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yer_k\Documents\PSI\AEGIS-CH\SP4 - STEM\20250512\"/>
    </mc:Choice>
  </mc:AlternateContent>
  <xr:revisionPtr revIDLastSave="0" documentId="13_ncr:1_{B2DDF157-68CF-4606-86BC-F34F3C2EC711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G1688" i="1" a="1"/>
  <c r="G1688" i="1" s="1"/>
  <c r="K1688" i="1" a="1"/>
  <c r="K1688" i="1" s="1"/>
  <c r="H1688" i="1" a="1"/>
  <c r="H1688" i="1" s="1"/>
  <c r="J1688" i="1" a="1"/>
  <c r="J1688" i="1" s="1"/>
  <c r="I1688" i="1" a="1"/>
  <c r="I1688" i="1" s="1"/>
  <c r="F1688" i="1" a="1"/>
  <c r="F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F2016" i="1" a="1"/>
  <c r="F2016" i="1" s="1"/>
  <c r="H2016" i="1" a="1"/>
  <c r="H2016" i="1" s="1"/>
  <c r="K2016" i="1" a="1"/>
  <c r="K2016" i="1" s="1"/>
  <c r="I2013" i="1" a="1"/>
  <c r="I2013" i="1" s="1"/>
  <c r="H2015" i="1" a="1"/>
  <c r="H2015" i="1" s="1"/>
  <c r="H2014" i="1" a="1"/>
  <c r="H2014" i="1" s="1"/>
  <c r="G2016" i="1" a="1"/>
  <c r="G2016" i="1" s="1"/>
  <c r="K2015" i="1" a="1"/>
  <c r="K2015" i="1" s="1"/>
  <c r="H2013" i="1" a="1"/>
  <c r="H2013" i="1" s="1"/>
  <c r="I2014" i="1" a="1"/>
  <c r="I2014" i="1" s="1"/>
  <c r="J2016" i="1" a="1"/>
  <c r="J2016" i="1" s="1"/>
  <c r="F2015" i="1" a="1"/>
  <c r="F2015" i="1" s="1"/>
  <c r="G2015" i="1" a="1"/>
  <c r="G2015" i="1" s="1"/>
  <c r="I2016" i="1" a="1"/>
  <c r="I2016" i="1" s="1"/>
  <c r="G2014" i="1" a="1"/>
  <c r="G2014" i="1" s="1"/>
  <c r="I2015" i="1" a="1"/>
  <c r="I2015" i="1" s="1"/>
  <c r="K2013" i="1" a="1"/>
  <c r="K2013" i="1" s="1"/>
  <c r="G2013" i="1" a="1"/>
  <c r="G2013" i="1" s="1"/>
  <c r="J2015" i="1" a="1"/>
  <c r="J2015" i="1"/>
  <c r="K2014" i="1" a="1"/>
  <c r="K2014" i="1" s="1"/>
  <c r="J2013" i="1" a="1"/>
  <c r="J2013" i="1" s="1"/>
  <c r="J2014" i="1" s="1" a="1"/>
  <c r="J2014" i="1" s="1"/>
  <c r="H2010" i="1" a="1"/>
  <c r="H2010" i="1" s="1"/>
  <c r="G2010" i="1" a="1"/>
  <c r="G2010" i="1" s="1"/>
  <c r="F2008" i="1" a="1"/>
  <c r="F2008" i="1" s="1"/>
  <c r="J2006" i="1" a="1"/>
  <c r="J2006" i="1" s="1"/>
  <c r="F2006" i="1" a="1"/>
  <c r="F2006" i="1" s="1"/>
  <c r="J2008" i="1" a="1"/>
  <c r="J2008" i="1" s="1"/>
  <c r="I2008" i="1" a="1"/>
  <c r="I2008" i="1" s="1"/>
  <c r="H2008" i="1" a="1"/>
  <c r="H2008" i="1" s="1"/>
  <c r="I2006" i="1" a="1"/>
  <c r="I2006" i="1" s="1"/>
  <c r="J2005" i="1" a="1"/>
  <c r="J2005" i="1" s="1"/>
  <c r="K2005" i="1" a="1"/>
  <c r="K2005" i="1" s="1"/>
  <c r="K2008" i="1" a="1"/>
  <c r="K2008" i="1" s="1"/>
  <c r="F2009" i="1" a="1"/>
  <c r="F2009" i="1" s="1"/>
  <c r="K2006" i="1" a="1"/>
  <c r="K2006" i="1" s="1"/>
  <c r="H2006" i="1" a="1"/>
  <c r="H2006" i="1" s="1"/>
  <c r="F2012" i="1" a="1"/>
  <c r="F2012" i="1" s="1"/>
  <c r="I2009" i="1" a="1"/>
  <c r="I2009" i="1" s="1"/>
  <c r="G2011" i="1" a="1"/>
  <c r="G2011" i="1"/>
  <c r="K2009" i="1" a="1"/>
  <c r="K2009" i="1" s="1"/>
  <c r="F2011" i="1" a="1"/>
  <c r="F2011" i="1" s="1"/>
  <c r="K2010" i="1" a="1"/>
  <c r="K2010" i="1" s="1"/>
  <c r="H2009" i="1" a="1"/>
  <c r="H2009" i="1" s="1"/>
  <c r="I2010" i="1" a="1"/>
  <c r="I2010" i="1" s="1"/>
  <c r="G2008" i="1" a="1"/>
  <c r="G2008" i="1" s="1"/>
  <c r="G2005" i="1" a="1"/>
  <c r="G2005" i="1" s="1"/>
  <c r="H2005" i="1" a="1"/>
  <c r="H2005" i="1" s="1"/>
  <c r="G2006" i="1" a="1"/>
  <c r="G2006" i="1" s="1"/>
  <c r="F2005" i="1" a="1"/>
  <c r="F2005" i="1"/>
  <c r="J2009" i="1" a="1"/>
  <c r="J2009" i="1" s="1"/>
  <c r="F2010" i="1" a="1"/>
  <c r="F2010" i="1" s="1"/>
  <c r="G2003" i="1" a="1"/>
  <c r="G2003" i="1"/>
  <c r="G2004" i="1" s="1" a="1"/>
  <c r="G2004" i="1" s="1"/>
  <c r="I2003" i="1" a="1"/>
  <c r="I2003" i="1" s="1"/>
  <c r="I2004" i="1" s="1" a="1"/>
  <c r="I2004" i="1" s="1"/>
  <c r="H2003" i="1" a="1"/>
  <c r="H2003" i="1" s="1"/>
  <c r="H2004" i="1" s="1" a="1"/>
  <c r="H2004" i="1" s="1"/>
  <c r="I2005" i="1" a="1"/>
  <c r="I2005" i="1" s="1"/>
  <c r="K2003" i="1" a="1"/>
  <c r="K2003" i="1" s="1"/>
  <c r="K2004" i="1" s="1" a="1"/>
  <c r="K2004" i="1" s="1"/>
  <c r="F2003" i="1" a="1"/>
  <c r="F2003" i="1" s="1"/>
  <c r="F2004" i="1" s="1" a="1"/>
  <c r="F2004" i="1" s="1"/>
  <c r="F2013" i="1" a="1"/>
  <c r="F2013" i="1" s="1"/>
  <c r="F2014" i="1" s="1" a="1"/>
  <c r="F2014" i="1" s="1"/>
  <c r="G2012" i="1" a="1"/>
  <c r="G2012" i="1" s="1"/>
  <c r="G2009" i="1" a="1"/>
  <c r="G2009" i="1" s="1"/>
  <c r="J2003" i="1" a="1"/>
  <c r="J2003" i="1" s="1"/>
  <c r="J2004" i="1" s="1" a="1"/>
  <c r="J2004" i="1" s="1"/>
  <c r="K2012" i="1" a="1"/>
  <c r="K2012" i="1" s="1"/>
  <c r="I2011" i="1" a="1"/>
  <c r="I2011" i="1" s="1"/>
  <c r="I2012" i="1" s="1" a="1"/>
  <c r="I2012" i="1" s="1"/>
  <c r="K2011" i="1" a="1"/>
  <c r="K2011" i="1" s="1"/>
  <c r="H2011" i="1" a="1"/>
  <c r="H2011" i="1" s="1"/>
  <c r="H2012" i="1" s="1" a="1"/>
  <c r="H2012" i="1" s="1"/>
  <c r="J2011" i="1" a="1"/>
  <c r="J2011" i="1" s="1"/>
  <c r="J2012" i="1" s="1" a="1"/>
  <c r="J2012" i="1" s="1"/>
  <c r="J2010" i="1" a="1"/>
  <c r="J2010" i="1" s="1"/>
  <c r="J1991" i="1" a="1"/>
  <c r="J1991" i="1"/>
  <c r="F1993" i="1" a="1"/>
  <c r="F1993" i="1" s="1"/>
  <c r="H1995" i="1" a="1"/>
  <c r="H1995" i="1" s="1"/>
  <c r="G1995" i="1" a="1"/>
  <c r="G1995" i="1" s="1"/>
  <c r="J1992" i="1" a="1"/>
  <c r="J1992" i="1" s="1"/>
  <c r="J1993" i="1" a="1"/>
  <c r="J1993" i="1" s="1"/>
  <c r="G2000" i="1" a="1"/>
  <c r="G2000" i="1" s="1"/>
  <c r="K2001" i="1" a="1"/>
  <c r="K2001" i="1" s="1"/>
  <c r="K2002" i="1" s="1" a="1"/>
  <c r="K2002" i="1" s="1"/>
  <c r="H1994" i="1" a="1"/>
  <c r="H1994" i="1"/>
  <c r="J2001" i="1" a="1"/>
  <c r="J2001" i="1" s="1"/>
  <c r="J2002" i="1" s="1" a="1"/>
  <c r="J2002" i="1" s="1"/>
  <c r="I2001" i="1" a="1"/>
  <c r="I2001" i="1" s="1"/>
  <c r="I2002" i="1" s="1" a="1"/>
  <c r="I2002" i="1" s="1"/>
  <c r="H2001" i="1" a="1"/>
  <c r="H2001" i="1" s="1"/>
  <c r="H2002" i="1" s="1" a="1"/>
  <c r="H2002" i="1" s="1"/>
  <c r="G2001" i="1" a="1"/>
  <c r="G2001" i="1" s="1"/>
  <c r="G2002" i="1" s="1" a="1"/>
  <c r="G2002" i="1" s="1"/>
  <c r="J1995" i="1" a="1"/>
  <c r="J1995" i="1" s="1"/>
  <c r="F2001" i="1" a="1"/>
  <c r="F2001" i="1" s="1"/>
  <c r="F2002" i="1" s="1" a="1"/>
  <c r="F2002" i="1" s="1"/>
  <c r="H2000" i="1" a="1"/>
  <c r="H2000" i="1" s="1"/>
  <c r="K2000" i="1" a="1"/>
  <c r="K2000" i="1" s="1"/>
  <c r="J2000" i="1" a="1"/>
  <c r="J2000" i="1" s="1"/>
  <c r="I2000" i="1" a="1"/>
  <c r="I2000" i="1" s="1"/>
  <c r="F2000" i="1" a="1"/>
  <c r="F2000" i="1" s="1"/>
  <c r="I1998" i="1" a="1"/>
  <c r="I1998" i="1" s="1"/>
  <c r="I1999" i="1" s="1" a="1"/>
  <c r="I1999" i="1" s="1"/>
  <c r="F1998" i="1" a="1"/>
  <c r="F1998" i="1" s="1"/>
  <c r="H1993" i="1" a="1"/>
  <c r="H1993" i="1" s="1"/>
  <c r="K1992" i="1" a="1"/>
  <c r="K1992" i="1" s="1"/>
  <c r="K1995" i="1" a="1"/>
  <c r="K1995" i="1" s="1"/>
  <c r="I1993" i="1" a="1"/>
  <c r="I1993" i="1" s="1"/>
  <c r="I1992" i="1" a="1"/>
  <c r="I1992" i="1" s="1"/>
  <c r="K1991" i="1" a="1"/>
  <c r="K1991" i="1" s="1"/>
  <c r="G1994" i="1" a="1"/>
  <c r="G1994" i="1" s="1"/>
  <c r="I1996" i="1" a="1"/>
  <c r="I1996" i="1" s="1"/>
  <c r="K1998" i="1" a="1"/>
  <c r="K1998" i="1" s="1"/>
  <c r="K1999" i="1" s="1" a="1"/>
  <c r="K1999" i="1" s="1"/>
  <c r="F1994" i="1" a="1"/>
  <c r="F1994" i="1" s="1"/>
  <c r="K1993" i="1" a="1"/>
  <c r="K1993" i="1"/>
  <c r="J1998" i="1" a="1"/>
  <c r="J1998" i="1" s="1"/>
  <c r="J1999" i="1" s="1" a="1"/>
  <c r="J1999" i="1" s="1"/>
  <c r="J1994" i="1" a="1"/>
  <c r="J1994" i="1" s="1"/>
  <c r="K1996" i="1" a="1"/>
  <c r="K1996" i="1" s="1"/>
  <c r="F1992" i="1" a="1"/>
  <c r="F1992" i="1" s="1"/>
  <c r="F1999" i="1" a="1"/>
  <c r="F1999" i="1" s="1"/>
  <c r="H1998" i="1" a="1"/>
  <c r="H1998" i="1" s="1"/>
  <c r="H1999" i="1" s="1" a="1"/>
  <c r="H1999" i="1" s="1"/>
  <c r="G1996" i="1" a="1"/>
  <c r="G1996" i="1" s="1"/>
  <c r="K1994" i="1" a="1"/>
  <c r="K1994" i="1"/>
  <c r="G1993" i="1" a="1"/>
  <c r="G1993" i="1" s="1"/>
  <c r="F1995" i="1" a="1"/>
  <c r="F1995" i="1" s="1"/>
  <c r="G1998" i="1" a="1"/>
  <c r="G1998" i="1" s="1"/>
  <c r="G1999" i="1" s="1" a="1"/>
  <c r="G1999" i="1" s="1"/>
  <c r="I1994" i="1" a="1"/>
  <c r="I1994" i="1" s="1"/>
  <c r="F1996" i="1" a="1"/>
  <c r="F1996" i="1"/>
  <c r="I1991" i="1" a="1"/>
  <c r="I1991" i="1" s="1"/>
  <c r="H1996" i="1" a="1"/>
  <c r="H1996" i="1" s="1"/>
  <c r="G1992" i="1" a="1"/>
  <c r="G1992" i="1" s="1"/>
  <c r="H1992" i="1" a="1"/>
  <c r="H1992" i="1" s="1"/>
  <c r="I1995" i="1" a="1"/>
  <c r="I1995" i="1" s="1"/>
  <c r="J1996" i="1" a="1"/>
  <c r="J1996" i="1" s="1"/>
  <c r="F1991" i="1" a="1"/>
  <c r="F1991" i="1" s="1"/>
  <c r="K1990" i="1" a="1"/>
  <c r="K1990" i="1" s="1"/>
  <c r="J1988" i="1" a="1"/>
  <c r="J1988" i="1" s="1"/>
  <c r="J1990" i="1" a="1"/>
  <c r="J1990" i="1" s="1"/>
  <c r="I1990" i="1" a="1"/>
  <c r="I1990" i="1" s="1"/>
  <c r="H1990" i="1" a="1"/>
  <c r="H1990" i="1" s="1"/>
  <c r="G1990" i="1" a="1"/>
  <c r="G1990" i="1" s="1"/>
  <c r="H1984" i="1" a="1"/>
  <c r="H1984" i="1" s="1"/>
  <c r="J1987" i="1" a="1"/>
  <c r="J1987" i="1" s="1"/>
  <c r="K1983" i="1" a="1"/>
  <c r="K1983" i="1" s="1"/>
  <c r="J1989" i="1" a="1"/>
  <c r="J1989" i="1" s="1"/>
  <c r="F1986" i="1" a="1"/>
  <c r="F1986" i="1"/>
  <c r="I1989" i="1" a="1"/>
  <c r="I1989" i="1" s="1"/>
  <c r="G1989" i="1" a="1"/>
  <c r="G1989" i="1" s="1"/>
  <c r="F1981" i="1" a="1"/>
  <c r="F1981" i="1" s="1"/>
  <c r="I1988" i="1" a="1"/>
  <c r="I1988" i="1" s="1"/>
  <c r="K1984" i="1" a="1"/>
  <c r="K1984" i="1" s="1"/>
  <c r="J1983" i="1" a="1"/>
  <c r="J1983" i="1" s="1"/>
  <c r="I1983" i="1" a="1"/>
  <c r="I1983" i="1" s="1"/>
  <c r="F1987" i="1" a="1"/>
  <c r="F1987" i="1" s="1"/>
  <c r="H1986" i="1" a="1"/>
  <c r="H1986" i="1" s="1"/>
  <c r="G1981" i="1" a="1"/>
  <c r="G1981" i="1" s="1"/>
  <c r="G1985" i="1" a="1"/>
  <c r="G1985" i="1" s="1"/>
  <c r="I1984" i="1" a="1"/>
  <c r="I1984" i="1" s="1"/>
  <c r="F1983" i="1" a="1"/>
  <c r="F1983" i="1" s="1"/>
  <c r="G1983" i="1" a="1"/>
  <c r="G1983" i="1" s="1"/>
  <c r="J1981" i="1" a="1"/>
  <c r="J1981" i="1" s="1"/>
  <c r="K1982" i="1" a="1"/>
  <c r="K1982" i="1" s="1"/>
  <c r="K1981" i="1" a="1"/>
  <c r="K1981" i="1" s="1"/>
  <c r="K1980" i="1" a="1"/>
  <c r="K1980" i="1" s="1"/>
  <c r="F1988" i="1" a="1"/>
  <c r="F1988" i="1" s="1"/>
  <c r="J1986" i="1" a="1"/>
  <c r="J1986" i="1" s="1"/>
  <c r="F1985" i="1" a="1"/>
  <c r="F1985" i="1" s="1"/>
  <c r="H1985" i="1" a="1"/>
  <c r="H1985" i="1" s="1"/>
  <c r="G1982" i="1" a="1"/>
  <c r="G1982" i="1" s="1"/>
  <c r="F1984" i="1" a="1"/>
  <c r="F1984" i="1" s="1"/>
  <c r="F1990" i="1" a="1"/>
  <c r="F1990" i="1" s="1"/>
  <c r="K1989" i="1" a="1"/>
  <c r="K1989" i="1" s="1"/>
  <c r="H1989" i="1" a="1"/>
  <c r="H1989" i="1" s="1"/>
  <c r="G1986" i="1" a="1"/>
  <c r="G1986" i="1" s="1"/>
  <c r="F1989" i="1" a="1"/>
  <c r="F1989" i="1" s="1"/>
  <c r="J1985" i="1" a="1"/>
  <c r="J1985" i="1" s="1"/>
  <c r="I1985" i="1" a="1"/>
  <c r="I1985" i="1" s="1"/>
  <c r="J1982" i="1" a="1"/>
  <c r="J1982" i="1" s="1"/>
  <c r="I1987" i="1" a="1"/>
  <c r="I1987" i="1" s="1"/>
  <c r="G1984" i="1" a="1"/>
  <c r="G1984" i="1" s="1"/>
  <c r="F1982" i="1" a="1"/>
  <c r="F1982" i="1" s="1"/>
  <c r="G1988" i="1" a="1"/>
  <c r="G1988" i="1"/>
  <c r="G1987" i="1" a="1"/>
  <c r="G1987" i="1" s="1"/>
  <c r="I1981" i="1" a="1"/>
  <c r="I1981" i="1" s="1"/>
  <c r="K1986" i="1" a="1"/>
  <c r="K1986" i="1" s="1"/>
  <c r="I1986" i="1" a="1"/>
  <c r="I1986" i="1" s="1"/>
  <c r="I1982" i="1" a="1"/>
  <c r="I1982" i="1" s="1"/>
  <c r="H1987" i="1" a="1"/>
  <c r="H1987" i="1" s="1"/>
  <c r="H1981" i="1" a="1"/>
  <c r="H1981" i="1" s="1"/>
  <c r="H1983" i="1" a="1"/>
  <c r="H1983" i="1" s="1"/>
  <c r="H1991" i="1" a="1"/>
  <c r="H1991" i="1" s="1"/>
  <c r="G1991" i="1" a="1"/>
  <c r="G1991" i="1" s="1"/>
  <c r="K1988" i="1" a="1"/>
  <c r="K1988" i="1" s="1"/>
  <c r="H1988" i="1" a="1"/>
  <c r="H1988" i="1"/>
  <c r="K1987" i="1" a="1"/>
  <c r="K1987" i="1" s="1"/>
  <c r="K1985" i="1" a="1"/>
  <c r="K1985" i="1" s="1"/>
  <c r="J1984" i="1" a="1"/>
  <c r="J1984" i="1" s="1"/>
  <c r="H1982" i="1" a="1"/>
  <c r="H1982" i="1" s="1"/>
  <c r="I1977" i="1" a="1"/>
  <c r="I1977" i="1" s="1"/>
  <c r="I1976" i="1" a="1"/>
  <c r="I1976" i="1"/>
  <c r="G1976" i="1" a="1"/>
  <c r="G1976" i="1" s="1"/>
  <c r="H1975" i="1" a="1"/>
  <c r="H1975" i="1" s="1"/>
  <c r="K1972" i="1" a="1"/>
  <c r="K1972" i="1" s="1"/>
  <c r="F1971" i="1" a="1"/>
  <c r="F1971" i="1" s="1"/>
  <c r="G1971" i="1" a="1"/>
  <c r="G1971" i="1" s="1"/>
  <c r="I1974" i="1" a="1"/>
  <c r="I1974" i="1" s="1"/>
  <c r="H1974" i="1" a="1"/>
  <c r="H1974" i="1" s="1"/>
  <c r="J1972" i="1" a="1"/>
  <c r="J1972" i="1" s="1"/>
  <c r="K1970" i="1" a="1"/>
  <c r="K1970" i="1" s="1"/>
  <c r="I1970" i="1" a="1"/>
  <c r="I1970" i="1" s="1"/>
  <c r="H1971" i="1" a="1"/>
  <c r="H1971" i="1" s="1"/>
  <c r="I1972" i="1" a="1"/>
  <c r="I1972" i="1" s="1"/>
  <c r="F1976" i="1" a="1"/>
  <c r="F1976" i="1" s="1"/>
  <c r="I1978" i="1" a="1"/>
  <c r="I1978" i="1" s="1"/>
  <c r="J1980" i="1" a="1"/>
  <c r="J1980" i="1" s="1"/>
  <c r="I1980" i="1" a="1"/>
  <c r="I1980" i="1" s="1"/>
  <c r="H1980" i="1" a="1"/>
  <c r="H1980" i="1" s="1"/>
  <c r="F1980" i="1" a="1"/>
  <c r="F1980" i="1"/>
  <c r="G1977" i="1" a="1"/>
  <c r="G1977" i="1" s="1"/>
  <c r="J1975" i="1" a="1"/>
  <c r="J1975" i="1" s="1"/>
  <c r="F1974" i="1" a="1"/>
  <c r="F1974" i="1" s="1"/>
  <c r="I1975" i="1" a="1"/>
  <c r="I1975" i="1" s="1"/>
  <c r="J1971" i="1" a="1"/>
  <c r="J1971" i="1" s="1"/>
  <c r="I1971" i="1" a="1"/>
  <c r="I1971" i="1" s="1"/>
  <c r="G1980" i="1" a="1"/>
  <c r="G1980" i="1" s="1"/>
  <c r="H1979" i="1" a="1"/>
  <c r="H1979" i="1" s="1"/>
  <c r="F1978" i="1" a="1"/>
  <c r="F1978" i="1" s="1"/>
  <c r="H1976" i="1" a="1"/>
  <c r="H1976" i="1" s="1"/>
  <c r="K1977" i="1" a="1"/>
  <c r="K1977" i="1" s="1"/>
  <c r="G1972" i="1" a="1"/>
  <c r="G1972" i="1" s="1"/>
  <c r="G1975" i="1" a="1"/>
  <c r="G1975" i="1" s="1"/>
  <c r="K1979" i="1" a="1"/>
  <c r="K1979" i="1" s="1"/>
  <c r="F1977" i="1" a="1"/>
  <c r="F1977" i="1" s="1"/>
  <c r="K1974" i="1" a="1"/>
  <c r="K1974" i="1" s="1"/>
  <c r="G1974" i="1" a="1"/>
  <c r="G1974" i="1" s="1"/>
  <c r="H1972" i="1" a="1"/>
  <c r="H1972" i="1" s="1"/>
  <c r="K1975" i="1" a="1"/>
  <c r="K1975" i="1" s="1"/>
  <c r="F1979" i="1" a="1"/>
  <c r="F1979" i="1" s="1"/>
  <c r="J1978" i="1" a="1"/>
  <c r="J1978" i="1" s="1"/>
  <c r="J1970" i="1" a="1"/>
  <c r="J1970" i="1" s="1"/>
  <c r="K1971" i="1" a="1"/>
  <c r="K1971" i="1" s="1"/>
  <c r="J1979" i="1" a="1"/>
  <c r="J1979" i="1" s="1"/>
  <c r="J1974" i="1" a="1"/>
  <c r="J1974" i="1" s="1"/>
  <c r="H1978" i="1" a="1"/>
  <c r="H1978" i="1" s="1"/>
  <c r="G1978" i="1" a="1"/>
  <c r="G1978" i="1" s="1"/>
  <c r="J1976" i="1" a="1"/>
  <c r="J1976" i="1" s="1"/>
  <c r="H1970" i="1" a="1"/>
  <c r="H1970" i="1" s="1"/>
  <c r="F1975" i="1" a="1"/>
  <c r="F1975" i="1" s="1"/>
  <c r="H1977" i="1" a="1"/>
  <c r="H1977" i="1" s="1"/>
  <c r="I1979" i="1" a="1"/>
  <c r="I1979" i="1" s="1"/>
  <c r="G1979" i="1" a="1"/>
  <c r="G1979" i="1" s="1"/>
  <c r="K1978" i="1" a="1"/>
  <c r="K1978" i="1" s="1"/>
  <c r="J1977" i="1" a="1"/>
  <c r="J1977" i="1" s="1"/>
  <c r="K1976" i="1" a="1"/>
  <c r="K1976" i="1"/>
  <c r="F1972" i="1" a="1"/>
  <c r="F1972" i="1" s="1"/>
  <c r="I1967" i="1" a="1"/>
  <c r="I1967" i="1" s="1"/>
  <c r="G1966" i="1" a="1"/>
  <c r="G1966" i="1" s="1"/>
  <c r="K1965" i="1" a="1"/>
  <c r="K1965" i="1" s="1"/>
  <c r="I1963" i="1" a="1"/>
  <c r="I1963" i="1" s="1"/>
  <c r="H1961" i="1" a="1"/>
  <c r="H1961" i="1" s="1"/>
  <c r="F1965" i="1" a="1"/>
  <c r="F1965" i="1" s="1"/>
  <c r="K1964" i="1" a="1"/>
  <c r="K1964" i="1" s="1"/>
  <c r="I1964" i="1" a="1"/>
  <c r="I1964" i="1" s="1"/>
  <c r="J1960" i="1" a="1"/>
  <c r="J1960" i="1" s="1"/>
  <c r="F1966" i="1" a="1"/>
  <c r="F1966" i="1" s="1"/>
  <c r="G1962" i="1" a="1"/>
  <c r="G1962" i="1"/>
  <c r="K1963" i="1" a="1"/>
  <c r="K1963" i="1" s="1"/>
  <c r="J1961" i="1" a="1"/>
  <c r="J1961" i="1" s="1"/>
  <c r="J1968" i="1" a="1"/>
  <c r="J1968" i="1" s="1"/>
  <c r="H1969" i="1" a="1"/>
  <c r="H1969" i="1" s="1"/>
  <c r="K1968" i="1" a="1"/>
  <c r="K1968" i="1" s="1"/>
  <c r="G1968" i="1" a="1"/>
  <c r="G1968" i="1"/>
  <c r="F1968" i="1" a="1"/>
  <c r="F1968" i="1" s="1"/>
  <c r="J1967" i="1" a="1"/>
  <c r="J1967" i="1" s="1"/>
  <c r="I1960" i="1" a="1"/>
  <c r="I1960" i="1" s="1"/>
  <c r="F1967" i="1" a="1"/>
  <c r="F1967" i="1" s="1"/>
  <c r="F1964" i="1" a="1"/>
  <c r="F1964" i="1" s="1"/>
  <c r="F1963" i="1" a="1"/>
  <c r="F1963" i="1" s="1"/>
  <c r="J1965" i="1" a="1"/>
  <c r="J1965" i="1" s="1"/>
  <c r="J1963" i="1" a="1"/>
  <c r="J1963" i="1" s="1"/>
  <c r="H1963" i="1" a="1"/>
  <c r="H1963" i="1" s="1"/>
  <c r="G1961" i="1" a="1"/>
  <c r="G1961" i="1" s="1"/>
  <c r="K1959" i="1" a="1"/>
  <c r="K1959" i="1" s="1"/>
  <c r="J1959" i="1" a="1"/>
  <c r="J1959" i="1" s="1"/>
  <c r="F1962" i="1" a="1"/>
  <c r="F1962" i="1" s="1"/>
  <c r="F1960" i="1" a="1"/>
  <c r="F1960" i="1" s="1"/>
  <c r="G1965" i="1" a="1"/>
  <c r="G1965" i="1" s="1"/>
  <c r="K1960" i="1" a="1"/>
  <c r="K1960" i="1" s="1"/>
  <c r="I1968" i="1" a="1"/>
  <c r="I1968" i="1" s="1"/>
  <c r="I1966" i="1" a="1"/>
  <c r="I1966" i="1"/>
  <c r="J1966" i="1" a="1"/>
  <c r="J1966" i="1" s="1"/>
  <c r="F1961" i="1" a="1"/>
  <c r="F1961" i="1" s="1"/>
  <c r="H1968" i="1" a="1"/>
  <c r="H1968" i="1" s="1"/>
  <c r="H1967" i="1" a="1"/>
  <c r="H1967" i="1" s="1"/>
  <c r="J1962" i="1" a="1"/>
  <c r="J1962" i="1" s="1"/>
  <c r="K1966" i="1" a="1"/>
  <c r="K1966" i="1" s="1"/>
  <c r="H1965" i="1" a="1"/>
  <c r="H1965" i="1" s="1"/>
  <c r="G1963" i="1" a="1"/>
  <c r="G1963" i="1" s="1"/>
  <c r="I1961" i="1" a="1"/>
  <c r="I1961" i="1" s="1"/>
  <c r="K1962" i="1" a="1"/>
  <c r="K1962" i="1" s="1"/>
  <c r="H1962" i="1" a="1"/>
  <c r="H1962" i="1" s="1"/>
  <c r="G1967" i="1" a="1"/>
  <c r="G1967" i="1"/>
  <c r="G1960" i="1" a="1"/>
  <c r="G1960" i="1" s="1"/>
  <c r="H1960" i="1" a="1"/>
  <c r="H1960" i="1" s="1"/>
  <c r="G1970" i="1" a="1"/>
  <c r="G1970" i="1" s="1"/>
  <c r="F1970" i="1" a="1"/>
  <c r="F1970" i="1" s="1"/>
  <c r="G1969" i="1" a="1"/>
  <c r="G1969" i="1" s="1"/>
  <c r="K1969" i="1" a="1"/>
  <c r="K1969" i="1" s="1"/>
  <c r="J1969" i="1" a="1"/>
  <c r="J1969" i="1" s="1"/>
  <c r="H1966" i="1" a="1"/>
  <c r="H1966" i="1" s="1"/>
  <c r="I1965" i="1" a="1"/>
  <c r="I1965" i="1" s="1"/>
  <c r="G1964" i="1" a="1"/>
  <c r="G1964" i="1" s="1"/>
  <c r="I1962" i="1" a="1"/>
  <c r="I1962" i="1" s="1"/>
  <c r="K1961" i="1" a="1"/>
  <c r="K1961" i="1" s="1"/>
  <c r="I1969" i="1" a="1"/>
  <c r="I1969" i="1" s="1"/>
  <c r="J1964" i="1" a="1"/>
  <c r="J1964" i="1" s="1"/>
  <c r="F1969" i="1" a="1"/>
  <c r="F1969" i="1" s="1"/>
  <c r="K1967" i="1" a="1"/>
  <c r="K1967" i="1" s="1"/>
  <c r="H1964" i="1" a="1"/>
  <c r="H1964" i="1" s="1"/>
  <c r="H1950" i="1" a="1"/>
  <c r="H1950" i="1" s="1"/>
  <c r="J1954" i="1" a="1"/>
  <c r="J1954" i="1" s="1"/>
  <c r="H1955" i="1" a="1"/>
  <c r="H1955" i="1" s="1"/>
  <c r="K1954" i="1" a="1"/>
  <c r="K1954" i="1" s="1"/>
  <c r="H1959" i="1" a="1"/>
  <c r="H1959" i="1" s="1"/>
  <c r="I1948" i="1" a="1"/>
  <c r="I1948" i="1" s="1"/>
  <c r="G1959" i="1" a="1"/>
  <c r="G1959" i="1"/>
  <c r="F1959" i="1" a="1"/>
  <c r="F1959" i="1" s="1"/>
  <c r="I1956" i="1" a="1"/>
  <c r="I1956" i="1" s="1"/>
  <c r="K1958" i="1" a="1"/>
  <c r="K1958" i="1" s="1"/>
  <c r="G1958" i="1" a="1"/>
  <c r="G1958" i="1" s="1"/>
  <c r="G1951" i="1" a="1"/>
  <c r="G1951" i="1" s="1"/>
  <c r="F1951" i="1" a="1"/>
  <c r="F1951" i="1" s="1"/>
  <c r="J1958" i="1" a="1"/>
  <c r="J1958" i="1" s="1"/>
  <c r="I1958" i="1" a="1"/>
  <c r="I1958" i="1" s="1"/>
  <c r="K1957" i="1" a="1"/>
  <c r="K1957" i="1" s="1"/>
  <c r="J1957" i="1" a="1"/>
  <c r="J1957" i="1" s="1"/>
  <c r="G1954" i="1" a="1"/>
  <c r="G1954" i="1" s="1"/>
  <c r="H1957" i="1" a="1"/>
  <c r="H1957" i="1"/>
  <c r="G1957" i="1" a="1"/>
  <c r="G1957" i="1" s="1"/>
  <c r="F1957" i="1" a="1"/>
  <c r="F1957" i="1" s="1"/>
  <c r="K1953" i="1" a="1"/>
  <c r="K1953" i="1" s="1"/>
  <c r="I1952" i="1" a="1"/>
  <c r="I1952" i="1" s="1"/>
  <c r="F1952" i="1" a="1"/>
  <c r="F1952" i="1" s="1"/>
  <c r="H1958" i="1" a="1"/>
  <c r="H1958" i="1"/>
  <c r="I1957" i="1" a="1"/>
  <c r="I1957" i="1" s="1"/>
  <c r="K1956" i="1" a="1"/>
  <c r="K1956" i="1" s="1"/>
  <c r="H1956" i="1" a="1"/>
  <c r="H1956" i="1" s="1"/>
  <c r="K1948" i="1" a="1"/>
  <c r="K1948" i="1" s="1"/>
  <c r="J1956" i="1" a="1"/>
  <c r="J1956" i="1" s="1"/>
  <c r="J1953" i="1" a="1"/>
  <c r="J1953" i="1" s="1"/>
  <c r="J1951" i="1" a="1"/>
  <c r="J1951" i="1" s="1"/>
  <c r="G1953" i="1" a="1"/>
  <c r="G1953" i="1" s="1"/>
  <c r="G1956" i="1" a="1"/>
  <c r="G1956" i="1" s="1"/>
  <c r="K1955" i="1" a="1"/>
  <c r="K1955" i="1" s="1"/>
  <c r="J1955" i="1" a="1"/>
  <c r="J1955" i="1" s="1"/>
  <c r="H1954" i="1" a="1"/>
  <c r="H1954" i="1" s="1"/>
  <c r="K1950" i="1" a="1"/>
  <c r="K1950" i="1" s="1"/>
  <c r="G1955" i="1" a="1"/>
  <c r="G1955" i="1" s="1"/>
  <c r="H1953" i="1" a="1"/>
  <c r="H1953" i="1" s="1"/>
  <c r="F1950" i="1" a="1"/>
  <c r="F1950" i="1" s="1"/>
  <c r="F1955" i="1" a="1"/>
  <c r="F1955" i="1" s="1"/>
  <c r="I1954" i="1" a="1"/>
  <c r="I1954" i="1"/>
  <c r="H1952" i="1" a="1"/>
  <c r="H1952" i="1" s="1"/>
  <c r="I1951" i="1" a="1"/>
  <c r="I1951" i="1" s="1"/>
  <c r="I1950" i="1" a="1"/>
  <c r="I1950" i="1" s="1"/>
  <c r="H1951" i="1" a="1"/>
  <c r="H1951" i="1" s="1"/>
  <c r="I1953" i="1" a="1"/>
  <c r="I1953" i="1" s="1"/>
  <c r="F1953" i="1" a="1"/>
  <c r="F1953" i="1" s="1"/>
  <c r="G1952" i="1" a="1"/>
  <c r="G1952" i="1" s="1"/>
  <c r="J1952" i="1" a="1"/>
  <c r="J1952" i="1" s="1"/>
  <c r="G1950" i="1" a="1"/>
  <c r="G1950" i="1" s="1"/>
  <c r="J1950" i="1" a="1"/>
  <c r="J1950" i="1" s="1"/>
  <c r="J1948" i="1" a="1"/>
  <c r="J1948" i="1" s="1"/>
  <c r="K1952" i="1" a="1"/>
  <c r="K1952" i="1"/>
  <c r="F1956" i="1" a="1"/>
  <c r="F1956" i="1" s="1"/>
  <c r="I1955" i="1" a="1"/>
  <c r="I1955" i="1" s="1"/>
  <c r="I1959" i="1" a="1"/>
  <c r="I1959" i="1" s="1"/>
  <c r="K1951" i="1" a="1"/>
  <c r="K1951" i="1" s="1"/>
  <c r="F1958" i="1" a="1"/>
  <c r="F1958" i="1" s="1"/>
  <c r="F1954" i="1" a="1"/>
  <c r="F1954" i="1"/>
  <c r="K1943" i="1" a="1"/>
  <c r="K1943" i="1" s="1"/>
  <c r="I1942" i="1" a="1"/>
  <c r="I1942" i="1" s="1"/>
  <c r="F1938" i="1" a="1"/>
  <c r="F1938" i="1" s="1"/>
  <c r="F1940" i="1" a="1"/>
  <c r="F1940" i="1" s="1"/>
  <c r="J1938" i="1" a="1"/>
  <c r="J1938" i="1" s="1"/>
  <c r="G1948" i="1" a="1"/>
  <c r="G1948" i="1" s="1"/>
  <c r="F1948" i="1" a="1"/>
  <c r="F1948" i="1" s="1"/>
  <c r="K1947" i="1" a="1"/>
  <c r="K1947" i="1" s="1"/>
  <c r="J1947" i="1" a="1"/>
  <c r="J1947" i="1" s="1"/>
  <c r="H1947" i="1" a="1"/>
  <c r="H1947" i="1" s="1"/>
  <c r="J1944" i="1" a="1"/>
  <c r="J1944" i="1" s="1"/>
  <c r="F1947" i="1" a="1"/>
  <c r="F1947" i="1"/>
  <c r="H1944" i="1" a="1"/>
  <c r="H1944" i="1" s="1"/>
  <c r="J1943" i="1" a="1"/>
  <c r="J1943" i="1" s="1"/>
  <c r="G1943" i="1" a="1"/>
  <c r="G1943" i="1" s="1"/>
  <c r="I1941" i="1" a="1"/>
  <c r="I1941" i="1" s="1"/>
  <c r="H1939" i="1" a="1"/>
  <c r="H1939" i="1" s="1"/>
  <c r="I1939" i="1" a="1"/>
  <c r="I1939" i="1" s="1"/>
  <c r="K1937" i="1" a="1"/>
  <c r="K1937" i="1" s="1"/>
  <c r="G1940" i="1" a="1"/>
  <c r="G1940" i="1" s="1"/>
  <c r="K1946" i="1" a="1"/>
  <c r="K1946" i="1" s="1"/>
  <c r="F1943" i="1" a="1"/>
  <c r="F1943" i="1" s="1"/>
  <c r="F1941" i="1" a="1"/>
  <c r="F1941" i="1" s="1"/>
  <c r="H1942" i="1" a="1"/>
  <c r="H1942" i="1"/>
  <c r="G1939" i="1" a="1"/>
  <c r="G1939" i="1" s="1"/>
  <c r="J1941" i="1" a="1"/>
  <c r="J1941" i="1" s="1"/>
  <c r="G1946" i="1" a="1"/>
  <c r="G1946" i="1"/>
  <c r="F1946" i="1" a="1"/>
  <c r="F1946" i="1" s="1"/>
  <c r="G1945" i="1" a="1"/>
  <c r="G1945" i="1"/>
  <c r="H1938" i="1" a="1"/>
  <c r="H1938" i="1" s="1"/>
  <c r="I1945" i="1" a="1"/>
  <c r="I1945" i="1" s="1"/>
  <c r="H1940" i="1" a="1"/>
  <c r="H1940" i="1" s="1"/>
  <c r="J1945" i="1" a="1"/>
  <c r="J1945" i="1" s="1"/>
  <c r="G1942" i="1" a="1"/>
  <c r="G1942" i="1" s="1"/>
  <c r="F1945" i="1" a="1"/>
  <c r="F1945" i="1" s="1"/>
  <c r="I1946" i="1" a="1"/>
  <c r="I1946" i="1" s="1"/>
  <c r="H1945" i="1" a="1"/>
  <c r="H1945" i="1"/>
  <c r="H1941" i="1" a="1"/>
  <c r="H1941" i="1" s="1"/>
  <c r="K1945" i="1" a="1"/>
  <c r="K1945" i="1" s="1"/>
  <c r="K1944" i="1" a="1"/>
  <c r="K1944" i="1"/>
  <c r="I1943" i="1" a="1"/>
  <c r="I1943" i="1" s="1"/>
  <c r="K1942" i="1" a="1"/>
  <c r="K1942" i="1"/>
  <c r="K1940" i="1" a="1"/>
  <c r="K1940" i="1" s="1"/>
  <c r="F1942" i="1" a="1"/>
  <c r="F1942" i="1" s="1"/>
  <c r="G1941" i="1" a="1"/>
  <c r="G1941" i="1" s="1"/>
  <c r="J1939" i="1" a="1"/>
  <c r="J1939" i="1" s="1"/>
  <c r="G1938" i="1" a="1"/>
  <c r="G1938" i="1" s="1"/>
  <c r="G1944" i="1" a="1"/>
  <c r="G1944" i="1" s="1"/>
  <c r="J1940" i="1" a="1"/>
  <c r="J1940" i="1" s="1"/>
  <c r="K1939" i="1" a="1"/>
  <c r="K1939" i="1" s="1"/>
  <c r="F1939" i="1" a="1"/>
  <c r="F1939" i="1" s="1"/>
  <c r="H1948" i="1" a="1"/>
  <c r="H1948" i="1" s="1"/>
  <c r="K1938" i="1" a="1"/>
  <c r="K1938" i="1"/>
  <c r="K1941" i="1" a="1"/>
  <c r="K1941" i="1"/>
  <c r="H1946" i="1" a="1"/>
  <c r="H1946" i="1"/>
  <c r="I1947" i="1" a="1"/>
  <c r="I1947" i="1" s="1"/>
  <c r="J1946" i="1" a="1"/>
  <c r="J1946" i="1"/>
  <c r="I1944" i="1" a="1"/>
  <c r="I1944" i="1" s="1"/>
  <c r="F1944" i="1" a="1"/>
  <c r="F1944" i="1" s="1"/>
  <c r="I1940" i="1" a="1"/>
  <c r="I1940" i="1" s="1"/>
  <c r="I1938" i="1" a="1"/>
  <c r="I1938" i="1" s="1"/>
  <c r="J1942" i="1" a="1"/>
  <c r="J1942" i="1" s="1"/>
  <c r="H1943" i="1" a="1"/>
  <c r="H1943" i="1" s="1"/>
  <c r="G1947" i="1" a="1"/>
  <c r="G1947" i="1" s="1"/>
  <c r="I1933" i="1" a="1"/>
  <c r="I1933" i="1" s="1"/>
  <c r="G1933" i="1" a="1"/>
  <c r="G1933" i="1"/>
  <c r="I1928" i="1" a="1"/>
  <c r="I1928" i="1"/>
  <c r="G1931" i="1" a="1"/>
  <c r="G1931" i="1" s="1"/>
  <c r="H1930" i="1" a="1"/>
  <c r="H1930" i="1" s="1"/>
  <c r="J1929" i="1" a="1"/>
  <c r="J1929" i="1"/>
  <c r="I1927" i="1" a="1"/>
  <c r="I1927" i="1"/>
  <c r="H1929" i="1" a="1"/>
  <c r="H1929" i="1" s="1"/>
  <c r="J1927" i="1" a="1"/>
  <c r="J1927" i="1" s="1"/>
  <c r="J1931" i="1" a="1"/>
  <c r="J1931" i="1" s="1"/>
  <c r="I1931" i="1" a="1"/>
  <c r="I1931" i="1"/>
  <c r="J1930" i="1" a="1"/>
  <c r="J1930" i="1" s="1"/>
  <c r="K1928" i="1" a="1"/>
  <c r="K1928" i="1" s="1"/>
  <c r="J1928" i="1" a="1"/>
  <c r="J1928" i="1" s="1"/>
  <c r="F1933" i="1" a="1"/>
  <c r="F1933" i="1"/>
  <c r="F1929" i="1" a="1"/>
  <c r="F1929" i="1" s="1"/>
  <c r="H1934" i="1" a="1"/>
  <c r="H1934" i="1" s="1"/>
  <c r="I1932" i="1" a="1"/>
  <c r="I1932" i="1" s="1"/>
  <c r="K1931" i="1" a="1"/>
  <c r="K1931" i="1"/>
  <c r="F1931" i="1" a="1"/>
  <c r="F1931" i="1" s="1"/>
  <c r="H1931" i="1" a="1"/>
  <c r="H1931" i="1" s="1"/>
  <c r="I1930" i="1" a="1"/>
  <c r="I1930" i="1" s="1"/>
  <c r="F1928" i="1" a="1"/>
  <c r="F1928" i="1"/>
  <c r="H1927" i="1" a="1"/>
  <c r="H1927" i="1"/>
  <c r="G1932" i="1" a="1"/>
  <c r="G1932" i="1" s="1"/>
  <c r="J1937" i="1" a="1"/>
  <c r="J1937" i="1" s="1"/>
  <c r="H1935" i="1" a="1"/>
  <c r="H1935" i="1" s="1"/>
  <c r="G1934" i="1" a="1"/>
  <c r="G1934" i="1" s="1"/>
  <c r="K1929" i="1" a="1"/>
  <c r="K1929" i="1" s="1"/>
  <c r="I1937" i="1" a="1"/>
  <c r="I1937" i="1" s="1"/>
  <c r="K1930" i="1" a="1"/>
  <c r="K1930" i="1" s="1"/>
  <c r="G1929" i="1" a="1"/>
  <c r="G1929" i="1"/>
  <c r="H1933" i="1" a="1"/>
  <c r="H1933" i="1" s="1"/>
  <c r="H1932" i="1" a="1"/>
  <c r="H1932" i="1" s="1"/>
  <c r="H1937" i="1" a="1"/>
  <c r="H1937" i="1"/>
  <c r="G1937" i="1" a="1"/>
  <c r="G1937" i="1"/>
  <c r="F1937" i="1" a="1"/>
  <c r="F1937" i="1"/>
  <c r="F1934" i="1" a="1"/>
  <c r="F1934" i="1" s="1"/>
  <c r="K1936" i="1" a="1"/>
  <c r="K1936" i="1" s="1"/>
  <c r="G1930" i="1" a="1"/>
  <c r="G1930" i="1" s="1"/>
  <c r="J1936" i="1" a="1"/>
  <c r="J1936" i="1" s="1"/>
  <c r="I1936" i="1" a="1"/>
  <c r="I1936" i="1" s="1"/>
  <c r="G1927" i="1" a="1"/>
  <c r="G1927" i="1" s="1"/>
  <c r="H1936" i="1" a="1"/>
  <c r="H1936" i="1" s="1"/>
  <c r="G1936" i="1" a="1"/>
  <c r="G1936" i="1"/>
  <c r="G1928" i="1" a="1"/>
  <c r="G1928" i="1" s="1"/>
  <c r="H1928" i="1" a="1"/>
  <c r="H1928" i="1" s="1"/>
  <c r="F1936" i="1" a="1"/>
  <c r="F1936" i="1"/>
  <c r="K1935" i="1" a="1"/>
  <c r="K1935" i="1"/>
  <c r="J1935" i="1" a="1"/>
  <c r="J1935" i="1"/>
  <c r="K1933" i="1" a="1"/>
  <c r="K1933" i="1" s="1"/>
  <c r="K1927" i="1" a="1"/>
  <c r="K1927" i="1" s="1"/>
  <c r="I1935" i="1" a="1"/>
  <c r="I1935" i="1" s="1"/>
  <c r="G1935" i="1" a="1"/>
  <c r="G1935" i="1" s="1"/>
  <c r="F1930" i="1" a="1"/>
  <c r="F1930" i="1" s="1"/>
  <c r="J1933" i="1" a="1"/>
  <c r="J1933" i="1" s="1"/>
  <c r="F1935" i="1" a="1"/>
  <c r="F1935" i="1" s="1"/>
  <c r="I1934" i="1" a="1"/>
  <c r="I1934" i="1" s="1"/>
  <c r="J1932" i="1" a="1"/>
  <c r="J1932" i="1" s="1"/>
  <c r="K1934" i="1" a="1"/>
  <c r="K1934" i="1" s="1"/>
  <c r="K1932" i="1" a="1"/>
  <c r="K1932" i="1"/>
  <c r="F1932" i="1" a="1"/>
  <c r="F1932" i="1" s="1"/>
  <c r="I1929" i="1" a="1"/>
  <c r="I1929" i="1"/>
  <c r="J1934" i="1" a="1"/>
  <c r="J1934" i="1" s="1"/>
  <c r="F1917" i="1" a="1"/>
  <c r="F1917" i="1"/>
  <c r="G1918" i="1" a="1"/>
  <c r="G1918" i="1" s="1"/>
  <c r="I1917" i="1" a="1"/>
  <c r="I1917" i="1" s="1"/>
  <c r="H1926" i="1" a="1"/>
  <c r="H1926" i="1" s="1"/>
  <c r="I1926" i="1" a="1"/>
  <c r="I1926" i="1" s="1"/>
  <c r="H1925" i="1" a="1"/>
  <c r="H1925" i="1" s="1"/>
  <c r="K1925" i="1" a="1"/>
  <c r="K1925" i="1" s="1"/>
  <c r="I1918" i="1" a="1"/>
  <c r="I1918" i="1" s="1"/>
  <c r="K1924" i="1" a="1"/>
  <c r="K1924" i="1" s="1"/>
  <c r="H1920" i="1" a="1"/>
  <c r="H1920" i="1"/>
  <c r="I1919" i="1" a="1"/>
  <c r="I1919" i="1" s="1"/>
  <c r="J1924" i="1" a="1"/>
  <c r="J1924" i="1" s="1"/>
  <c r="J1923" i="1" a="1"/>
  <c r="J1923" i="1" s="1"/>
  <c r="F1921" i="1" a="1"/>
  <c r="F1921" i="1"/>
  <c r="H1918" i="1" a="1"/>
  <c r="H1918" i="1" s="1"/>
  <c r="J1920" i="1" a="1"/>
  <c r="J1920" i="1" s="1"/>
  <c r="K1919" i="1" a="1"/>
  <c r="K1919" i="1" s="1"/>
  <c r="K1916" i="1" a="1"/>
  <c r="K1916" i="1" s="1"/>
  <c r="K1917" i="1" a="1"/>
  <c r="K1917" i="1"/>
  <c r="G1924" i="1" a="1"/>
  <c r="G1924" i="1" s="1"/>
  <c r="F1923" i="1" a="1"/>
  <c r="F1923" i="1" s="1"/>
  <c r="F1922" i="1" a="1"/>
  <c r="F1922" i="1" s="1"/>
  <c r="F1919" i="1" a="1"/>
  <c r="F1919" i="1"/>
  <c r="K1918" i="1" a="1"/>
  <c r="K1918" i="1" s="1"/>
  <c r="J1917" i="1" a="1"/>
  <c r="J1917" i="1" s="1"/>
  <c r="F1927" i="1" a="1"/>
  <c r="F1927" i="1" s="1"/>
  <c r="H1924" i="1" a="1"/>
  <c r="H1924" i="1"/>
  <c r="I1921" i="1" a="1"/>
  <c r="I1921" i="1" s="1"/>
  <c r="I1922" i="1" a="1"/>
  <c r="I1922" i="1" s="1"/>
  <c r="K1926" i="1" a="1"/>
  <c r="K1926" i="1" s="1"/>
  <c r="K1923" i="1" a="1"/>
  <c r="K1923" i="1" s="1"/>
  <c r="G1923" i="1" a="1"/>
  <c r="G1923" i="1"/>
  <c r="G1920" i="1" a="1"/>
  <c r="G1920" i="1" s="1"/>
  <c r="J1919" i="1" a="1"/>
  <c r="J1919" i="1" s="1"/>
  <c r="H1919" i="1" a="1"/>
  <c r="H1919" i="1" s="1"/>
  <c r="G1917" i="1" a="1"/>
  <c r="G1917" i="1" s="1"/>
  <c r="F1925" i="1" a="1"/>
  <c r="F1925" i="1" s="1"/>
  <c r="G1919" i="1" a="1"/>
  <c r="G1919" i="1" s="1"/>
  <c r="J1926" i="1" a="1"/>
  <c r="J1926" i="1" s="1"/>
  <c r="J1921" i="1" a="1"/>
  <c r="J1921" i="1"/>
  <c r="G1926" i="1" a="1"/>
  <c r="G1926" i="1" s="1"/>
  <c r="F1924" i="1" a="1"/>
  <c r="F1924" i="1" s="1"/>
  <c r="F1926" i="1" a="1"/>
  <c r="F1926" i="1"/>
  <c r="J1925" i="1" a="1"/>
  <c r="J1925" i="1" s="1"/>
  <c r="G1925" i="1" a="1"/>
  <c r="G1925" i="1"/>
  <c r="I1920" i="1" a="1"/>
  <c r="I1920" i="1" s="1"/>
  <c r="I1924" i="1" a="1"/>
  <c r="I1924" i="1" s="1"/>
  <c r="I1923" i="1" a="1"/>
  <c r="I1923" i="1" s="1"/>
  <c r="H1923" i="1" a="1"/>
  <c r="H1923" i="1" s="1"/>
  <c r="K1922" i="1" a="1"/>
  <c r="K1922" i="1" s="1"/>
  <c r="K1921" i="1" a="1"/>
  <c r="K1921" i="1" s="1"/>
  <c r="I1916" i="1" a="1"/>
  <c r="I1916" i="1" s="1"/>
  <c r="G1921" i="1" a="1"/>
  <c r="G1921" i="1"/>
  <c r="F1920" i="1" a="1"/>
  <c r="F1920" i="1" s="1"/>
  <c r="J1922" i="1" a="1"/>
  <c r="J1922" i="1" s="1"/>
  <c r="H1922" i="1" a="1"/>
  <c r="H1922" i="1"/>
  <c r="G1922" i="1" a="1"/>
  <c r="G1922" i="1" s="1"/>
  <c r="J1918" i="1" a="1"/>
  <c r="J1918" i="1"/>
  <c r="F1918" i="1" a="1"/>
  <c r="F1918" i="1" s="1"/>
  <c r="K1920" i="1" a="1"/>
  <c r="K1920" i="1" s="1"/>
  <c r="H1917" i="1" a="1"/>
  <c r="H1917" i="1" s="1"/>
  <c r="J1916" i="1" a="1"/>
  <c r="J1916" i="1" s="1"/>
  <c r="I1925" i="1" a="1"/>
  <c r="I1925" i="1" s="1"/>
  <c r="H1921" i="1" a="1"/>
  <c r="H1921" i="1"/>
  <c r="I1912" i="1" a="1"/>
  <c r="I1912" i="1" s="1"/>
  <c r="F1912" i="1" a="1"/>
  <c r="F1912" i="1" s="1"/>
  <c r="H1907" i="1" a="1"/>
  <c r="H1907" i="1" s="1"/>
  <c r="K1909" i="1" a="1"/>
  <c r="K1909" i="1" s="1"/>
  <c r="K1910" i="1" a="1"/>
  <c r="K1910" i="1"/>
  <c r="J1909" i="1" a="1"/>
  <c r="J1909" i="1" s="1"/>
  <c r="J1911" i="1" a="1"/>
  <c r="J1911" i="1"/>
  <c r="H1912" i="1" a="1"/>
  <c r="H1912" i="1" s="1"/>
  <c r="G1910" i="1" a="1"/>
  <c r="G1910" i="1"/>
  <c r="F1911" i="1" a="1"/>
  <c r="F1911" i="1" s="1"/>
  <c r="G1909" i="1" a="1"/>
  <c r="G1909" i="1" s="1"/>
  <c r="H1906" i="1" a="1"/>
  <c r="H1906" i="1" s="1"/>
  <c r="G1906" i="1" a="1"/>
  <c r="G1906" i="1"/>
  <c r="G1912" i="1" a="1"/>
  <c r="G1912" i="1" s="1"/>
  <c r="K1907" i="1" a="1"/>
  <c r="K1907" i="1" s="1"/>
  <c r="J1906" i="1" a="1"/>
  <c r="J1906" i="1" s="1"/>
  <c r="J1907" i="1" a="1"/>
  <c r="J1907" i="1" s="1"/>
  <c r="K1906" i="1" a="1"/>
  <c r="K1906" i="1"/>
  <c r="F1906" i="1" a="1"/>
  <c r="F1906" i="1" s="1"/>
  <c r="H1915" i="1" a="1"/>
  <c r="H1915" i="1" s="1"/>
  <c r="F1907" i="1" a="1"/>
  <c r="F1907" i="1" s="1"/>
  <c r="H1911" i="1" a="1"/>
  <c r="H1911" i="1"/>
  <c r="I1909" i="1" a="1"/>
  <c r="I1909" i="1" s="1"/>
  <c r="G1913" i="1" a="1"/>
  <c r="G1913" i="1" s="1"/>
  <c r="H1910" i="1" a="1"/>
  <c r="H1910" i="1" s="1"/>
  <c r="F1915" i="1" a="1"/>
  <c r="F1915" i="1" s="1"/>
  <c r="J1914" i="1" a="1"/>
  <c r="J1914" i="1"/>
  <c r="J1910" i="1" a="1"/>
  <c r="J1910" i="1" s="1"/>
  <c r="H1914" i="1" a="1"/>
  <c r="H1914" i="1" s="1"/>
  <c r="K1911" i="1" a="1"/>
  <c r="K1911" i="1" s="1"/>
  <c r="I1911" i="1" a="1"/>
  <c r="I1911" i="1"/>
  <c r="F1909" i="1" a="1"/>
  <c r="F1909" i="1" s="1"/>
  <c r="K1908" i="1" a="1"/>
  <c r="K1908" i="1"/>
  <c r="G1908" i="1" a="1"/>
  <c r="G1908" i="1" s="1"/>
  <c r="I1915" i="1" a="1"/>
  <c r="I1915" i="1"/>
  <c r="H1908" i="1" a="1"/>
  <c r="H1908" i="1"/>
  <c r="H1916" i="1" a="1"/>
  <c r="H1916" i="1" s="1"/>
  <c r="G1916" i="1" a="1"/>
  <c r="G1916" i="1" s="1"/>
  <c r="F1916" i="1" a="1"/>
  <c r="F1916" i="1"/>
  <c r="K1915" i="1" a="1"/>
  <c r="K1915" i="1"/>
  <c r="J1915" i="1" a="1"/>
  <c r="J1915" i="1" s="1"/>
  <c r="I1910" i="1" a="1"/>
  <c r="I1910" i="1" s="1"/>
  <c r="I1908" i="1" a="1"/>
  <c r="I1908" i="1" s="1"/>
  <c r="I1907" i="1" a="1"/>
  <c r="I1907" i="1" s="1"/>
  <c r="G1914" i="1" a="1"/>
  <c r="G1914" i="1" s="1"/>
  <c r="I1906" i="1" a="1"/>
  <c r="I1906" i="1"/>
  <c r="G1915" i="1" a="1"/>
  <c r="G1915" i="1" s="1"/>
  <c r="K1914" i="1" a="1"/>
  <c r="K1914" i="1"/>
  <c r="I1914" i="1" a="1"/>
  <c r="I1914" i="1"/>
  <c r="J1908" i="1" a="1"/>
  <c r="J1908" i="1" s="1"/>
  <c r="I1913" i="1" a="1"/>
  <c r="I1913" i="1"/>
  <c r="F1914" i="1" a="1"/>
  <c r="F1914" i="1"/>
  <c r="K1913" i="1" a="1"/>
  <c r="K1913" i="1"/>
  <c r="J1913" i="1" a="1"/>
  <c r="J1913" i="1" s="1"/>
  <c r="F1908" i="1" a="1"/>
  <c r="F1908" i="1" s="1"/>
  <c r="H1909" i="1" a="1"/>
  <c r="H1909" i="1" s="1"/>
  <c r="H1913" i="1" a="1"/>
  <c r="H1913" i="1" s="1"/>
  <c r="K1905" i="1" a="1"/>
  <c r="K1905" i="1" s="1"/>
  <c r="F1913" i="1" a="1"/>
  <c r="F1913" i="1"/>
  <c r="K1912" i="1" a="1"/>
  <c r="K1912" i="1" s="1"/>
  <c r="F1910" i="1" a="1"/>
  <c r="F1910" i="1"/>
  <c r="G1911" i="1" a="1"/>
  <c r="G1911" i="1" s="1"/>
  <c r="G1907" i="1" a="1"/>
  <c r="G1907" i="1" s="1"/>
  <c r="J1912" i="1" a="1"/>
  <c r="J1912" i="1"/>
  <c r="I1521" i="1" a="1"/>
  <c r="I1521" i="1"/>
  <c r="H1526" i="1" a="1"/>
  <c r="H1526" i="1"/>
  <c r="G1520" i="1" a="1"/>
  <c r="G1520" i="1" s="1"/>
  <c r="I1527" i="1" a="1"/>
  <c r="I1527" i="1" s="1"/>
  <c r="G1525" i="1" a="1"/>
  <c r="G1525" i="1" s="1"/>
  <c r="H1524" i="1" a="1"/>
  <c r="H1524" i="1"/>
  <c r="J1523" i="1" a="1"/>
  <c r="J1523" i="1" s="1"/>
  <c r="H1527" i="1" a="1"/>
  <c r="H1527" i="1"/>
  <c r="G1527" i="1" a="1"/>
  <c r="G1527" i="1" s="1"/>
  <c r="F1527" i="1" a="1"/>
  <c r="F1527" i="1" s="1"/>
  <c r="J1525" i="1" a="1"/>
  <c r="J1525" i="1" s="1"/>
  <c r="K1526" i="1" a="1"/>
  <c r="K1526" i="1" s="1"/>
  <c r="J1526" i="1" a="1"/>
  <c r="J1526" i="1"/>
  <c r="G1526" i="1" a="1"/>
  <c r="G1526" i="1"/>
  <c r="F1526" i="1" a="1"/>
  <c r="F1526" i="1"/>
  <c r="F1520" i="1" a="1"/>
  <c r="F1520" i="1" s="1"/>
  <c r="J1521" i="1" a="1"/>
  <c r="J1521" i="1"/>
  <c r="K1522" i="1" a="1"/>
  <c r="K1522" i="1" s="1"/>
  <c r="I1525" i="1" a="1"/>
  <c r="I1525" i="1"/>
  <c r="J1520" i="1" a="1"/>
  <c r="J1520" i="1" s="1"/>
  <c r="H1519" i="1" a="1"/>
  <c r="H1519" i="1"/>
  <c r="G1524" i="1" a="1"/>
  <c r="G1524" i="1" s="1"/>
  <c r="J1522" i="1" a="1"/>
  <c r="J1522" i="1" s="1"/>
  <c r="H1521" i="1" a="1"/>
  <c r="H1521" i="1" s="1"/>
  <c r="H1520" i="1" a="1"/>
  <c r="H1520" i="1" s="1"/>
  <c r="K1519" i="1" a="1"/>
  <c r="K1519" i="1"/>
  <c r="J1519" i="1" a="1"/>
  <c r="J1519" i="1"/>
  <c r="I1519" i="1" a="1"/>
  <c r="I1519" i="1" s="1"/>
  <c r="K1525" i="1" a="1"/>
  <c r="K1525" i="1" s="1"/>
  <c r="G1523" i="1" a="1"/>
  <c r="G1523" i="1"/>
  <c r="K1524" i="1" a="1"/>
  <c r="K1524" i="1" s="1"/>
  <c r="H1522" i="1" a="1"/>
  <c r="H1522" i="1"/>
  <c r="G1522" i="1" a="1"/>
  <c r="G1522" i="1" s="1"/>
  <c r="K1520" i="1" a="1"/>
  <c r="K1520" i="1" s="1"/>
  <c r="G1529" i="1" a="1"/>
  <c r="G1529" i="1"/>
  <c r="I1528" i="1" a="1"/>
  <c r="I1528" i="1" s="1"/>
  <c r="F1528" i="1" a="1"/>
  <c r="F1528" i="1"/>
  <c r="F1525" i="1" a="1"/>
  <c r="F1525" i="1" s="1"/>
  <c r="J1524" i="1" a="1"/>
  <c r="J1524" i="1"/>
  <c r="I1522" i="1" a="1"/>
  <c r="I1522" i="1" s="1"/>
  <c r="I1520" i="1" a="1"/>
  <c r="I1520" i="1"/>
  <c r="I1526" i="1" a="1"/>
  <c r="I1526" i="1"/>
  <c r="I1523" i="1" a="1"/>
  <c r="I1523" i="1"/>
  <c r="K1521" i="1" a="1"/>
  <c r="K1521" i="1"/>
  <c r="F1524" i="1" a="1"/>
  <c r="F1524" i="1"/>
  <c r="H1525" i="1" a="1"/>
  <c r="H1525" i="1" s="1"/>
  <c r="J1528" i="1" a="1"/>
  <c r="J1528" i="1"/>
  <c r="K1523" i="1" a="1"/>
  <c r="K1523" i="1"/>
  <c r="F1522" i="1" a="1"/>
  <c r="F1522" i="1" s="1"/>
  <c r="I1524" i="1" a="1"/>
  <c r="I1524" i="1"/>
  <c r="F1529" i="1" a="1"/>
  <c r="F1529" i="1" s="1"/>
  <c r="K1528" i="1" a="1"/>
  <c r="K1528" i="1" s="1"/>
  <c r="F1521" i="1" a="1"/>
  <c r="F1521" i="1" s="1"/>
  <c r="H1528" i="1" a="1"/>
  <c r="H1528" i="1"/>
  <c r="G1528" i="1" a="1"/>
  <c r="G1528" i="1"/>
  <c r="K1527" i="1" a="1"/>
  <c r="K1527" i="1"/>
  <c r="H1523" i="1" a="1"/>
  <c r="H1523" i="1"/>
  <c r="G1521" i="1" a="1"/>
  <c r="G1521" i="1" s="1"/>
  <c r="F1523" i="1" a="1"/>
  <c r="F1523" i="1"/>
  <c r="J1527" i="1" a="1"/>
  <c r="J1527" i="1"/>
  <c r="J1514" i="1" a="1"/>
  <c r="J1514" i="1"/>
  <c r="I1514" i="1" a="1"/>
  <c r="I1514" i="1" s="1"/>
  <c r="F1514" i="1" a="1"/>
  <c r="F1514" i="1" s="1"/>
  <c r="H1513" i="1" a="1"/>
  <c r="H1513" i="1" s="1"/>
  <c r="K1517" i="1" a="1"/>
  <c r="K1517" i="1"/>
  <c r="G1519" i="1" a="1"/>
  <c r="G1519" i="1" s="1"/>
  <c r="F1519" i="1" a="1"/>
  <c r="F1519" i="1"/>
  <c r="K1518" i="1" a="1"/>
  <c r="K1518" i="1"/>
  <c r="J1518" i="1" a="1"/>
  <c r="J1518" i="1" s="1"/>
  <c r="K1515" i="1" a="1"/>
  <c r="K1515" i="1" s="1"/>
  <c r="F1518" i="1" a="1"/>
  <c r="F1518" i="1" s="1"/>
  <c r="H1511" i="1" a="1"/>
  <c r="H1511" i="1"/>
  <c r="H1512" i="1" a="1"/>
  <c r="H1512" i="1"/>
  <c r="J1517" i="1" a="1"/>
  <c r="J1517" i="1"/>
  <c r="I1515" i="1" a="1"/>
  <c r="I1515" i="1" s="1"/>
  <c r="G1514" i="1" a="1"/>
  <c r="G1514" i="1" s="1"/>
  <c r="I1511" i="1" a="1"/>
  <c r="I1511" i="1"/>
  <c r="I1518" i="1" a="1"/>
  <c r="I1518" i="1"/>
  <c r="H1518" i="1" a="1"/>
  <c r="H1518" i="1" s="1"/>
  <c r="I1517" i="1" a="1"/>
  <c r="I1517" i="1"/>
  <c r="G1517" i="1" a="1"/>
  <c r="G1517" i="1" s="1"/>
  <c r="J1515" i="1" a="1"/>
  <c r="J1515" i="1" s="1"/>
  <c r="F1512" i="1" a="1"/>
  <c r="F1512" i="1"/>
  <c r="K1514" i="1" a="1"/>
  <c r="K1514" i="1" s="1"/>
  <c r="K1513" i="1" a="1"/>
  <c r="K1513" i="1"/>
  <c r="G1512" i="1" a="1"/>
  <c r="G1512" i="1"/>
  <c r="K1512" i="1" a="1"/>
  <c r="K1512" i="1"/>
  <c r="H1517" i="1" a="1"/>
  <c r="H1517" i="1" s="1"/>
  <c r="H1515" i="1" a="1"/>
  <c r="H1515" i="1"/>
  <c r="H1514" i="1" a="1"/>
  <c r="H1514" i="1"/>
  <c r="I1513" i="1" a="1"/>
  <c r="I1513" i="1"/>
  <c r="F1511" i="1" a="1"/>
  <c r="F1511" i="1" s="1"/>
  <c r="J1513" i="1" a="1"/>
  <c r="J1513" i="1"/>
  <c r="J1511" i="1" a="1"/>
  <c r="J1511" i="1" s="1"/>
  <c r="G1518" i="1" a="1"/>
  <c r="G1518" i="1"/>
  <c r="K1511" i="1" a="1"/>
  <c r="K1511" i="1" s="1"/>
  <c r="F1513" i="1" a="1"/>
  <c r="F1513" i="1" s="1"/>
  <c r="I1512" i="1" a="1"/>
  <c r="I1512" i="1"/>
  <c r="J1512" i="1" a="1"/>
  <c r="J1512" i="1"/>
  <c r="G1511" i="1" a="1"/>
  <c r="G1511" i="1" s="1"/>
  <c r="F1515" i="1" a="1"/>
  <c r="F1515" i="1"/>
  <c r="G1513" i="1" a="1"/>
  <c r="G1513" i="1"/>
  <c r="G1515" i="1" a="1"/>
  <c r="G1515" i="1" s="1"/>
  <c r="F1517" i="1" a="1"/>
  <c r="F1517" i="1"/>
  <c r="F1505" i="1" a="1"/>
  <c r="F1505" i="1" s="1"/>
  <c r="K1504" i="1" a="1"/>
  <c r="K1504" i="1" s="1"/>
  <c r="J1504" i="1" a="1"/>
  <c r="J1504" i="1" s="1"/>
  <c r="I1504" i="1" a="1"/>
  <c r="I1504" i="1"/>
  <c r="G1504" i="1" a="1"/>
  <c r="G1504" i="1"/>
  <c r="K1499" i="1" a="1"/>
  <c r="K1499" i="1" s="1"/>
  <c r="H1503" i="1" a="1"/>
  <c r="H1503" i="1"/>
  <c r="F1504" i="1" a="1"/>
  <c r="F1504" i="1" s="1"/>
  <c r="J1498" i="1" a="1"/>
  <c r="J1498" i="1"/>
  <c r="K1503" i="1" a="1"/>
  <c r="K1503" i="1" s="1"/>
  <c r="H1497" i="1" a="1"/>
  <c r="H1497" i="1" s="1"/>
  <c r="J1503" i="1" a="1"/>
  <c r="J1503" i="1"/>
  <c r="I1502" i="1" a="1"/>
  <c r="I1502" i="1"/>
  <c r="H1502" i="1" a="1"/>
  <c r="H1502" i="1" s="1"/>
  <c r="G1502" i="1" a="1"/>
  <c r="G1502" i="1"/>
  <c r="K1498" i="1" a="1"/>
  <c r="K1498" i="1"/>
  <c r="G1500" i="1" a="1"/>
  <c r="G1500" i="1"/>
  <c r="G1498" i="1" a="1"/>
  <c r="G1498" i="1"/>
  <c r="J1492" i="1" a="1"/>
  <c r="J1492" i="1" s="1"/>
  <c r="K1497" i="1" a="1"/>
  <c r="K1497" i="1" s="1"/>
  <c r="F1500" i="1" a="1"/>
  <c r="F1500" i="1" s="1"/>
  <c r="I1498" i="1" a="1"/>
  <c r="I1498" i="1" s="1"/>
  <c r="I1497" i="1" a="1"/>
  <c r="I1497" i="1" s="1"/>
  <c r="K1492" i="1" a="1"/>
  <c r="K1492" i="1" s="1"/>
  <c r="J1500" i="1" a="1"/>
  <c r="J1500" i="1" s="1"/>
  <c r="H1498" i="1" a="1"/>
  <c r="H1498" i="1" s="1"/>
  <c r="I1500" i="1" a="1"/>
  <c r="I1500" i="1"/>
  <c r="G1499" i="1" a="1"/>
  <c r="G1499" i="1"/>
  <c r="F1502" i="1" a="1"/>
  <c r="F1502" i="1" s="1"/>
  <c r="H1499" i="1" a="1"/>
  <c r="H1499" i="1"/>
  <c r="H1504" i="1" a="1"/>
  <c r="H1504" i="1"/>
  <c r="I1492" i="1" a="1"/>
  <c r="I1492" i="1" s="1"/>
  <c r="H1500" i="1" a="1"/>
  <c r="H1500" i="1"/>
  <c r="F1499" i="1" a="1"/>
  <c r="F1499" i="1" s="1"/>
  <c r="F1498" i="1" a="1"/>
  <c r="F1498" i="1"/>
  <c r="G1503" i="1" a="1"/>
  <c r="G1503" i="1" s="1"/>
  <c r="K1502" i="1" a="1"/>
  <c r="K1502" i="1" s="1"/>
  <c r="K1500" i="1" a="1"/>
  <c r="K1500" i="1" s="1"/>
  <c r="G1497" i="1" a="1"/>
  <c r="G1497" i="1" s="1"/>
  <c r="K1505" i="1" a="1"/>
  <c r="K1505" i="1"/>
  <c r="J1505" i="1" a="1"/>
  <c r="J1505" i="1"/>
  <c r="F1497" i="1" a="1"/>
  <c r="F1497" i="1"/>
  <c r="J1502" i="1" a="1"/>
  <c r="J1502" i="1" s="1"/>
  <c r="G1492" i="1" a="1"/>
  <c r="G1492" i="1" s="1"/>
  <c r="F1503" i="1" a="1"/>
  <c r="F1503" i="1" s="1"/>
  <c r="I1505" i="1" a="1"/>
  <c r="I1505" i="1"/>
  <c r="I1503" i="1" a="1"/>
  <c r="I1503" i="1" s="1"/>
  <c r="H1492" i="1" a="1"/>
  <c r="H1492" i="1" s="1"/>
  <c r="J1499" i="1" a="1"/>
  <c r="J1499" i="1"/>
  <c r="J1497" i="1" a="1"/>
  <c r="J1497" i="1" s="1"/>
  <c r="I1499" i="1" a="1"/>
  <c r="I1499" i="1"/>
  <c r="H1505" i="1" a="1"/>
  <c r="H1505" i="1" s="1"/>
  <c r="G1505" i="1" a="1"/>
  <c r="G1505" i="1"/>
  <c r="I1483" i="1" a="1"/>
  <c r="I1483" i="1"/>
  <c r="H1483" i="1" a="1"/>
  <c r="H1483" i="1" s="1"/>
  <c r="K1490" i="1" a="1"/>
  <c r="K1490" i="1" s="1"/>
  <c r="J1490" i="1" a="1"/>
  <c r="J1490" i="1"/>
  <c r="I1490" i="1" a="1"/>
  <c r="I1490" i="1"/>
  <c r="G1483" i="1" a="1"/>
  <c r="G1483" i="1"/>
  <c r="H1490" i="1" a="1"/>
  <c r="H1490" i="1" s="1"/>
  <c r="G1490" i="1" a="1"/>
  <c r="G1490" i="1"/>
  <c r="F1490" i="1" a="1"/>
  <c r="F1490" i="1" s="1"/>
  <c r="K1485" i="1" a="1"/>
  <c r="K1485" i="1" s="1"/>
  <c r="J1483" i="1" a="1"/>
  <c r="J1483" i="1"/>
  <c r="G1485" i="1" a="1"/>
  <c r="G1485" i="1" s="1"/>
  <c r="F1483" i="1" a="1"/>
  <c r="F1483" i="1" s="1"/>
  <c r="I1485" i="1" a="1"/>
  <c r="I1485" i="1"/>
  <c r="H1485" i="1" a="1"/>
  <c r="H1485" i="1" s="1"/>
  <c r="F1485" i="1" a="1"/>
  <c r="F1485" i="1"/>
  <c r="K1483" i="1" a="1"/>
  <c r="K1483" i="1" s="1"/>
  <c r="J1485" i="1" a="1"/>
  <c r="J1485" i="1"/>
  <c r="F1492" i="1" a="1"/>
  <c r="F1492" i="1"/>
  <c r="J1455" i="1" a="1"/>
  <c r="J1455" i="1" s="1"/>
  <c r="G1454" i="1" a="1"/>
  <c r="G1454" i="1"/>
  <c r="K1451" i="1" a="1"/>
  <c r="K1451" i="1" s="1"/>
  <c r="K1447" i="1" a="1"/>
  <c r="K1447" i="1" s="1"/>
  <c r="K1456" i="1" a="1"/>
  <c r="K1456" i="1"/>
  <c r="F1448" i="1" a="1"/>
  <c r="F1448" i="1"/>
  <c r="I1455" i="1" a="1"/>
  <c r="I1455" i="1" s="1"/>
  <c r="J1453" i="1" a="1"/>
  <c r="J1453" i="1" s="1"/>
  <c r="H1447" i="1" a="1"/>
  <c r="H1447" i="1"/>
  <c r="G1449" i="1" a="1"/>
  <c r="G1449" i="1"/>
  <c r="H1449" i="1" a="1"/>
  <c r="H1449" i="1" s="1"/>
  <c r="I1452" i="1" a="1"/>
  <c r="I1452" i="1" s="1"/>
  <c r="I1453" i="1" a="1"/>
  <c r="I1453" i="1" s="1"/>
  <c r="J1454" i="1" a="1"/>
  <c r="J1454" i="1" s="1"/>
  <c r="G1453" i="1" a="1"/>
  <c r="G1453" i="1"/>
  <c r="F1452" i="1" a="1"/>
  <c r="F1452" i="1" s="1"/>
  <c r="H1450" i="1" a="1"/>
  <c r="H1450" i="1" s="1"/>
  <c r="G1448" i="1" a="1"/>
  <c r="G1448" i="1"/>
  <c r="J1456" i="1" a="1"/>
  <c r="J1456" i="1" s="1"/>
  <c r="I1448" i="1" a="1"/>
  <c r="I1448" i="1"/>
  <c r="I1456" i="1" a="1"/>
  <c r="I1456" i="1" s="1"/>
  <c r="K1455" i="1" a="1"/>
  <c r="K1455" i="1"/>
  <c r="K1453" i="1" a="1"/>
  <c r="K1453" i="1"/>
  <c r="J1452" i="1" a="1"/>
  <c r="J1452" i="1" s="1"/>
  <c r="I1446" i="1" a="1"/>
  <c r="I1446" i="1" s="1"/>
  <c r="K1449" i="1" a="1"/>
  <c r="K1449" i="1" s="1"/>
  <c r="I1447" i="1" a="1"/>
  <c r="I1447" i="1" s="1"/>
  <c r="H1456" i="1" a="1"/>
  <c r="H1456" i="1"/>
  <c r="G1456" i="1" a="1"/>
  <c r="G1456" i="1" s="1"/>
  <c r="H1455" i="1" a="1"/>
  <c r="H1455" i="1" s="1"/>
  <c r="F1456" i="1" a="1"/>
  <c r="F1456" i="1" s="1"/>
  <c r="G1455" i="1" a="1"/>
  <c r="G1455" i="1" s="1"/>
  <c r="F1455" i="1" a="1"/>
  <c r="F1455" i="1"/>
  <c r="G1452" i="1" a="1"/>
  <c r="G1452" i="1" s="1"/>
  <c r="F1447" i="1" a="1"/>
  <c r="F1447" i="1"/>
  <c r="H1448" i="1" a="1"/>
  <c r="H1448" i="1"/>
  <c r="K1454" i="1" a="1"/>
  <c r="K1454" i="1" s="1"/>
  <c r="F1451" i="1" a="1"/>
  <c r="F1451" i="1" s="1"/>
  <c r="I1454" i="1" a="1"/>
  <c r="I1454" i="1" s="1"/>
  <c r="H1454" i="1" a="1"/>
  <c r="H1454" i="1" s="1"/>
  <c r="H1453" i="1" a="1"/>
  <c r="H1453" i="1"/>
  <c r="K1446" i="1" a="1"/>
  <c r="K1446" i="1" s="1"/>
  <c r="K1452" i="1" a="1"/>
  <c r="K1452" i="1" s="1"/>
  <c r="H1452" i="1" a="1"/>
  <c r="H1452" i="1"/>
  <c r="F1449" i="1" a="1"/>
  <c r="F1449" i="1" s="1"/>
  <c r="H1446" i="1" a="1"/>
  <c r="H1446" i="1"/>
  <c r="K1450" i="1" a="1"/>
  <c r="K1450" i="1" s="1"/>
  <c r="G1447" i="1" a="1"/>
  <c r="G1447" i="1"/>
  <c r="F1453" i="1" a="1"/>
  <c r="F1453" i="1" s="1"/>
  <c r="F1450" i="1" a="1"/>
  <c r="F1450" i="1" s="1"/>
  <c r="K1448" i="1" a="1"/>
  <c r="K1448" i="1" s="1"/>
  <c r="H1451" i="1" a="1"/>
  <c r="H1451" i="1" s="1"/>
  <c r="J1450" i="1" a="1"/>
  <c r="J1450" i="1" s="1"/>
  <c r="J1451" i="1" a="1"/>
  <c r="J1451" i="1"/>
  <c r="J1447" i="1" a="1"/>
  <c r="J1447" i="1" s="1"/>
  <c r="G1451" i="1" a="1"/>
  <c r="G1451" i="1"/>
  <c r="I1450" i="1" a="1"/>
  <c r="I1450" i="1"/>
  <c r="G1450" i="1" a="1"/>
  <c r="G1450" i="1" s="1"/>
  <c r="I1449" i="1" a="1"/>
  <c r="I1449" i="1"/>
  <c r="J1448" i="1" a="1"/>
  <c r="J1448" i="1" s="1"/>
  <c r="J1449" i="1" a="1"/>
  <c r="J1449" i="1" s="1"/>
  <c r="I1451" i="1" a="1"/>
  <c r="I1451" i="1" s="1"/>
  <c r="J1446" i="1" a="1"/>
  <c r="J1446" i="1" s="1"/>
  <c r="F1454" i="1" a="1"/>
  <c r="F1454" i="1" s="1"/>
  <c r="J1444" i="1" a="1"/>
  <c r="J1444" i="1" s="1"/>
  <c r="K1444" i="1" a="1"/>
  <c r="K1444" i="1" s="1"/>
  <c r="I1445" i="1" a="1"/>
  <c r="I1445" i="1" s="1"/>
  <c r="G1445" i="1" a="1"/>
  <c r="G1445" i="1"/>
  <c r="H1444" i="1" a="1"/>
  <c r="H1444" i="1"/>
  <c r="F1444" i="1" a="1"/>
  <c r="F1444" i="1"/>
  <c r="K1443" i="1" a="1"/>
  <c r="K1443" i="1" s="1"/>
  <c r="G1443" i="1" a="1"/>
  <c r="G1443" i="1"/>
  <c r="F1436" i="1" a="1"/>
  <c r="F1436" i="1" s="1"/>
  <c r="F1443" i="1" a="1"/>
  <c r="F1443" i="1"/>
  <c r="I1438" i="1" a="1"/>
  <c r="I1438" i="1" s="1"/>
  <c r="F1437" i="1" a="1"/>
  <c r="F1437" i="1" s="1"/>
  <c r="I1436" i="1" a="1"/>
  <c r="I1436" i="1" s="1"/>
  <c r="J1442" i="1" a="1"/>
  <c r="J1442" i="1" s="1"/>
  <c r="I1442" i="1" a="1"/>
  <c r="I1442" i="1" s="1"/>
  <c r="G1441" i="1" a="1"/>
  <c r="G1441" i="1" s="1"/>
  <c r="I1440" i="1" a="1"/>
  <c r="I1440" i="1"/>
  <c r="J1441" i="1" a="1"/>
  <c r="J1441" i="1"/>
  <c r="K1438" i="1" a="1"/>
  <c r="K1438" i="1"/>
  <c r="H1438" i="1" a="1"/>
  <c r="H1438" i="1" s="1"/>
  <c r="J1438" i="1" a="1"/>
  <c r="J1438" i="1" s="1"/>
  <c r="J1439" i="1" a="1"/>
  <c r="J1439" i="1" s="1"/>
  <c r="G1442" i="1" a="1"/>
  <c r="G1442" i="1"/>
  <c r="J1445" i="1" a="1"/>
  <c r="J1445" i="1" s="1"/>
  <c r="I1441" i="1" a="1"/>
  <c r="I1441" i="1" s="1"/>
  <c r="H1445" i="1" a="1"/>
  <c r="H1445" i="1" s="1"/>
  <c r="K1442" i="1" a="1"/>
  <c r="K1442" i="1" s="1"/>
  <c r="F1442" i="1" a="1"/>
  <c r="F1442" i="1"/>
  <c r="G1439" i="1" a="1"/>
  <c r="G1439" i="1" s="1"/>
  <c r="K1441" i="1" a="1"/>
  <c r="K1441" i="1"/>
  <c r="J1440" i="1" a="1"/>
  <c r="J1440" i="1"/>
  <c r="G1440" i="1" a="1"/>
  <c r="G1440" i="1"/>
  <c r="K1439" i="1" a="1"/>
  <c r="K1439" i="1" s="1"/>
  <c r="K1435" i="1" a="1"/>
  <c r="K1435" i="1" s="1"/>
  <c r="G1437" i="1" a="1"/>
  <c r="G1437" i="1" s="1"/>
  <c r="I1439" i="1" a="1"/>
  <c r="I1439" i="1"/>
  <c r="G1438" i="1" a="1"/>
  <c r="G1438" i="1" s="1"/>
  <c r="K1437" i="1" a="1"/>
  <c r="K1437" i="1" s="1"/>
  <c r="J1435" i="1" a="1"/>
  <c r="J1435" i="1" s="1"/>
  <c r="H1437" i="1" a="1"/>
  <c r="H1437" i="1" s="1"/>
  <c r="K1436" i="1" a="1"/>
  <c r="K1436" i="1"/>
  <c r="I1437" i="1" a="1"/>
  <c r="I1437" i="1" s="1"/>
  <c r="G1436" i="1" a="1"/>
  <c r="G1436" i="1"/>
  <c r="G1446" i="1" a="1"/>
  <c r="G1446" i="1"/>
  <c r="F1446" i="1" a="1"/>
  <c r="F1446" i="1" s="1"/>
  <c r="K1445" i="1" a="1"/>
  <c r="K1445" i="1" s="1"/>
  <c r="K1440" i="1" a="1"/>
  <c r="K1440" i="1" s="1"/>
  <c r="I1444" i="1" a="1"/>
  <c r="I1444" i="1" s="1"/>
  <c r="J1443" i="1" a="1"/>
  <c r="J1443" i="1"/>
  <c r="I1443" i="1" a="1"/>
  <c r="I1443" i="1" s="1"/>
  <c r="J1436" i="1" a="1"/>
  <c r="J1436" i="1" s="1"/>
  <c r="F1441" i="1" a="1"/>
  <c r="F1441" i="1"/>
  <c r="H1443" i="1" a="1"/>
  <c r="H1443" i="1" s="1"/>
  <c r="H1440" i="1" a="1"/>
  <c r="H1440" i="1"/>
  <c r="H1436" i="1" a="1"/>
  <c r="H1436" i="1" s="1"/>
  <c r="G1444" i="1" a="1"/>
  <c r="G1444" i="1"/>
  <c r="F1445" i="1" a="1"/>
  <c r="F1445" i="1" s="1"/>
  <c r="H1442" i="1" a="1"/>
  <c r="H1442" i="1" s="1"/>
  <c r="H1441" i="1" a="1"/>
  <c r="H1441" i="1" s="1"/>
  <c r="H1439" i="1" a="1"/>
  <c r="H1439" i="1" s="1"/>
  <c r="F1440" i="1" a="1"/>
  <c r="F1440" i="1"/>
  <c r="F1439" i="1" a="1"/>
  <c r="F1439" i="1"/>
  <c r="F1438" i="1" a="1"/>
  <c r="F1438" i="1" s="1"/>
  <c r="J1437" i="1" a="1"/>
  <c r="J1437" i="1"/>
  <c r="F1430" i="1" a="1"/>
  <c r="F1430" i="1"/>
  <c r="G1428" i="1" a="1"/>
  <c r="G1428" i="1" s="1"/>
  <c r="K1428" i="1" a="1"/>
  <c r="K1428" i="1"/>
  <c r="I1430" i="1" a="1"/>
  <c r="I1430" i="1" s="1"/>
  <c r="K1432" i="1" a="1"/>
  <c r="K1432" i="1" s="1"/>
  <c r="K1431" i="1" a="1"/>
  <c r="K1431" i="1" s="1"/>
  <c r="H1429" i="1" a="1"/>
  <c r="H1429" i="1" s="1"/>
  <c r="H1428" i="1" a="1"/>
  <c r="H1428" i="1" s="1"/>
  <c r="J1430" i="1" a="1"/>
  <c r="J1430" i="1" s="1"/>
  <c r="G1434" i="1" a="1"/>
  <c r="G1434" i="1"/>
  <c r="K1429" i="1" a="1"/>
  <c r="K1429" i="1" s="1"/>
  <c r="I1434" i="1" a="1"/>
  <c r="I1434" i="1"/>
  <c r="F1429" i="1" a="1"/>
  <c r="F1429" i="1"/>
  <c r="G1435" i="1" a="1"/>
  <c r="G1435" i="1"/>
  <c r="F1435" i="1" a="1"/>
  <c r="F1435" i="1" s="1"/>
  <c r="J1428" i="1" a="1"/>
  <c r="J1428" i="1"/>
  <c r="H1431" i="1" a="1"/>
  <c r="H1431" i="1" s="1"/>
  <c r="F1432" i="1" a="1"/>
  <c r="F1432" i="1"/>
  <c r="I1431" i="1" a="1"/>
  <c r="I1431" i="1" s="1"/>
  <c r="H1432" i="1" a="1"/>
  <c r="H1432" i="1" s="1"/>
  <c r="G1432" i="1" a="1"/>
  <c r="G1432" i="1" s="1"/>
  <c r="J1429" i="1" a="1"/>
  <c r="J1429" i="1" s="1"/>
  <c r="J1431" i="1" a="1"/>
  <c r="J1431" i="1" s="1"/>
  <c r="F1428" i="1" a="1"/>
  <c r="F1428" i="1" s="1"/>
  <c r="G1431" i="1" a="1"/>
  <c r="G1431" i="1"/>
  <c r="F1431" i="1" a="1"/>
  <c r="F1431" i="1"/>
  <c r="G1429" i="1" a="1"/>
  <c r="G1429" i="1"/>
  <c r="H1430" i="1" a="1"/>
  <c r="H1430" i="1" s="1"/>
  <c r="I1432" i="1" a="1"/>
  <c r="I1432" i="1" s="1"/>
  <c r="I1435" i="1" a="1"/>
  <c r="I1435" i="1"/>
  <c r="H1435" i="1" a="1"/>
  <c r="H1435" i="1"/>
  <c r="F1434" i="1" a="1"/>
  <c r="F1434" i="1" s="1"/>
  <c r="K1430" i="1" a="1"/>
  <c r="K1430" i="1" s="1"/>
  <c r="I1429" i="1" a="1"/>
  <c r="I1429" i="1" s="1"/>
  <c r="K1434" i="1" a="1"/>
  <c r="K1434" i="1" s="1"/>
  <c r="H1434" i="1" a="1"/>
  <c r="H1434" i="1"/>
  <c r="J1434" i="1" a="1"/>
  <c r="J1434" i="1" s="1"/>
  <c r="J1432" i="1" a="1"/>
  <c r="J1432" i="1"/>
  <c r="G1430" i="1" a="1"/>
  <c r="G1430" i="1"/>
  <c r="I1428" i="1" a="1"/>
  <c r="I1428" i="1"/>
  <c r="H1418" i="1" a="1"/>
  <c r="H1418" i="1" s="1"/>
  <c r="I1421" i="1" a="1"/>
  <c r="I1421" i="1" s="1"/>
  <c r="I1420" i="1" a="1"/>
  <c r="I1420" i="1"/>
  <c r="H1417" i="1" a="1"/>
  <c r="H1417" i="1"/>
  <c r="J1422" i="1" a="1"/>
  <c r="J1422" i="1" s="1"/>
  <c r="I1415" i="1" a="1"/>
  <c r="I1415" i="1" s="1"/>
  <c r="H1414" i="1" a="1"/>
  <c r="H1414" i="1" s="1"/>
  <c r="F1415" i="1" a="1"/>
  <c r="F1415" i="1" s="1"/>
  <c r="K1422" i="1" a="1"/>
  <c r="K1422" i="1"/>
  <c r="I1422" i="1" a="1"/>
  <c r="I1422" i="1" s="1"/>
  <c r="K1414" i="1" a="1"/>
  <c r="K1414" i="1"/>
  <c r="I1417" i="1" a="1"/>
  <c r="I1417" i="1"/>
  <c r="H1422" i="1" a="1"/>
  <c r="H1422" i="1" s="1"/>
  <c r="G1419" i="1" a="1"/>
  <c r="G1419" i="1" s="1"/>
  <c r="F1414" i="1" a="1"/>
  <c r="F1414" i="1" s="1"/>
  <c r="G1422" i="1" a="1"/>
  <c r="G1422" i="1"/>
  <c r="H1416" i="1" a="1"/>
  <c r="H1416" i="1"/>
  <c r="F1422" i="1" a="1"/>
  <c r="F1422" i="1" s="1"/>
  <c r="K1421" i="1" a="1"/>
  <c r="K1421" i="1" s="1"/>
  <c r="J1418" i="1" a="1"/>
  <c r="J1418" i="1"/>
  <c r="J1421" i="1" a="1"/>
  <c r="J1421" i="1" s="1"/>
  <c r="H1419" i="1" a="1"/>
  <c r="H1419" i="1"/>
  <c r="K1420" i="1" a="1"/>
  <c r="K1420" i="1" s="1"/>
  <c r="F1419" i="1" a="1"/>
  <c r="F1419" i="1"/>
  <c r="K1417" i="1" a="1"/>
  <c r="K1417" i="1" s="1"/>
  <c r="J1416" i="1" a="1"/>
  <c r="J1416" i="1" s="1"/>
  <c r="F1420" i="1" a="1"/>
  <c r="F1420" i="1" s="1"/>
  <c r="J1419" i="1" a="1"/>
  <c r="J1419" i="1" s="1"/>
  <c r="G1418" i="1" a="1"/>
  <c r="G1418" i="1"/>
  <c r="G1417" i="1" a="1"/>
  <c r="G1417" i="1"/>
  <c r="J1414" i="1" a="1"/>
  <c r="J1414" i="1" s="1"/>
  <c r="K1416" i="1" a="1"/>
  <c r="K1416" i="1"/>
  <c r="K1415" i="1" a="1"/>
  <c r="K1415" i="1"/>
  <c r="H1415" i="1" a="1"/>
  <c r="H1415" i="1" s="1"/>
  <c r="G1420" i="1" a="1"/>
  <c r="G1420" i="1"/>
  <c r="F1418" i="1" a="1"/>
  <c r="F1418" i="1" s="1"/>
  <c r="G1415" i="1" a="1"/>
  <c r="G1415" i="1" s="1"/>
  <c r="H1421" i="1" a="1"/>
  <c r="H1421" i="1" s="1"/>
  <c r="J1417" i="1" a="1"/>
  <c r="J1417" i="1" s="1"/>
  <c r="I1416" i="1" a="1"/>
  <c r="I1416" i="1" s="1"/>
  <c r="K1419" i="1" a="1"/>
  <c r="K1419" i="1" s="1"/>
  <c r="G1421" i="1" a="1"/>
  <c r="G1421" i="1"/>
  <c r="H1420" i="1" a="1"/>
  <c r="H1420" i="1" s="1"/>
  <c r="I1419" i="1" a="1"/>
  <c r="I1419" i="1"/>
  <c r="F1421" i="1" a="1"/>
  <c r="F1421" i="1"/>
  <c r="J1420" i="1" a="1"/>
  <c r="J1420" i="1"/>
  <c r="K1418" i="1" a="1"/>
  <c r="K1418" i="1" s="1"/>
  <c r="I1418" i="1" a="1"/>
  <c r="I1418" i="1"/>
  <c r="J1415" i="1" a="1"/>
  <c r="J1415" i="1" s="1"/>
  <c r="I1414" i="1" a="1"/>
  <c r="I1414" i="1"/>
  <c r="G1414" i="1" a="1"/>
  <c r="G1414" i="1" s="1"/>
  <c r="G1416" i="1" a="1"/>
  <c r="G1416" i="1" s="1"/>
  <c r="F1416" i="1" a="1"/>
  <c r="F1416" i="1" s="1"/>
  <c r="F1417" i="1" a="1"/>
  <c r="F1417" i="1" s="1"/>
  <c r="K1402" i="1" a="1"/>
  <c r="K1402" i="1" s="1"/>
  <c r="H1402" i="1" a="1"/>
  <c r="H1402" i="1" s="1"/>
  <c r="F1405" i="1" a="1"/>
  <c r="F1405" i="1"/>
  <c r="K1405" i="1" a="1"/>
  <c r="K1405" i="1"/>
  <c r="G1402" i="1" a="1"/>
  <c r="G1402" i="1"/>
  <c r="J1402" i="1" a="1"/>
  <c r="J1402" i="1" s="1"/>
  <c r="I1401" i="1" a="1"/>
  <c r="I1401" i="1" s="1"/>
  <c r="K1400" i="1" a="1"/>
  <c r="K1400" i="1"/>
  <c r="G1400" i="1" a="1"/>
  <c r="G1400" i="1"/>
  <c r="I1405" i="1" a="1"/>
  <c r="I1405" i="1" s="1"/>
  <c r="F1403" i="1" a="1"/>
  <c r="F1403" i="1" s="1"/>
  <c r="H1400" i="1" a="1"/>
  <c r="H1400" i="1" s="1"/>
  <c r="H1408" i="1" a="1"/>
  <c r="H1408" i="1" s="1"/>
  <c r="G1406" i="1" a="1"/>
  <c r="G1406" i="1"/>
  <c r="K1401" i="1" a="1"/>
  <c r="K1401" i="1" s="1"/>
  <c r="J1400" i="1" a="1"/>
  <c r="J1400" i="1"/>
  <c r="J1405" i="1" a="1"/>
  <c r="J1405" i="1"/>
  <c r="F1401" i="1" a="1"/>
  <c r="F1401" i="1"/>
  <c r="G1403" i="1" a="1"/>
  <c r="G1403" i="1" s="1"/>
  <c r="G1405" i="1" a="1"/>
  <c r="G1405" i="1" s="1"/>
  <c r="H1401" i="1" a="1"/>
  <c r="H1401" i="1"/>
  <c r="K1403" i="1" a="1"/>
  <c r="K1403" i="1"/>
  <c r="I1400" i="1" a="1"/>
  <c r="I1400" i="1" s="1"/>
  <c r="I1406" i="1" a="1"/>
  <c r="I1406" i="1" s="1"/>
  <c r="F1402" i="1" a="1"/>
  <c r="F1402" i="1" s="1"/>
  <c r="J1403" i="1" a="1"/>
  <c r="J1403" i="1"/>
  <c r="F1406" i="1" a="1"/>
  <c r="F1406" i="1"/>
  <c r="K1407" i="1" a="1"/>
  <c r="K1407" i="1" s="1"/>
  <c r="K1406" i="1" a="1"/>
  <c r="K1406" i="1"/>
  <c r="G1401" i="1" a="1"/>
  <c r="G1401" i="1"/>
  <c r="F1407" i="1" a="1"/>
  <c r="F1407" i="1" s="1"/>
  <c r="F1408" i="1" a="1"/>
  <c r="F1408" i="1" s="1"/>
  <c r="J1408" i="1" a="1"/>
  <c r="J1408" i="1" s="1"/>
  <c r="G1407" i="1" a="1"/>
  <c r="G1407" i="1"/>
  <c r="I1403" i="1" a="1"/>
  <c r="I1403" i="1"/>
  <c r="J1401" i="1" a="1"/>
  <c r="J1401" i="1" s="1"/>
  <c r="H1406" i="1" a="1"/>
  <c r="H1406" i="1" s="1"/>
  <c r="J1407" i="1" a="1"/>
  <c r="J1407" i="1"/>
  <c r="G1408" i="1" a="1"/>
  <c r="G1408" i="1"/>
  <c r="K1408" i="1" a="1"/>
  <c r="K1408" i="1"/>
  <c r="I1408" i="1" a="1"/>
  <c r="I1408" i="1" s="1"/>
  <c r="J1406" i="1" a="1"/>
  <c r="J1406" i="1"/>
  <c r="I1402" i="1" a="1"/>
  <c r="I1402" i="1" s="1"/>
  <c r="I1407" i="1" a="1"/>
  <c r="I1407" i="1" s="1"/>
  <c r="H1403" i="1" a="1"/>
  <c r="H1403" i="1" s="1"/>
  <c r="H1407" i="1" a="1"/>
  <c r="H1407" i="1" s="1"/>
  <c r="H1405" i="1" a="1"/>
  <c r="H1405" i="1"/>
  <c r="G1371" i="1" a="1"/>
  <c r="G1371" i="1"/>
  <c r="I1372" i="1" a="1"/>
  <c r="I1372" i="1" s="1"/>
  <c r="K1372" i="1" a="1"/>
  <c r="K1372" i="1"/>
  <c r="H1372" i="1" a="1"/>
  <c r="H1372" i="1"/>
  <c r="F1370" i="1" a="1"/>
  <c r="F1370" i="1"/>
  <c r="F1372" i="1" a="1"/>
  <c r="F1372" i="1"/>
  <c r="K1370" i="1" a="1"/>
  <c r="K1370" i="1" s="1"/>
  <c r="J1370" i="1" a="1"/>
  <c r="J1370" i="1" s="1"/>
  <c r="I1370" i="1" a="1"/>
  <c r="I1370" i="1" s="1"/>
  <c r="F1371" i="1" a="1"/>
  <c r="F1371" i="1" s="1"/>
  <c r="K1399" i="1" a="1"/>
  <c r="K1399" i="1" s="1"/>
  <c r="G1370" i="1" a="1"/>
  <c r="G1370" i="1" s="1"/>
  <c r="J1371" i="1" a="1"/>
  <c r="J1371" i="1"/>
  <c r="I1399" i="1" a="1"/>
  <c r="I1399" i="1" s="1"/>
  <c r="F1400" i="1" a="1"/>
  <c r="F1400" i="1"/>
  <c r="J1399" i="1" a="1"/>
  <c r="J1399" i="1"/>
  <c r="H1399" i="1" a="1"/>
  <c r="H1399" i="1"/>
  <c r="H1371" i="1" a="1"/>
  <c r="H1371" i="1"/>
  <c r="G1399" i="1" a="1"/>
  <c r="G1399" i="1"/>
  <c r="F1399" i="1" a="1"/>
  <c r="F1399" i="1" s="1"/>
  <c r="I1371" i="1" a="1"/>
  <c r="I1371" i="1"/>
  <c r="H1370" i="1" a="1"/>
  <c r="H1370" i="1" s="1"/>
  <c r="G1372" i="1" a="1"/>
  <c r="G1372" i="1" s="1"/>
  <c r="J1372" i="1" a="1"/>
  <c r="J1372" i="1" s="1"/>
  <c r="K1371" i="1" a="1"/>
  <c r="K1371" i="1" s="1"/>
  <c r="K1369" i="1" a="1"/>
  <c r="K1369" i="1" s="1"/>
  <c r="J1369" i="1" a="1"/>
  <c r="J1369" i="1" s="1"/>
  <c r="J1368" i="1" a="1"/>
  <c r="J1368" i="1"/>
  <c r="I1366" i="1" a="1"/>
  <c r="I1366" i="1"/>
  <c r="H1365" i="1" a="1"/>
  <c r="H1365" i="1"/>
  <c r="J1364" i="1" a="1"/>
  <c r="J1364" i="1"/>
  <c r="H1361" i="1" a="1"/>
  <c r="H1361" i="1" s="1"/>
  <c r="F1362" i="1" a="1"/>
  <c r="F1362" i="1"/>
  <c r="I1368" i="1" a="1"/>
  <c r="I1368" i="1"/>
  <c r="H1368" i="1" a="1"/>
  <c r="H1368" i="1" s="1"/>
  <c r="J1366" i="1" a="1"/>
  <c r="J1366" i="1" s="1"/>
  <c r="K1365" i="1" a="1"/>
  <c r="K1365" i="1" s="1"/>
  <c r="F1365" i="1" a="1"/>
  <c r="F1365" i="1" s="1"/>
  <c r="J1362" i="1" a="1"/>
  <c r="J1362" i="1"/>
  <c r="I1359" i="1" a="1"/>
  <c r="I1359" i="1" s="1"/>
  <c r="G1363" i="1" a="1"/>
  <c r="G1363" i="1"/>
  <c r="K1360" i="1" a="1"/>
  <c r="K1360" i="1"/>
  <c r="J1367" i="1" a="1"/>
  <c r="J1367" i="1"/>
  <c r="I1367" i="1" a="1"/>
  <c r="I1367" i="1" s="1"/>
  <c r="J1361" i="1" a="1"/>
  <c r="J1361" i="1" s="1"/>
  <c r="H1367" i="1" a="1"/>
  <c r="H1367" i="1"/>
  <c r="K1366" i="1" a="1"/>
  <c r="K1366" i="1"/>
  <c r="K1363" i="1" a="1"/>
  <c r="K1363" i="1" s="1"/>
  <c r="H1366" i="1" a="1"/>
  <c r="H1366" i="1" s="1"/>
  <c r="G1364" i="1" a="1"/>
  <c r="G1364" i="1" s="1"/>
  <c r="G1362" i="1" a="1"/>
  <c r="G1362" i="1"/>
  <c r="J1359" i="1" a="1"/>
  <c r="J1359" i="1"/>
  <c r="G1366" i="1" a="1"/>
  <c r="G1366" i="1" s="1"/>
  <c r="K1364" i="1" a="1"/>
  <c r="K1364" i="1"/>
  <c r="G1368" i="1" a="1"/>
  <c r="G1368" i="1"/>
  <c r="F1368" i="1" a="1"/>
  <c r="F1368" i="1" s="1"/>
  <c r="F1367" i="1" a="1"/>
  <c r="F1367" i="1" s="1"/>
  <c r="F1361" i="1" a="1"/>
  <c r="F1361" i="1" s="1"/>
  <c r="G1361" i="1" a="1"/>
  <c r="G1361" i="1"/>
  <c r="I1364" i="1" a="1"/>
  <c r="I1364" i="1"/>
  <c r="J1365" i="1" a="1"/>
  <c r="J1365" i="1" s="1"/>
  <c r="I1365" i="1" a="1"/>
  <c r="I1365" i="1" s="1"/>
  <c r="H1364" i="1" a="1"/>
  <c r="H1364" i="1"/>
  <c r="F1363" i="1" a="1"/>
  <c r="F1363" i="1"/>
  <c r="G1359" i="1" a="1"/>
  <c r="G1359" i="1"/>
  <c r="F1360" i="1" a="1"/>
  <c r="F1360" i="1" s="1"/>
  <c r="G1367" i="1" a="1"/>
  <c r="G1367" i="1"/>
  <c r="G1365" i="1" a="1"/>
  <c r="G1365" i="1" s="1"/>
  <c r="I1363" i="1" a="1"/>
  <c r="I1363" i="1" s="1"/>
  <c r="F1364" i="1" a="1"/>
  <c r="F1364" i="1" s="1"/>
  <c r="J1363" i="1" a="1"/>
  <c r="J1363" i="1" s="1"/>
  <c r="I1361" i="1" a="1"/>
  <c r="I1361" i="1"/>
  <c r="K1362" i="1" a="1"/>
  <c r="K1362" i="1"/>
  <c r="H1363" i="1" a="1"/>
  <c r="H1363" i="1" s="1"/>
  <c r="H1362" i="1" a="1"/>
  <c r="H1362" i="1"/>
  <c r="H1359" i="1" a="1"/>
  <c r="H1359" i="1"/>
  <c r="J1360" i="1" a="1"/>
  <c r="J1360" i="1"/>
  <c r="F1359" i="1" a="1"/>
  <c r="F1359" i="1"/>
  <c r="H1360" i="1" a="1"/>
  <c r="H1360" i="1" s="1"/>
  <c r="K1361" i="1" a="1"/>
  <c r="K1361" i="1" s="1"/>
  <c r="I1362" i="1" a="1"/>
  <c r="I1362" i="1" s="1"/>
  <c r="K1367" i="1" a="1"/>
  <c r="K1367" i="1" s="1"/>
  <c r="I1369" i="1" a="1"/>
  <c r="I1369" i="1" s="1"/>
  <c r="G1360" i="1" a="1"/>
  <c r="G1360" i="1" s="1"/>
  <c r="I1360" i="1" a="1"/>
  <c r="I1360" i="1"/>
  <c r="K1359" i="1" a="1"/>
  <c r="K1359" i="1" s="1"/>
  <c r="H1369" i="1" a="1"/>
  <c r="H1369" i="1"/>
  <c r="G1369" i="1" a="1"/>
  <c r="G1369" i="1"/>
  <c r="F1369" i="1" a="1"/>
  <c r="F1369" i="1"/>
  <c r="K1368" i="1" a="1"/>
  <c r="K1368" i="1"/>
  <c r="F1366" i="1" a="1"/>
  <c r="F1366" i="1"/>
  <c r="F1353" i="1" a="1"/>
  <c r="F1353" i="1" s="1"/>
  <c r="J1350" i="1" a="1"/>
  <c r="J1350" i="1"/>
  <c r="J1348" i="1" a="1"/>
  <c r="J1348" i="1" s="1"/>
  <c r="I1358" i="1" a="1"/>
  <c r="I1358" i="1" s="1"/>
  <c r="I1350" i="1" a="1"/>
  <c r="I1350" i="1" s="1"/>
  <c r="H1356" i="1" a="1"/>
  <c r="H1356" i="1" s="1"/>
  <c r="H1351" i="1" a="1"/>
  <c r="H1351" i="1" s="1"/>
  <c r="H1358" i="1" a="1"/>
  <c r="H1358" i="1" s="1"/>
  <c r="G1358" i="1" a="1"/>
  <c r="G1358" i="1"/>
  <c r="F1358" i="1" a="1"/>
  <c r="F1358" i="1"/>
  <c r="K1348" i="1" a="1"/>
  <c r="K1348" i="1"/>
  <c r="J1357" i="1" a="1"/>
  <c r="J1357" i="1"/>
  <c r="I1357" i="1" a="1"/>
  <c r="I1357" i="1" s="1"/>
  <c r="H1352" i="1" a="1"/>
  <c r="H1352" i="1"/>
  <c r="I1355" i="1" a="1"/>
  <c r="I1355" i="1"/>
  <c r="K1357" i="1" a="1"/>
  <c r="K1357" i="1" s="1"/>
  <c r="J1355" i="1" a="1"/>
  <c r="J1355" i="1" s="1"/>
  <c r="F1351" i="1" a="1"/>
  <c r="F1351" i="1" s="1"/>
  <c r="I1352" i="1" a="1"/>
  <c r="I1352" i="1" s="1"/>
  <c r="H1357" i="1" a="1"/>
  <c r="H1357" i="1"/>
  <c r="F1357" i="1" a="1"/>
  <c r="F1357" i="1" s="1"/>
  <c r="F1352" i="1" a="1"/>
  <c r="F1352" i="1"/>
  <c r="J1352" i="1" a="1"/>
  <c r="J1352" i="1"/>
  <c r="I1356" i="1" a="1"/>
  <c r="I1356" i="1"/>
  <c r="J1351" i="1" a="1"/>
  <c r="J1351" i="1" s="1"/>
  <c r="K1354" i="1" a="1"/>
  <c r="K1354" i="1" s="1"/>
  <c r="J1353" i="1" a="1"/>
  <c r="J1353" i="1"/>
  <c r="F1354" i="1" a="1"/>
  <c r="F1354" i="1"/>
  <c r="F1348" i="1" a="1"/>
  <c r="F1348" i="1" s="1"/>
  <c r="K1351" i="1" a="1"/>
  <c r="K1351" i="1" s="1"/>
  <c r="I1354" i="1" a="1"/>
  <c r="I1354" i="1" s="1"/>
  <c r="K1350" i="1" a="1"/>
  <c r="K1350" i="1"/>
  <c r="G1356" i="1" a="1"/>
  <c r="G1356" i="1"/>
  <c r="K1356" i="1" a="1"/>
  <c r="K1356" i="1" s="1"/>
  <c r="G1354" i="1" a="1"/>
  <c r="G1354" i="1"/>
  <c r="F1356" i="1" a="1"/>
  <c r="F1356" i="1"/>
  <c r="K1355" i="1" a="1"/>
  <c r="K1355" i="1" s="1"/>
  <c r="H1348" i="1" a="1"/>
  <c r="H1348" i="1" s="1"/>
  <c r="H1354" i="1" a="1"/>
  <c r="H1354" i="1" s="1"/>
  <c r="G1355" i="1" a="1"/>
  <c r="G1355" i="1"/>
  <c r="I1353" i="1" a="1"/>
  <c r="I1353" i="1"/>
  <c r="F1350" i="1" a="1"/>
  <c r="F1350" i="1" s="1"/>
  <c r="H1350" i="1" a="1"/>
  <c r="H1350" i="1" s="1"/>
  <c r="F1355" i="1" a="1"/>
  <c r="F1355" i="1"/>
  <c r="G1352" i="1" a="1"/>
  <c r="G1352" i="1"/>
  <c r="G1351" i="1" a="1"/>
  <c r="G1351" i="1"/>
  <c r="J1354" i="1" a="1"/>
  <c r="J1354" i="1" s="1"/>
  <c r="G1353" i="1" a="1"/>
  <c r="G1353" i="1"/>
  <c r="G1350" i="1" a="1"/>
  <c r="G1350" i="1" s="1"/>
  <c r="G1357" i="1" a="1"/>
  <c r="G1357" i="1" s="1"/>
  <c r="H1355" i="1" a="1"/>
  <c r="H1355" i="1" s="1"/>
  <c r="J1356" i="1" a="1"/>
  <c r="J1356" i="1" s="1"/>
  <c r="K1353" i="1" a="1"/>
  <c r="K1353" i="1"/>
  <c r="I1351" i="1" a="1"/>
  <c r="I1351" i="1"/>
  <c r="H1353" i="1" a="1"/>
  <c r="H1353" i="1" s="1"/>
  <c r="G1348" i="1" a="1"/>
  <c r="G1348" i="1"/>
  <c r="I1348" i="1" a="1"/>
  <c r="I1348" i="1"/>
  <c r="K1352" i="1" a="1"/>
  <c r="K1352" i="1"/>
  <c r="K1358" i="1" a="1"/>
  <c r="K1358" i="1"/>
  <c r="J1358" i="1" a="1"/>
  <c r="J1358" i="1" s="1"/>
  <c r="J1347" i="1" a="1"/>
  <c r="J1347" i="1" s="1"/>
  <c r="J1346" i="1" a="1"/>
  <c r="J1346" i="1" s="1"/>
  <c r="I1347" i="1" a="1"/>
  <c r="I1347" i="1" s="1"/>
  <c r="H1347" i="1" a="1"/>
  <c r="H1347" i="1" s="1"/>
  <c r="G1347" i="1" a="1"/>
  <c r="G1347" i="1" s="1"/>
  <c r="I1338" i="1" a="1"/>
  <c r="I1338" i="1"/>
  <c r="F1347" i="1" a="1"/>
  <c r="F1347" i="1" s="1"/>
  <c r="K1346" i="1" a="1"/>
  <c r="K1346" i="1"/>
  <c r="H1346" i="1" a="1"/>
  <c r="H1346" i="1"/>
  <c r="J1345" i="1" a="1"/>
  <c r="J1345" i="1"/>
  <c r="K1345" i="1" a="1"/>
  <c r="K1345" i="1"/>
  <c r="J1338" i="1" a="1"/>
  <c r="J1338" i="1"/>
  <c r="F1344" i="1" a="1"/>
  <c r="F1344" i="1" s="1"/>
  <c r="F1336" i="1" a="1"/>
  <c r="F1336" i="1"/>
  <c r="I1335" i="1" a="1"/>
  <c r="I1335" i="1" s="1"/>
  <c r="G1346" i="1" a="1"/>
  <c r="G1346" i="1" s="1"/>
  <c r="K1344" i="1" a="1"/>
  <c r="K1344" i="1" s="1"/>
  <c r="G1344" i="1" a="1"/>
  <c r="G1344" i="1" s="1"/>
  <c r="F1338" i="1" a="1"/>
  <c r="F1338" i="1" s="1"/>
  <c r="F1345" i="1" a="1"/>
  <c r="F1345" i="1" s="1"/>
  <c r="K1338" i="1" a="1"/>
  <c r="K1338" i="1"/>
  <c r="G1337" i="1" a="1"/>
  <c r="G1337" i="1"/>
  <c r="K1334" i="1" a="1"/>
  <c r="K1334" i="1"/>
  <c r="F1346" i="1" a="1"/>
  <c r="F1346" i="1"/>
  <c r="G1335" i="1" a="1"/>
  <c r="G1335" i="1" s="1"/>
  <c r="I1345" i="1" a="1"/>
  <c r="I1345" i="1"/>
  <c r="K1335" i="1" a="1"/>
  <c r="K1335" i="1"/>
  <c r="I1344" i="1" a="1"/>
  <c r="I1344" i="1" s="1"/>
  <c r="J1336" i="1" a="1"/>
  <c r="J1336" i="1" s="1"/>
  <c r="H1338" i="1" a="1"/>
  <c r="H1338" i="1" s="1"/>
  <c r="I1337" i="1" a="1"/>
  <c r="I1337" i="1" s="1"/>
  <c r="I1334" i="1" a="1"/>
  <c r="I1334" i="1"/>
  <c r="I1336" i="1" a="1"/>
  <c r="I1336" i="1" s="1"/>
  <c r="H1337" i="1" a="1"/>
  <c r="H1337" i="1"/>
  <c r="J1337" i="1" a="1"/>
  <c r="J1337" i="1"/>
  <c r="H1345" i="1" a="1"/>
  <c r="H1345" i="1"/>
  <c r="G1345" i="1" a="1"/>
  <c r="G1345" i="1" s="1"/>
  <c r="H1336" i="1" a="1"/>
  <c r="H1336" i="1" s="1"/>
  <c r="J1334" i="1" a="1"/>
  <c r="J1334" i="1"/>
  <c r="F1335" i="1" a="1"/>
  <c r="F1335" i="1"/>
  <c r="F1337" i="1" a="1"/>
  <c r="F1337" i="1" s="1"/>
  <c r="G1336" i="1" a="1"/>
  <c r="G1336" i="1" s="1"/>
  <c r="H1335" i="1" a="1"/>
  <c r="H1335" i="1" s="1"/>
  <c r="G1338" i="1" a="1"/>
  <c r="G1338" i="1"/>
  <c r="K1337" i="1" a="1"/>
  <c r="K1337" i="1"/>
  <c r="I1346" i="1" a="1"/>
  <c r="I1346" i="1" s="1"/>
  <c r="H1344" i="1" a="1"/>
  <c r="H1344" i="1"/>
  <c r="J1344" i="1" a="1"/>
  <c r="J1344" i="1"/>
  <c r="J1335" i="1" a="1"/>
  <c r="J1335" i="1" s="1"/>
  <c r="K1336" i="1" a="1"/>
  <c r="K1336" i="1" s="1"/>
  <c r="K1347" i="1" a="1"/>
  <c r="K1347" i="1" s="1"/>
  <c r="H1330" i="1" a="1"/>
  <c r="H1330" i="1"/>
  <c r="K1324" i="1" a="1"/>
  <c r="K1324" i="1"/>
  <c r="F1323" i="1" a="1"/>
  <c r="F1323" i="1" s="1"/>
  <c r="G1330" i="1" a="1"/>
  <c r="G1330" i="1" s="1"/>
  <c r="F1332" i="1" a="1"/>
  <c r="F1332" i="1"/>
  <c r="G1332" i="1" a="1"/>
  <c r="G1332" i="1"/>
  <c r="H1334" i="1" a="1"/>
  <c r="H1334" i="1"/>
  <c r="I1331" i="1" a="1"/>
  <c r="I1331" i="1" s="1"/>
  <c r="I1324" i="1" a="1"/>
  <c r="I1324" i="1"/>
  <c r="G1324" i="1" a="1"/>
  <c r="G1324" i="1" s="1"/>
  <c r="G1322" i="1" a="1"/>
  <c r="G1322" i="1" s="1"/>
  <c r="K1321" i="1" a="1"/>
  <c r="K1321" i="1" s="1"/>
  <c r="F1334" i="1" a="1"/>
  <c r="F1334" i="1" s="1"/>
  <c r="H1333" i="1" a="1"/>
  <c r="H1333" i="1"/>
  <c r="J1330" i="1" a="1"/>
  <c r="J1330" i="1"/>
  <c r="J1324" i="1" a="1"/>
  <c r="J1324" i="1" s="1"/>
  <c r="J1322" i="1" a="1"/>
  <c r="J1322" i="1"/>
  <c r="J1332" i="1" a="1"/>
  <c r="J1332" i="1"/>
  <c r="F1321" i="1" a="1"/>
  <c r="F1321" i="1"/>
  <c r="H1324" i="1" a="1"/>
  <c r="H1324" i="1"/>
  <c r="K1322" i="1" a="1"/>
  <c r="K1322" i="1" s="1"/>
  <c r="H1322" i="1" a="1"/>
  <c r="H1322" i="1" s="1"/>
  <c r="G1323" i="1" a="1"/>
  <c r="G1323" i="1" s="1"/>
  <c r="I1332" i="1" a="1"/>
  <c r="I1332" i="1" s="1"/>
  <c r="K1330" i="1" a="1"/>
  <c r="K1330" i="1" s="1"/>
  <c r="F1333" i="1" a="1"/>
  <c r="F1333" i="1" s="1"/>
  <c r="G1334" i="1" a="1"/>
  <c r="G1334" i="1"/>
  <c r="I1323" i="1" a="1"/>
  <c r="I1323" i="1" s="1"/>
  <c r="H1323" i="1" a="1"/>
  <c r="H1323" i="1"/>
  <c r="K1333" i="1" a="1"/>
  <c r="K1333" i="1"/>
  <c r="J1333" i="1" a="1"/>
  <c r="J1333" i="1"/>
  <c r="K1331" i="1" a="1"/>
  <c r="K1331" i="1"/>
  <c r="H1331" i="1" a="1"/>
  <c r="H1331" i="1"/>
  <c r="K1323" i="1" a="1"/>
  <c r="K1323" i="1" s="1"/>
  <c r="I1321" i="1" a="1"/>
  <c r="I1321" i="1"/>
  <c r="I1330" i="1" a="1"/>
  <c r="I1330" i="1" s="1"/>
  <c r="I1333" i="1" a="1"/>
  <c r="I1333" i="1" s="1"/>
  <c r="G1333" i="1" a="1"/>
  <c r="G1333" i="1" s="1"/>
  <c r="F1331" i="1" a="1"/>
  <c r="F1331" i="1" s="1"/>
  <c r="K1332" i="1" a="1"/>
  <c r="K1332" i="1" s="1"/>
  <c r="H1332" i="1" a="1"/>
  <c r="H1332" i="1" s="1"/>
  <c r="G1331" i="1" a="1"/>
  <c r="G1331" i="1"/>
  <c r="J1331" i="1" a="1"/>
  <c r="J1331" i="1"/>
  <c r="F1330" i="1" a="1"/>
  <c r="F1330" i="1"/>
  <c r="F1324" i="1" a="1"/>
  <c r="F1324" i="1"/>
  <c r="H1321" i="1" a="1"/>
  <c r="H1321" i="1" s="1"/>
  <c r="G1321" i="1" a="1"/>
  <c r="G1321" i="1"/>
  <c r="J1321" i="1" a="1"/>
  <c r="J1321" i="1"/>
  <c r="I1322" i="1" a="1"/>
  <c r="I1322" i="1" s="1"/>
  <c r="J1323" i="1" a="1"/>
  <c r="J1323" i="1" s="1"/>
  <c r="F1322" i="1" a="1"/>
  <c r="F1322" i="1" s="1"/>
  <c r="G1319" i="1" a="1"/>
  <c r="G1319" i="1" s="1"/>
  <c r="H1318" i="1" a="1"/>
  <c r="H1318" i="1"/>
  <c r="F1319" i="1" a="1"/>
  <c r="F1319" i="1" s="1"/>
  <c r="I1261" i="1" a="1"/>
  <c r="I1261" i="1"/>
  <c r="K1318" i="1" a="1"/>
  <c r="K1318" i="1"/>
  <c r="G1318" i="1" a="1"/>
  <c r="G1318" i="1"/>
  <c r="K1317" i="1" a="1"/>
  <c r="K1317" i="1" s="1"/>
  <c r="J1317" i="1" a="1"/>
  <c r="J1317" i="1" s="1"/>
  <c r="G1315" i="1" a="1"/>
  <c r="G1315" i="1"/>
  <c r="I1317" i="1" a="1"/>
  <c r="I1317" i="1"/>
  <c r="H1317" i="1" a="1"/>
  <c r="H1317" i="1" s="1"/>
  <c r="K1260" i="1" a="1"/>
  <c r="K1260" i="1" s="1"/>
  <c r="G1317" i="1" a="1"/>
  <c r="G1317" i="1" s="1"/>
  <c r="K1316" i="1" a="1"/>
  <c r="K1316" i="1"/>
  <c r="J1316" i="1" a="1"/>
  <c r="J1316" i="1"/>
  <c r="K1315" i="1" a="1"/>
  <c r="K1315" i="1" s="1"/>
  <c r="H1315" i="1" a="1"/>
  <c r="H1315" i="1"/>
  <c r="H1260" i="1" a="1"/>
  <c r="H1260" i="1"/>
  <c r="F1315" i="1" a="1"/>
  <c r="F1315" i="1" s="1"/>
  <c r="F1261" i="1" a="1"/>
  <c r="F1261" i="1" s="1"/>
  <c r="H1261" i="1" a="1"/>
  <c r="H1261" i="1" s="1"/>
  <c r="J1261" i="1" a="1"/>
  <c r="J1261" i="1"/>
  <c r="I1260" i="1" a="1"/>
  <c r="I1260" i="1"/>
  <c r="F1260" i="1" a="1"/>
  <c r="F1260" i="1" s="1"/>
  <c r="F1316" i="1" a="1"/>
  <c r="F1316" i="1" s="1"/>
  <c r="F1317" i="1" a="1"/>
  <c r="F1317" i="1"/>
  <c r="J1315" i="1" a="1"/>
  <c r="J1315" i="1"/>
  <c r="K1319" i="1" a="1"/>
  <c r="K1319" i="1"/>
  <c r="J1319" i="1" a="1"/>
  <c r="J1319" i="1" s="1"/>
  <c r="F1318" i="1" a="1"/>
  <c r="F1318" i="1"/>
  <c r="J1260" i="1" a="1"/>
  <c r="J1260" i="1" s="1"/>
  <c r="H1316" i="1" a="1"/>
  <c r="H1316" i="1" s="1"/>
  <c r="I1319" i="1" a="1"/>
  <c r="I1319" i="1" s="1"/>
  <c r="I1318" i="1" a="1"/>
  <c r="I1318" i="1" s="1"/>
  <c r="G1316" i="1" a="1"/>
  <c r="G1316" i="1"/>
  <c r="K1261" i="1" a="1"/>
  <c r="K1261" i="1"/>
  <c r="I1315" i="1" a="1"/>
  <c r="I1315" i="1" s="1"/>
  <c r="H1319" i="1" a="1"/>
  <c r="H1319" i="1"/>
  <c r="J1318" i="1" a="1"/>
  <c r="J1318" i="1"/>
  <c r="I1316" i="1" a="1"/>
  <c r="I1316" i="1"/>
  <c r="G1261" i="1" a="1"/>
  <c r="G1261" i="1"/>
  <c r="G1260" i="1" a="1"/>
  <c r="G1260" i="1" s="1"/>
  <c r="H1259" i="1" a="1"/>
  <c r="H1259" i="1" s="1"/>
  <c r="H1256" i="1" a="1"/>
  <c r="H1256" i="1" s="1"/>
  <c r="K1258" i="1" a="1"/>
  <c r="K1258" i="1" s="1"/>
  <c r="G1256" i="1" a="1"/>
  <c r="G1256" i="1" s="1"/>
  <c r="J1249" i="1" a="1"/>
  <c r="J1249" i="1" s="1"/>
  <c r="K1259" i="1" a="1"/>
  <c r="K1259" i="1"/>
  <c r="K1250" i="1" a="1"/>
  <c r="K1250" i="1" s="1"/>
  <c r="J1259" i="1" a="1"/>
  <c r="J1259" i="1"/>
  <c r="I1259" i="1" a="1"/>
  <c r="I1259" i="1"/>
  <c r="K1255" i="1" a="1"/>
  <c r="K1255" i="1"/>
  <c r="G1259" i="1" a="1"/>
  <c r="G1259" i="1"/>
  <c r="F1259" i="1" a="1"/>
  <c r="F1259" i="1"/>
  <c r="G1258" i="1" a="1"/>
  <c r="G1258" i="1" s="1"/>
  <c r="K1249" i="1" a="1"/>
  <c r="K1249" i="1"/>
  <c r="I1258" i="1" a="1"/>
  <c r="I1258" i="1" s="1"/>
  <c r="H1258" i="1" a="1"/>
  <c r="H1258" i="1" s="1"/>
  <c r="F1255" i="1" a="1"/>
  <c r="F1255" i="1" s="1"/>
  <c r="K1253" i="1" a="1"/>
  <c r="K1253" i="1" s="1"/>
  <c r="I1251" i="1" a="1"/>
  <c r="I1251" i="1" s="1"/>
  <c r="H1257" i="1" a="1"/>
  <c r="H1257" i="1" s="1"/>
  <c r="G1253" i="1" a="1"/>
  <c r="G1253" i="1"/>
  <c r="F1257" i="1" a="1"/>
  <c r="F1257" i="1"/>
  <c r="G1255" i="1" a="1"/>
  <c r="G1255" i="1"/>
  <c r="G1252" i="1" a="1"/>
  <c r="G1252" i="1"/>
  <c r="J1252" i="1" a="1"/>
  <c r="J1252" i="1" s="1"/>
  <c r="I1253" i="1" a="1"/>
  <c r="I1253" i="1"/>
  <c r="I1249" i="1" a="1"/>
  <c r="I1249" i="1"/>
  <c r="H1254" i="1" a="1"/>
  <c r="H1254" i="1" s="1"/>
  <c r="I1252" i="1" a="1"/>
  <c r="I1252" i="1" s="1"/>
  <c r="H1249" i="1" a="1"/>
  <c r="H1249" i="1" s="1"/>
  <c r="K1256" i="1" a="1"/>
  <c r="K1256" i="1" s="1"/>
  <c r="J1256" i="1" a="1"/>
  <c r="J1256" i="1"/>
  <c r="H1255" i="1" a="1"/>
  <c r="H1255" i="1" s="1"/>
  <c r="K1254" i="1" a="1"/>
  <c r="K1254" i="1"/>
  <c r="K1251" i="1" a="1"/>
  <c r="K1251" i="1"/>
  <c r="J1251" i="1" a="1"/>
  <c r="J1251" i="1"/>
  <c r="J1250" i="1" a="1"/>
  <c r="J1250" i="1" s="1"/>
  <c r="G1250" i="1" a="1"/>
  <c r="G1250" i="1" s="1"/>
  <c r="H1251" i="1" a="1"/>
  <c r="H1251" i="1"/>
  <c r="J1258" i="1" a="1"/>
  <c r="J1258" i="1"/>
  <c r="J1253" i="1" a="1"/>
  <c r="J1253" i="1" s="1"/>
  <c r="F1258" i="1" a="1"/>
  <c r="F1258" i="1" s="1"/>
  <c r="K1257" i="1" a="1"/>
  <c r="K1257" i="1" s="1"/>
  <c r="J1257" i="1" a="1"/>
  <c r="J1257" i="1"/>
  <c r="I1257" i="1" a="1"/>
  <c r="I1257" i="1"/>
  <c r="J1254" i="1" a="1"/>
  <c r="J1254" i="1" s="1"/>
  <c r="H1252" i="1" a="1"/>
  <c r="H1252" i="1"/>
  <c r="K1252" i="1" a="1"/>
  <c r="K1252" i="1"/>
  <c r="F1251" i="1" a="1"/>
  <c r="F1251" i="1" s="1"/>
  <c r="H1250" i="1" a="1"/>
  <c r="H1250" i="1" s="1"/>
  <c r="F1250" i="1" a="1"/>
  <c r="F1250" i="1" s="1"/>
  <c r="I1254" i="1" a="1"/>
  <c r="I1254" i="1"/>
  <c r="I1250" i="1" a="1"/>
  <c r="I1250" i="1"/>
  <c r="G1254" i="1" a="1"/>
  <c r="G1254" i="1" s="1"/>
  <c r="G1257" i="1" a="1"/>
  <c r="G1257" i="1" s="1"/>
  <c r="F1254" i="1" a="1"/>
  <c r="F1254" i="1"/>
  <c r="I1256" i="1" a="1"/>
  <c r="I1256" i="1"/>
  <c r="F1256" i="1" a="1"/>
  <c r="F1256" i="1"/>
  <c r="J1255" i="1" a="1"/>
  <c r="J1255" i="1" s="1"/>
  <c r="I1255" i="1" a="1"/>
  <c r="I1255" i="1"/>
  <c r="H1253" i="1" a="1"/>
  <c r="H1253" i="1" s="1"/>
  <c r="F1253" i="1" a="1"/>
  <c r="F1253" i="1" s="1"/>
  <c r="F1252" i="1" a="1"/>
  <c r="F1252" i="1" s="1"/>
  <c r="G1251" i="1" a="1"/>
  <c r="G1251" i="1" s="1"/>
  <c r="I1247" i="1" a="1"/>
  <c r="I1247" i="1"/>
  <c r="F1248" i="1" a="1"/>
  <c r="F1248" i="1"/>
  <c r="J1247" i="1" a="1"/>
  <c r="J1247" i="1" s="1"/>
  <c r="K1242" i="1" a="1"/>
  <c r="K1242" i="1"/>
  <c r="H1247" i="1" a="1"/>
  <c r="H1247" i="1"/>
  <c r="K1244" i="1" a="1"/>
  <c r="K1244" i="1"/>
  <c r="F1247" i="1" a="1"/>
  <c r="F1247" i="1"/>
  <c r="H1245" i="1" a="1"/>
  <c r="H1245" i="1" s="1"/>
  <c r="I1245" i="1" a="1"/>
  <c r="I1245" i="1" s="1"/>
  <c r="G1245" i="1" a="1"/>
  <c r="G1245" i="1" s="1"/>
  <c r="F1245" i="1" a="1"/>
  <c r="F1245" i="1" s="1"/>
  <c r="G1240" i="1" a="1"/>
  <c r="G1240" i="1" s="1"/>
  <c r="I1244" i="1" a="1"/>
  <c r="I1244" i="1" s="1"/>
  <c r="F1243" i="1" a="1"/>
  <c r="F1243" i="1"/>
  <c r="J1242" i="1" a="1"/>
  <c r="J1242" i="1" s="1"/>
  <c r="I1239" i="1" a="1"/>
  <c r="I1239" i="1"/>
  <c r="H1239" i="1" a="1"/>
  <c r="H1239" i="1"/>
  <c r="G1241" i="1" a="1"/>
  <c r="G1241" i="1"/>
  <c r="K1246" i="1" a="1"/>
  <c r="K1246" i="1"/>
  <c r="J1246" i="1" a="1"/>
  <c r="J1246" i="1"/>
  <c r="I1246" i="1" a="1"/>
  <c r="I1246" i="1" s="1"/>
  <c r="F1246" i="1" a="1"/>
  <c r="F1246" i="1"/>
  <c r="H1244" i="1" a="1"/>
  <c r="H1244" i="1" s="1"/>
  <c r="K1240" i="1" a="1"/>
  <c r="K1240" i="1" s="1"/>
  <c r="J1248" i="1" a="1"/>
  <c r="J1248" i="1" s="1"/>
  <c r="G1249" i="1" a="1"/>
  <c r="G1249" i="1" s="1"/>
  <c r="J1239" i="1" a="1"/>
  <c r="J1239" i="1" s="1"/>
  <c r="F1249" i="1" a="1"/>
  <c r="F1249" i="1" s="1"/>
  <c r="K1247" i="1" a="1"/>
  <c r="K1247" i="1"/>
  <c r="H1243" i="1" a="1"/>
  <c r="H1243" i="1"/>
  <c r="H1240" i="1" a="1"/>
  <c r="H1240" i="1"/>
  <c r="F1240" i="1" a="1"/>
  <c r="F1240" i="1"/>
  <c r="G1244" i="1" a="1"/>
  <c r="G1244" i="1" s="1"/>
  <c r="J1243" i="1" a="1"/>
  <c r="J1243" i="1"/>
  <c r="F1244" i="1" a="1"/>
  <c r="F1244" i="1"/>
  <c r="K1248" i="1" a="1"/>
  <c r="K1248" i="1" s="1"/>
  <c r="K1245" i="1" a="1"/>
  <c r="K1245" i="1" s="1"/>
  <c r="G1246" i="1" a="1"/>
  <c r="G1246" i="1" s="1"/>
  <c r="J1245" i="1" a="1"/>
  <c r="J1245" i="1" s="1"/>
  <c r="J1241" i="1" a="1"/>
  <c r="J1241" i="1"/>
  <c r="K1239" i="1" a="1"/>
  <c r="K1239" i="1" s="1"/>
  <c r="K1243" i="1" a="1"/>
  <c r="K1243" i="1"/>
  <c r="I1242" i="1" a="1"/>
  <c r="I1242" i="1"/>
  <c r="G1247" i="1" a="1"/>
  <c r="G1247" i="1"/>
  <c r="I1243" i="1" a="1"/>
  <c r="I1243" i="1" s="1"/>
  <c r="H1242" i="1" a="1"/>
  <c r="H1242" i="1" s="1"/>
  <c r="H1241" i="1" a="1"/>
  <c r="H1241" i="1"/>
  <c r="F1241" i="1" a="1"/>
  <c r="F1241" i="1"/>
  <c r="F1242" i="1" a="1"/>
  <c r="F1242" i="1" s="1"/>
  <c r="G1243" i="1" a="1"/>
  <c r="G1243" i="1" s="1"/>
  <c r="G1242" i="1" a="1"/>
  <c r="G1242" i="1" s="1"/>
  <c r="J1240" i="1" a="1"/>
  <c r="J1240" i="1"/>
  <c r="H1246" i="1" a="1"/>
  <c r="H1246" i="1"/>
  <c r="I1248" i="1" a="1"/>
  <c r="I1248" i="1" s="1"/>
  <c r="K1241" i="1" a="1"/>
  <c r="K1241" i="1"/>
  <c r="J1244" i="1" a="1"/>
  <c r="J1244" i="1"/>
  <c r="I1241" i="1" a="1"/>
  <c r="I1241" i="1" s="1"/>
  <c r="I1240" i="1" a="1"/>
  <c r="I1240" i="1" s="1"/>
  <c r="H1248" i="1" a="1"/>
  <c r="H1248" i="1" s="1"/>
  <c r="G1248" i="1" a="1"/>
  <c r="G1248" i="1"/>
  <c r="G1234" i="1" a="1"/>
  <c r="G1234" i="1"/>
  <c r="H1233" i="1" a="1"/>
  <c r="H1233" i="1" s="1"/>
  <c r="F1239" i="1" a="1"/>
  <c r="F1239" i="1" s="1"/>
  <c r="I1238" i="1" a="1"/>
  <c r="I1238" i="1"/>
  <c r="G1238" i="1" a="1"/>
  <c r="G1238" i="1"/>
  <c r="K1231" i="1" a="1"/>
  <c r="K1231" i="1"/>
  <c r="J1237" i="1" a="1"/>
  <c r="J1237" i="1" s="1"/>
  <c r="G1232" i="1" a="1"/>
  <c r="G1232" i="1"/>
  <c r="F1231" i="1" a="1"/>
  <c r="F1231" i="1" s="1"/>
  <c r="G1229" i="1" a="1"/>
  <c r="G1229" i="1" s="1"/>
  <c r="I1236" i="1" a="1"/>
  <c r="I1236" i="1" s="1"/>
  <c r="J1230" i="1" a="1"/>
  <c r="J1230" i="1" s="1"/>
  <c r="I1234" i="1" a="1"/>
  <c r="I1234" i="1"/>
  <c r="J1234" i="1" a="1"/>
  <c r="J1234" i="1"/>
  <c r="H1232" i="1" a="1"/>
  <c r="H1232" i="1" s="1"/>
  <c r="F1230" i="1" a="1"/>
  <c r="F1230" i="1"/>
  <c r="F1229" i="1" a="1"/>
  <c r="F1229" i="1"/>
  <c r="K1238" i="1" a="1"/>
  <c r="K1238" i="1"/>
  <c r="J1233" i="1" a="1"/>
  <c r="J1233" i="1"/>
  <c r="J1238" i="1" a="1"/>
  <c r="J1238" i="1" s="1"/>
  <c r="K1228" i="1" a="1"/>
  <c r="K1228" i="1" s="1"/>
  <c r="F1235" i="1" a="1"/>
  <c r="F1235" i="1" s="1"/>
  <c r="H1238" i="1" a="1"/>
  <c r="H1238" i="1" s="1"/>
  <c r="K1235" i="1" a="1"/>
  <c r="K1235" i="1" s="1"/>
  <c r="F1236" i="1" a="1"/>
  <c r="F1236" i="1" s="1"/>
  <c r="H1231" i="1" a="1"/>
  <c r="H1231" i="1"/>
  <c r="I1237" i="1" a="1"/>
  <c r="I1237" i="1" s="1"/>
  <c r="H1236" i="1" a="1"/>
  <c r="H1236" i="1"/>
  <c r="K1237" i="1" a="1"/>
  <c r="K1237" i="1"/>
  <c r="F1237" i="1" a="1"/>
  <c r="F1237" i="1"/>
  <c r="K1232" i="1" a="1"/>
  <c r="K1232" i="1"/>
  <c r="G1230" i="1" a="1"/>
  <c r="G1230" i="1"/>
  <c r="H1234" i="1" a="1"/>
  <c r="H1234" i="1" s="1"/>
  <c r="K1233" i="1" a="1"/>
  <c r="K1233" i="1"/>
  <c r="G1231" i="1" a="1"/>
  <c r="G1231" i="1" s="1"/>
  <c r="G1233" i="1" a="1"/>
  <c r="G1233" i="1" s="1"/>
  <c r="F1232" i="1" a="1"/>
  <c r="F1232" i="1" s="1"/>
  <c r="F1233" i="1" a="1"/>
  <c r="F1233" i="1" s="1"/>
  <c r="I1229" i="1" a="1"/>
  <c r="I1229" i="1" s="1"/>
  <c r="H1230" i="1" a="1"/>
  <c r="H1230" i="1" s="1"/>
  <c r="I1231" i="1" a="1"/>
  <c r="I1231" i="1"/>
  <c r="K1236" i="1" a="1"/>
  <c r="K1236" i="1"/>
  <c r="I1232" i="1" a="1"/>
  <c r="I1232" i="1"/>
  <c r="G1239" i="1" a="1"/>
  <c r="G1239" i="1"/>
  <c r="J1236" i="1" a="1"/>
  <c r="J1236" i="1" s="1"/>
  <c r="F1238" i="1" a="1"/>
  <c r="F1238" i="1"/>
  <c r="H1237" i="1" a="1"/>
  <c r="H1237" i="1"/>
  <c r="G1237" i="1" a="1"/>
  <c r="G1237" i="1" s="1"/>
  <c r="G1236" i="1" a="1"/>
  <c r="G1236" i="1" s="1"/>
  <c r="J1235" i="1" a="1"/>
  <c r="J1235" i="1" s="1"/>
  <c r="I1233" i="1" a="1"/>
  <c r="I1233" i="1" s="1"/>
  <c r="J1229" i="1" a="1"/>
  <c r="J1229" i="1"/>
  <c r="H1229" i="1" a="1"/>
  <c r="H1229" i="1" s="1"/>
  <c r="I1235" i="1" a="1"/>
  <c r="I1235" i="1"/>
  <c r="K1234" i="1" a="1"/>
  <c r="K1234" i="1"/>
  <c r="J1231" i="1" a="1"/>
  <c r="J1231" i="1"/>
  <c r="I1230" i="1" a="1"/>
  <c r="I1230" i="1" s="1"/>
  <c r="H1235" i="1" a="1"/>
  <c r="H1235" i="1" s="1"/>
  <c r="F1234" i="1" a="1"/>
  <c r="F1234" i="1"/>
  <c r="J1232" i="1" a="1"/>
  <c r="J1232" i="1"/>
  <c r="J1228" i="1" a="1"/>
  <c r="J1228" i="1" s="1"/>
  <c r="K1230" i="1" a="1"/>
  <c r="K1230" i="1" s="1"/>
  <c r="K1229" i="1" a="1"/>
  <c r="K1229" i="1" s="1"/>
  <c r="G1235" i="1" a="1"/>
  <c r="G1235" i="1"/>
  <c r="F1222" i="1" a="1"/>
  <c r="F1222" i="1"/>
  <c r="J1219" i="1" a="1"/>
  <c r="J1219" i="1" s="1"/>
  <c r="F1224" i="1" a="1"/>
  <c r="F1224" i="1"/>
  <c r="K1220" i="1" a="1"/>
  <c r="K1220" i="1"/>
  <c r="F1219" i="1" a="1"/>
  <c r="F1219" i="1" s="1"/>
  <c r="H1218" i="1" a="1"/>
  <c r="H1218" i="1" s="1"/>
  <c r="F1223" i="1" a="1"/>
  <c r="F1223" i="1" s="1"/>
  <c r="G1222" i="1" a="1"/>
  <c r="G1222" i="1"/>
  <c r="G1223" i="1" a="1"/>
  <c r="G1223" i="1"/>
  <c r="F1227" i="1" a="1"/>
  <c r="F1227" i="1"/>
  <c r="H1226" i="1" a="1"/>
  <c r="H1226" i="1" s="1"/>
  <c r="I1219" i="1" a="1"/>
  <c r="I1219" i="1"/>
  <c r="J1223" i="1" a="1"/>
  <c r="J1223" i="1"/>
  <c r="I1228" i="1" a="1"/>
  <c r="I1228" i="1"/>
  <c r="H1228" i="1" a="1"/>
  <c r="H1228" i="1" s="1"/>
  <c r="H1225" i="1" a="1"/>
  <c r="H1225" i="1"/>
  <c r="G1228" i="1" a="1"/>
  <c r="G1228" i="1" s="1"/>
  <c r="G1224" i="1" a="1"/>
  <c r="G1224" i="1" s="1"/>
  <c r="F1228" i="1" a="1"/>
  <c r="F1228" i="1" s="1"/>
  <c r="I1223" i="1" a="1"/>
  <c r="I1223" i="1" s="1"/>
  <c r="F1218" i="1" a="1"/>
  <c r="F1218" i="1"/>
  <c r="I1227" i="1" a="1"/>
  <c r="I1227" i="1"/>
  <c r="J1224" i="1" a="1"/>
  <c r="J1224" i="1" s="1"/>
  <c r="F1225" i="1" a="1"/>
  <c r="F1225" i="1"/>
  <c r="I1220" i="1" a="1"/>
  <c r="I1220" i="1"/>
  <c r="K1219" i="1" a="1"/>
  <c r="K1219" i="1"/>
  <c r="J1221" i="1" a="1"/>
  <c r="J1221" i="1"/>
  <c r="K1227" i="1" a="1"/>
  <c r="K1227" i="1" s="1"/>
  <c r="I1225" i="1" a="1"/>
  <c r="I1225" i="1" s="1"/>
  <c r="G1225" i="1" a="1"/>
  <c r="G1225" i="1"/>
  <c r="G1227" i="1" a="1"/>
  <c r="G1227" i="1" s="1"/>
  <c r="H1224" i="1" a="1"/>
  <c r="H1224" i="1" s="1"/>
  <c r="H1221" i="1" a="1"/>
  <c r="H1221" i="1" s="1"/>
  <c r="J1226" i="1" a="1"/>
  <c r="J1226" i="1"/>
  <c r="K1226" i="1" a="1"/>
  <c r="K1226" i="1" s="1"/>
  <c r="J1225" i="1" a="1"/>
  <c r="J1225" i="1" s="1"/>
  <c r="K1223" i="1" a="1"/>
  <c r="K1223" i="1"/>
  <c r="G1218" i="1" a="1"/>
  <c r="G1218" i="1"/>
  <c r="H1223" i="1" a="1"/>
  <c r="H1223" i="1"/>
  <c r="K1222" i="1" a="1"/>
  <c r="K1222" i="1"/>
  <c r="J1222" i="1" a="1"/>
  <c r="J1222" i="1" s="1"/>
  <c r="K1218" i="1" a="1"/>
  <c r="K1218" i="1"/>
  <c r="K1221" i="1" a="1"/>
  <c r="K1221" i="1"/>
  <c r="I1221" i="1" a="1"/>
  <c r="I1221" i="1" s="1"/>
  <c r="G1221" i="1" a="1"/>
  <c r="G1221" i="1" s="1"/>
  <c r="F1221" i="1" a="1"/>
  <c r="F1221" i="1" s="1"/>
  <c r="G1220" i="1" a="1"/>
  <c r="G1220" i="1" s="1"/>
  <c r="G1219" i="1" a="1"/>
  <c r="G1219" i="1" s="1"/>
  <c r="I1218" i="1" a="1"/>
  <c r="I1218" i="1" s="1"/>
  <c r="J1227" i="1" a="1"/>
  <c r="J1227" i="1"/>
  <c r="H1222" i="1" a="1"/>
  <c r="H1222" i="1"/>
  <c r="F1226" i="1" a="1"/>
  <c r="F1226" i="1"/>
  <c r="K1225" i="1" a="1"/>
  <c r="K1225" i="1" s="1"/>
  <c r="I1224" i="1" a="1"/>
  <c r="I1224" i="1"/>
  <c r="F1220" i="1" a="1"/>
  <c r="F1220" i="1"/>
  <c r="H1219" i="1" a="1"/>
  <c r="H1219" i="1"/>
  <c r="H1220" i="1" a="1"/>
  <c r="H1220" i="1" s="1"/>
  <c r="J1220" i="1" a="1"/>
  <c r="J1220" i="1" s="1"/>
  <c r="K1224" i="1" a="1"/>
  <c r="K1224" i="1" s="1"/>
  <c r="H1227" i="1" a="1"/>
  <c r="H1227" i="1"/>
  <c r="I1226" i="1" a="1"/>
  <c r="I1226" i="1" s="1"/>
  <c r="G1226" i="1" a="1"/>
  <c r="G1226" i="1" s="1"/>
  <c r="J1218" i="1" a="1"/>
  <c r="J1218" i="1"/>
  <c r="I1222" i="1" a="1"/>
  <c r="I1222" i="1"/>
  <c r="K1208" i="1" a="1"/>
  <c r="K1208" i="1" s="1"/>
  <c r="G1212" i="1" a="1"/>
  <c r="G1212" i="1" s="1"/>
  <c r="F1207" i="1" a="1"/>
  <c r="F1207" i="1" s="1"/>
  <c r="H1216" i="1" a="1"/>
  <c r="H1216" i="1"/>
  <c r="I1207" i="1" a="1"/>
  <c r="I1207" i="1"/>
  <c r="F1216" i="1" a="1"/>
  <c r="F1216" i="1" s="1"/>
  <c r="J1210" i="1" a="1"/>
  <c r="J1210" i="1" s="1"/>
  <c r="K1215" i="1" a="1"/>
  <c r="K1215" i="1"/>
  <c r="J1214" i="1" a="1"/>
  <c r="J1214" i="1"/>
  <c r="F1214" i="1" a="1"/>
  <c r="F1214" i="1" s="1"/>
  <c r="K1207" i="1" a="1"/>
  <c r="K1207" i="1"/>
  <c r="F1212" i="1" a="1"/>
  <c r="F1212" i="1" s="1"/>
  <c r="I1209" i="1" a="1"/>
  <c r="I1209" i="1" s="1"/>
  <c r="G1208" i="1" a="1"/>
  <c r="G1208" i="1"/>
  <c r="G1217" i="1" a="1"/>
  <c r="G1217" i="1" s="1"/>
  <c r="K1213" i="1" a="1"/>
  <c r="K1213" i="1"/>
  <c r="J1217" i="1" a="1"/>
  <c r="J1217" i="1"/>
  <c r="I1217" i="1" a="1"/>
  <c r="I1217" i="1"/>
  <c r="H1217" i="1" a="1"/>
  <c r="H1217" i="1" s="1"/>
  <c r="K1216" i="1" a="1"/>
  <c r="K1216" i="1"/>
  <c r="J1207" i="1" a="1"/>
  <c r="J1207" i="1" s="1"/>
  <c r="H1215" i="1" a="1"/>
  <c r="H1215" i="1"/>
  <c r="F1213" i="1" a="1"/>
  <c r="F1213" i="1" s="1"/>
  <c r="H1212" i="1" a="1"/>
  <c r="H1212" i="1" s="1"/>
  <c r="F1208" i="1" a="1"/>
  <c r="F1208" i="1" s="1"/>
  <c r="I1214" i="1" a="1"/>
  <c r="I1214" i="1"/>
  <c r="K1209" i="1" a="1"/>
  <c r="K1209" i="1" s="1"/>
  <c r="H1209" i="1" a="1"/>
  <c r="H1209" i="1" s="1"/>
  <c r="K1214" i="1" a="1"/>
  <c r="K1214" i="1" s="1"/>
  <c r="F1210" i="1" a="1"/>
  <c r="F1210" i="1"/>
  <c r="G1207" i="1" a="1"/>
  <c r="G1207" i="1" s="1"/>
  <c r="H1208" i="1" a="1"/>
  <c r="H1208" i="1"/>
  <c r="H1207" i="1" a="1"/>
  <c r="H1207" i="1" s="1"/>
  <c r="K1217" i="1" a="1"/>
  <c r="K1217" i="1"/>
  <c r="K1212" i="1" a="1"/>
  <c r="K1212" i="1" s="1"/>
  <c r="G1215" i="1" a="1"/>
  <c r="G1215" i="1" s="1"/>
  <c r="G1216" i="1" a="1"/>
  <c r="G1216" i="1"/>
  <c r="J1215" i="1" a="1"/>
  <c r="J1215" i="1"/>
  <c r="I1215" i="1" a="1"/>
  <c r="I1215" i="1"/>
  <c r="F1215" i="1" a="1"/>
  <c r="F1215" i="1" s="1"/>
  <c r="G1214" i="1" a="1"/>
  <c r="G1214" i="1" s="1"/>
  <c r="I1213" i="1" a="1"/>
  <c r="I1213" i="1" s="1"/>
  <c r="G1210" i="1" a="1"/>
  <c r="G1210" i="1"/>
  <c r="K1210" i="1" a="1"/>
  <c r="K1210" i="1" s="1"/>
  <c r="I1210" i="1" a="1"/>
  <c r="I1210" i="1"/>
  <c r="I1208" i="1" a="1"/>
  <c r="I1208" i="1" s="1"/>
  <c r="J1213" i="1" a="1"/>
  <c r="J1213" i="1"/>
  <c r="G1213" i="1" a="1"/>
  <c r="G1213" i="1" s="1"/>
  <c r="F1209" i="1" a="1"/>
  <c r="F1209" i="1" s="1"/>
  <c r="G1209" i="1" a="1"/>
  <c r="G1209" i="1"/>
  <c r="J1208" i="1" a="1"/>
  <c r="J1208" i="1"/>
  <c r="H1214" i="1" a="1"/>
  <c r="H1214" i="1"/>
  <c r="F1217" i="1" a="1"/>
  <c r="F1217" i="1" s="1"/>
  <c r="I1216" i="1" a="1"/>
  <c r="I1216" i="1" s="1"/>
  <c r="J1216" i="1" a="1"/>
  <c r="J1216" i="1" s="1"/>
  <c r="H1213" i="1" a="1"/>
  <c r="H1213" i="1"/>
  <c r="I1212" i="1" a="1"/>
  <c r="I1212" i="1" s="1"/>
  <c r="J1212" i="1" a="1"/>
  <c r="J1212" i="1"/>
  <c r="H1210" i="1" a="1"/>
  <c r="H1210" i="1" s="1"/>
  <c r="J1209" i="1" a="1"/>
  <c r="J1209" i="1" s="1"/>
  <c r="F1200" i="1" a="1"/>
  <c r="F1200" i="1" s="1"/>
  <c r="G1194" i="1" a="1"/>
  <c r="G1194" i="1" s="1"/>
  <c r="I1193" i="1" a="1"/>
  <c r="I1193" i="1" s="1"/>
  <c r="J1198" i="1" a="1"/>
  <c r="J1198" i="1" s="1"/>
  <c r="F1197" i="1" a="1"/>
  <c r="F1197" i="1"/>
  <c r="I1195" i="1" a="1"/>
  <c r="I1195" i="1" s="1"/>
  <c r="G1200" i="1" a="1"/>
  <c r="G1200" i="1"/>
  <c r="J1206" i="1" a="1"/>
  <c r="J1206" i="1" s="1"/>
  <c r="G1206" i="1" a="1"/>
  <c r="G1206" i="1"/>
  <c r="G1195" i="1" a="1"/>
  <c r="G1195" i="1" s="1"/>
  <c r="H1199" i="1" a="1"/>
  <c r="H1199" i="1"/>
  <c r="I1196" i="1" a="1"/>
  <c r="I1196" i="1" s="1"/>
  <c r="K1193" i="1" a="1"/>
  <c r="K1193" i="1" s="1"/>
  <c r="K1197" i="1" a="1"/>
  <c r="K1197" i="1" s="1"/>
  <c r="I1197" i="1" a="1"/>
  <c r="I1197" i="1" s="1"/>
  <c r="K1198" i="1" a="1"/>
  <c r="K1198" i="1" s="1"/>
  <c r="H1196" i="1" a="1"/>
  <c r="H1196" i="1"/>
  <c r="K1194" i="1" a="1"/>
  <c r="K1194" i="1" s="1"/>
  <c r="I1194" i="1" a="1"/>
  <c r="I1194" i="1" s="1"/>
  <c r="J1194" i="1" a="1"/>
  <c r="J1194" i="1"/>
  <c r="F1198" i="1" a="1"/>
  <c r="F1198" i="1" s="1"/>
  <c r="K1200" i="1" a="1"/>
  <c r="K1200" i="1"/>
  <c r="J1197" i="1" a="1"/>
  <c r="J1197" i="1" s="1"/>
  <c r="H1194" i="1" a="1"/>
  <c r="H1194" i="1" s="1"/>
  <c r="F1194" i="1" a="1"/>
  <c r="F1194" i="1"/>
  <c r="F1195" i="1" a="1"/>
  <c r="F1195" i="1" s="1"/>
  <c r="I1206" i="1" a="1"/>
  <c r="I1206" i="1" s="1"/>
  <c r="H1200" i="1" a="1"/>
  <c r="H1200" i="1" s="1"/>
  <c r="J1199" i="1" a="1"/>
  <c r="J1199" i="1" s="1"/>
  <c r="G1196" i="1" a="1"/>
  <c r="G1196" i="1" s="1"/>
  <c r="I1200" i="1" a="1"/>
  <c r="I1200" i="1"/>
  <c r="F1199" i="1" a="1"/>
  <c r="F1199" i="1" s="1"/>
  <c r="H1197" i="1" a="1"/>
  <c r="H1197" i="1"/>
  <c r="K1199" i="1" a="1"/>
  <c r="K1199" i="1"/>
  <c r="H1198" i="1" a="1"/>
  <c r="H1198" i="1"/>
  <c r="F1196" i="1" a="1"/>
  <c r="F1196" i="1" s="1"/>
  <c r="I1199" i="1" a="1"/>
  <c r="I1199" i="1"/>
  <c r="G1198" i="1" a="1"/>
  <c r="G1198" i="1"/>
  <c r="G1199" i="1" a="1"/>
  <c r="G1199" i="1" s="1"/>
  <c r="G1197" i="1" a="1"/>
  <c r="G1197" i="1" s="1"/>
  <c r="J1195" i="1" a="1"/>
  <c r="J1195" i="1" s="1"/>
  <c r="J1196" i="1" a="1"/>
  <c r="J1196" i="1" s="1"/>
  <c r="H1195" i="1" a="1"/>
  <c r="H1195" i="1" s="1"/>
  <c r="K1195" i="1" a="1"/>
  <c r="K1195" i="1" s="1"/>
  <c r="J1193" i="1" a="1"/>
  <c r="J1193" i="1" s="1"/>
  <c r="K1206" i="1" a="1"/>
  <c r="K1206" i="1" s="1"/>
  <c r="I1198" i="1" a="1"/>
  <c r="I1198" i="1"/>
  <c r="K1196" i="1" a="1"/>
  <c r="K1196" i="1" s="1"/>
  <c r="H1206" i="1" a="1"/>
  <c r="H1206" i="1" s="1"/>
  <c r="F1206" i="1" a="1"/>
  <c r="F1206" i="1"/>
  <c r="J1200" i="1" a="1"/>
  <c r="J1200" i="1"/>
  <c r="I1190" i="1" a="1"/>
  <c r="I1190" i="1" s="1"/>
  <c r="G1190" i="1" a="1"/>
  <c r="G1190" i="1" s="1"/>
  <c r="I1186" i="1" a="1"/>
  <c r="I1186" i="1" s="1"/>
  <c r="J1189" i="1" a="1"/>
  <c r="J1189" i="1"/>
  <c r="J1188" i="1" a="1"/>
  <c r="J1188" i="1" s="1"/>
  <c r="G1186" i="1" a="1"/>
  <c r="G1186" i="1" s="1"/>
  <c r="F1185" i="1" a="1"/>
  <c r="F1185" i="1" s="1"/>
  <c r="K1186" i="1" a="1"/>
  <c r="K1186" i="1" s="1"/>
  <c r="J1183" i="1" a="1"/>
  <c r="J1183" i="1" s="1"/>
  <c r="I1188" i="1" a="1"/>
  <c r="I1188" i="1" s="1"/>
  <c r="J1186" i="1" a="1"/>
  <c r="J1186" i="1" s="1"/>
  <c r="H1186" i="1" a="1"/>
  <c r="H1186" i="1"/>
  <c r="H1185" i="1" a="1"/>
  <c r="H1185" i="1"/>
  <c r="K1184" i="1" a="1"/>
  <c r="K1184" i="1" s="1"/>
  <c r="H1193" i="1" a="1"/>
  <c r="H1193" i="1" s="1"/>
  <c r="F1184" i="1" a="1"/>
  <c r="F1184" i="1"/>
  <c r="G1193" i="1" a="1"/>
  <c r="G1193" i="1"/>
  <c r="K1192" i="1" a="1"/>
  <c r="K1192" i="1" s="1"/>
  <c r="H1188" i="1" a="1"/>
  <c r="H1188" i="1" s="1"/>
  <c r="G1188" i="1" a="1"/>
  <c r="G1188" i="1" s="1"/>
  <c r="H1184" i="1" a="1"/>
  <c r="H1184" i="1" s="1"/>
  <c r="H1183" i="1" a="1"/>
  <c r="H1183" i="1" s="1"/>
  <c r="F1188" i="1" a="1"/>
  <c r="F1188" i="1" s="1"/>
  <c r="I1183" i="1" a="1"/>
  <c r="I1183" i="1" s="1"/>
  <c r="J1184" i="1" a="1"/>
  <c r="J1184" i="1"/>
  <c r="J1192" i="1" a="1"/>
  <c r="J1192" i="1"/>
  <c r="I1192" i="1" a="1"/>
  <c r="I1192" i="1" s="1"/>
  <c r="G1192" i="1" a="1"/>
  <c r="G1192" i="1"/>
  <c r="H1190" i="1" a="1"/>
  <c r="H1190" i="1"/>
  <c r="F1183" i="1" a="1"/>
  <c r="F1183" i="1"/>
  <c r="K1187" i="1" a="1"/>
  <c r="K1187" i="1" s="1"/>
  <c r="K1185" i="1" a="1"/>
  <c r="K1185" i="1"/>
  <c r="G1183" i="1" a="1"/>
  <c r="G1183" i="1" s="1"/>
  <c r="J1185" i="1" a="1"/>
  <c r="J1185" i="1" s="1"/>
  <c r="I1189" i="1" a="1"/>
  <c r="I1189" i="1" s="1"/>
  <c r="F1187" i="1" a="1"/>
  <c r="F1187" i="1" s="1"/>
  <c r="F1190" i="1" a="1"/>
  <c r="F1190" i="1"/>
  <c r="I1184" i="1" a="1"/>
  <c r="I1184" i="1"/>
  <c r="I1185" i="1" a="1"/>
  <c r="I1185" i="1" s="1"/>
  <c r="G1184" i="1" a="1"/>
  <c r="G1184" i="1" s="1"/>
  <c r="K1183" i="1" a="1"/>
  <c r="K1183" i="1" s="1"/>
  <c r="K1189" i="1" a="1"/>
  <c r="K1189" i="1" s="1"/>
  <c r="I1187" i="1" a="1"/>
  <c r="I1187" i="1"/>
  <c r="G1187" i="1" a="1"/>
  <c r="G1187" i="1"/>
  <c r="G1185" i="1" a="1"/>
  <c r="G1185" i="1" s="1"/>
  <c r="F1193" i="1" a="1"/>
  <c r="F1193" i="1" s="1"/>
  <c r="J1187" i="1" a="1"/>
  <c r="J1187" i="1" s="1"/>
  <c r="F1191" i="1" a="1"/>
  <c r="F1191" i="1"/>
  <c r="F1186" i="1" a="1"/>
  <c r="F1186" i="1" s="1"/>
  <c r="H1192" i="1" a="1"/>
  <c r="H1192" i="1" s="1"/>
  <c r="F1192" i="1" a="1"/>
  <c r="F1192" i="1" s="1"/>
  <c r="K1191" i="1" a="1"/>
  <c r="K1191" i="1"/>
  <c r="H1189" i="1" a="1"/>
  <c r="H1189" i="1" s="1"/>
  <c r="G1191" i="1" a="1"/>
  <c r="G1191" i="1" s="1"/>
  <c r="J1190" i="1" a="1"/>
  <c r="J1190" i="1" s="1"/>
  <c r="K1188" i="1" a="1"/>
  <c r="K1188" i="1"/>
  <c r="H1187" i="1" a="1"/>
  <c r="H1187" i="1"/>
  <c r="J1191" i="1" a="1"/>
  <c r="J1191" i="1" s="1"/>
  <c r="I1191" i="1" a="1"/>
  <c r="I1191" i="1" s="1"/>
  <c r="H1191" i="1" a="1"/>
  <c r="H1191" i="1" s="1"/>
  <c r="F1189" i="1" a="1"/>
  <c r="F1189" i="1" s="1"/>
  <c r="G1189" i="1" a="1"/>
  <c r="G1189" i="1" s="1"/>
  <c r="K1190" i="1" a="1"/>
  <c r="K1190" i="1" s="1"/>
  <c r="J1171" i="1" a="1"/>
  <c r="J1171" i="1" s="1"/>
  <c r="J1177" i="1" a="1"/>
  <c r="J1177" i="1" s="1"/>
  <c r="H1172" i="1" a="1"/>
  <c r="H1172" i="1"/>
  <c r="H1171" i="1" a="1"/>
  <c r="H1171" i="1" s="1"/>
  <c r="I1175" i="1" a="1"/>
  <c r="I1175" i="1"/>
  <c r="J1174" i="1" a="1"/>
  <c r="J1174" i="1" s="1"/>
  <c r="K1176" i="1" a="1"/>
  <c r="K1176" i="1"/>
  <c r="F1174" i="1" a="1"/>
  <c r="F1174" i="1"/>
  <c r="H1177" i="1" a="1"/>
  <c r="H1177" i="1" s="1"/>
  <c r="F1177" i="1" a="1"/>
  <c r="F1177" i="1" s="1"/>
  <c r="H1176" i="1" a="1"/>
  <c r="H1176" i="1" s="1"/>
  <c r="K1175" i="1" a="1"/>
  <c r="K1175" i="1" s="1"/>
  <c r="K1173" i="1" a="1"/>
  <c r="K1173" i="1" s="1"/>
  <c r="H1170" i="1" a="1"/>
  <c r="H1170" i="1" s="1"/>
  <c r="I1171" i="1" a="1"/>
  <c r="I1171" i="1" s="1"/>
  <c r="J1173" i="1" a="1"/>
  <c r="J1173" i="1" s="1"/>
  <c r="F1173" i="1" a="1"/>
  <c r="F1173" i="1" s="1"/>
  <c r="G1170" i="1" a="1"/>
  <c r="G1170" i="1"/>
  <c r="H1173" i="1" a="1"/>
  <c r="H1173" i="1" s="1"/>
  <c r="I1174" i="1" a="1"/>
  <c r="I1174" i="1"/>
  <c r="I1173" i="1" a="1"/>
  <c r="I1173" i="1"/>
  <c r="I1176" i="1" a="1"/>
  <c r="I1176" i="1" s="1"/>
  <c r="H1175" i="1" a="1"/>
  <c r="H1175" i="1" s="1"/>
  <c r="G1174" i="1" a="1"/>
  <c r="G1174" i="1" s="1"/>
  <c r="F1172" i="1" a="1"/>
  <c r="F1172" i="1" s="1"/>
  <c r="G1176" i="1" a="1"/>
  <c r="G1176" i="1" s="1"/>
  <c r="K1170" i="1" a="1"/>
  <c r="K1170" i="1" s="1"/>
  <c r="F1176" i="1" a="1"/>
  <c r="F1176" i="1" s="1"/>
  <c r="I1170" i="1" a="1"/>
  <c r="I1170" i="1" s="1"/>
  <c r="H1174" i="1" a="1"/>
  <c r="H1174" i="1" s="1"/>
  <c r="F1170" i="1" a="1"/>
  <c r="F1170" i="1"/>
  <c r="J1175" i="1" a="1"/>
  <c r="J1175" i="1" s="1"/>
  <c r="G1175" i="1" a="1"/>
  <c r="G1175" i="1"/>
  <c r="F1175" i="1" a="1"/>
  <c r="F1175" i="1" s="1"/>
  <c r="J1170" i="1" a="1"/>
  <c r="J1170" i="1" s="1"/>
  <c r="I1172" i="1" a="1"/>
  <c r="I1172" i="1" s="1"/>
  <c r="K1169" i="1" a="1"/>
  <c r="K1169" i="1" s="1"/>
  <c r="K1174" i="1" a="1"/>
  <c r="K1174" i="1" s="1"/>
  <c r="G1171" i="1" a="1"/>
  <c r="G1171" i="1" s="1"/>
  <c r="I1177" i="1" a="1"/>
  <c r="I1177" i="1" s="1"/>
  <c r="K1172" i="1" a="1"/>
  <c r="K1172" i="1"/>
  <c r="G1172" i="1" a="1"/>
  <c r="G1172" i="1" s="1"/>
  <c r="J1176" i="1" a="1"/>
  <c r="J1176" i="1" s="1"/>
  <c r="K1177" i="1" a="1"/>
  <c r="K1177" i="1"/>
  <c r="G1173" i="1" a="1"/>
  <c r="G1173" i="1" s="1"/>
  <c r="K1171" i="1" a="1"/>
  <c r="K1171" i="1" s="1"/>
  <c r="J1172" i="1" a="1"/>
  <c r="J1172" i="1" s="1"/>
  <c r="F1171" i="1" a="1"/>
  <c r="F1171" i="1" s="1"/>
  <c r="G1177" i="1" a="1"/>
  <c r="G1177" i="1" s="1"/>
  <c r="J1167" i="1" a="1"/>
  <c r="J1167" i="1" s="1"/>
  <c r="G1165" i="1" a="1"/>
  <c r="G1165" i="1" s="1"/>
  <c r="I1167" i="1" a="1"/>
  <c r="I1167" i="1" s="1"/>
  <c r="H1166" i="1" a="1"/>
  <c r="H1166" i="1"/>
  <c r="G1161" i="1" a="1"/>
  <c r="G1161" i="1"/>
  <c r="H1167" i="1" a="1"/>
  <c r="H1167" i="1" s="1"/>
  <c r="I1165" i="1" a="1"/>
  <c r="I1165" i="1" s="1"/>
  <c r="G1164" i="1" a="1"/>
  <c r="G1164" i="1"/>
  <c r="I1163" i="1" a="1"/>
  <c r="I1163" i="1" s="1"/>
  <c r="G1163" i="1" a="1"/>
  <c r="G1163" i="1" s="1"/>
  <c r="I1160" i="1" a="1"/>
  <c r="I1160" i="1" s="1"/>
  <c r="K1162" i="1" a="1"/>
  <c r="K1162" i="1" s="1"/>
  <c r="F1162" i="1" a="1"/>
  <c r="F1162" i="1"/>
  <c r="K1160" i="1" a="1"/>
  <c r="K1160" i="1" s="1"/>
  <c r="H1160" i="1" a="1"/>
  <c r="H1160" i="1" s="1"/>
  <c r="F1166" i="1" a="1"/>
  <c r="F1166" i="1" s="1"/>
  <c r="F1163" i="1" a="1"/>
  <c r="F1163" i="1"/>
  <c r="J1163" i="1" a="1"/>
  <c r="J1163" i="1"/>
  <c r="G1160" i="1" a="1"/>
  <c r="G1160" i="1" s="1"/>
  <c r="I1161" i="1" a="1"/>
  <c r="I1161" i="1" s="1"/>
  <c r="G1162" i="1" a="1"/>
  <c r="G1162" i="1" s="1"/>
  <c r="I1169" i="1" a="1"/>
  <c r="I1169" i="1" s="1"/>
  <c r="H1168" i="1" a="1"/>
  <c r="H1168" i="1" s="1"/>
  <c r="K1163" i="1" a="1"/>
  <c r="K1163" i="1" s="1"/>
  <c r="J1166" i="1" a="1"/>
  <c r="J1166" i="1"/>
  <c r="F1165" i="1" a="1"/>
  <c r="F1165" i="1"/>
  <c r="J1162" i="1" a="1"/>
  <c r="J1162" i="1" s="1"/>
  <c r="G1167" i="1" a="1"/>
  <c r="G1167" i="1"/>
  <c r="F1167" i="1" a="1"/>
  <c r="F1167" i="1" s="1"/>
  <c r="K1166" i="1" a="1"/>
  <c r="K1166" i="1"/>
  <c r="J1161" i="1" a="1"/>
  <c r="J1161" i="1"/>
  <c r="K1164" i="1" a="1"/>
  <c r="K1164" i="1" s="1"/>
  <c r="H1164" i="1" a="1"/>
  <c r="H1164" i="1" s="1"/>
  <c r="J1164" i="1" a="1"/>
  <c r="J1164" i="1" s="1"/>
  <c r="H1161" i="1" a="1"/>
  <c r="H1161" i="1" s="1"/>
  <c r="J1160" i="1" a="1"/>
  <c r="J1160" i="1" s="1"/>
  <c r="J1165" i="1" a="1"/>
  <c r="J1165" i="1" s="1"/>
  <c r="F1160" i="1" a="1"/>
  <c r="F1160" i="1"/>
  <c r="J1169" i="1" a="1"/>
  <c r="J1169" i="1" s="1"/>
  <c r="H1169" i="1" a="1"/>
  <c r="H1169" i="1" s="1"/>
  <c r="G1169" i="1" a="1"/>
  <c r="G1169" i="1"/>
  <c r="K1168" i="1" a="1"/>
  <c r="K1168" i="1" s="1"/>
  <c r="K1165" i="1" a="1"/>
  <c r="K1165" i="1"/>
  <c r="H1163" i="1" a="1"/>
  <c r="H1163" i="1" s="1"/>
  <c r="I1162" i="1" a="1"/>
  <c r="I1162" i="1" s="1"/>
  <c r="F1169" i="1" a="1"/>
  <c r="F1169" i="1" s="1"/>
  <c r="J1168" i="1" a="1"/>
  <c r="J1168" i="1" s="1"/>
  <c r="I1168" i="1" a="1"/>
  <c r="I1168" i="1" s="1"/>
  <c r="G1168" i="1" a="1"/>
  <c r="G1168" i="1" s="1"/>
  <c r="G1166" i="1" a="1"/>
  <c r="G1166" i="1" s="1"/>
  <c r="I1164" i="1" a="1"/>
  <c r="I1164" i="1" s="1"/>
  <c r="F1161" i="1" a="1"/>
  <c r="F1161" i="1" s="1"/>
  <c r="K1161" i="1" a="1"/>
  <c r="K1161" i="1" s="1"/>
  <c r="F1168" i="1" a="1"/>
  <c r="F1168" i="1"/>
  <c r="I1166" i="1" a="1"/>
  <c r="I1166" i="1" s="1"/>
  <c r="H1162" i="1" a="1"/>
  <c r="H1162" i="1"/>
  <c r="F1164" i="1" a="1"/>
  <c r="F1164" i="1" s="1"/>
  <c r="K1167" i="1" a="1"/>
  <c r="K1167" i="1"/>
  <c r="H1165" i="1" a="1"/>
  <c r="H1165" i="1" s="1"/>
  <c r="G1152" i="1" a="1"/>
  <c r="G1152" i="1" s="1"/>
  <c r="G1146" i="1" a="1"/>
  <c r="G1146" i="1" s="1"/>
  <c r="K1145" i="1" a="1"/>
  <c r="K1145" i="1" s="1"/>
  <c r="F1147" i="1" a="1"/>
  <c r="F1147" i="1" s="1"/>
  <c r="J1154" i="1" a="1"/>
  <c r="J1154" i="1" s="1"/>
  <c r="I1154" i="1" a="1"/>
  <c r="I1154" i="1" s="1"/>
  <c r="F1154" i="1" a="1"/>
  <c r="F1154" i="1" s="1"/>
  <c r="I1146" i="1" a="1"/>
  <c r="I1146" i="1"/>
  <c r="H1145" i="1" a="1"/>
  <c r="H1145" i="1" s="1"/>
  <c r="H1154" i="1" a="1"/>
  <c r="H1154" i="1" s="1"/>
  <c r="G1154" i="1" a="1"/>
  <c r="G1154" i="1" s="1"/>
  <c r="H1151" i="1" a="1"/>
  <c r="H1151" i="1"/>
  <c r="F1151" i="1" a="1"/>
  <c r="F1151" i="1" s="1"/>
  <c r="F1148" i="1" a="1"/>
  <c r="F1148" i="1" s="1"/>
  <c r="H1147" i="1" a="1"/>
  <c r="H1147" i="1" s="1"/>
  <c r="G1147" i="1" a="1"/>
  <c r="G1147" i="1" s="1"/>
  <c r="G1145" i="1" a="1"/>
  <c r="G1145" i="1"/>
  <c r="J1144" i="1" a="1"/>
  <c r="J1144" i="1"/>
  <c r="J1145" i="1" a="1"/>
  <c r="J1145" i="1" s="1"/>
  <c r="F1146" i="1" a="1"/>
  <c r="F1146" i="1" s="1"/>
  <c r="K1146" i="1" a="1"/>
  <c r="K1146" i="1"/>
  <c r="J1146" i="1" a="1"/>
  <c r="J1146" i="1" s="1"/>
  <c r="H1146" i="1" a="1"/>
  <c r="H1146" i="1" s="1"/>
  <c r="F1145" i="1" a="1"/>
  <c r="F1145" i="1" s="1"/>
  <c r="I1145" i="1" a="1"/>
  <c r="I1145" i="1"/>
  <c r="I1153" i="1" a="1"/>
  <c r="I1153" i="1" s="1"/>
  <c r="K1148" i="1" a="1"/>
  <c r="K1148" i="1" s="1"/>
  <c r="J1152" i="1" a="1"/>
  <c r="J1152" i="1" s="1"/>
  <c r="I1148" i="1" a="1"/>
  <c r="I1148" i="1" s="1"/>
  <c r="F1152" i="1" a="1"/>
  <c r="F1152" i="1"/>
  <c r="I1144" i="1" a="1"/>
  <c r="I1144" i="1"/>
  <c r="J1153" i="1" a="1"/>
  <c r="J1153" i="1" s="1"/>
  <c r="H1148" i="1" a="1"/>
  <c r="H1148" i="1" s="1"/>
  <c r="J1147" i="1" a="1"/>
  <c r="J1147" i="1" s="1"/>
  <c r="K1154" i="1" a="1"/>
  <c r="K1154" i="1" s="1"/>
  <c r="K1153" i="1" a="1"/>
  <c r="K1153" i="1" s="1"/>
  <c r="G1148" i="1" a="1"/>
  <c r="G1148" i="1" s="1"/>
  <c r="K1144" i="1" a="1"/>
  <c r="K1144" i="1"/>
  <c r="H1153" i="1" a="1"/>
  <c r="H1153" i="1" s="1"/>
  <c r="I1152" i="1" a="1"/>
  <c r="I1152" i="1" s="1"/>
  <c r="J1151" i="1" a="1"/>
  <c r="J1151" i="1"/>
  <c r="G1153" i="1" a="1"/>
  <c r="G1153" i="1" s="1"/>
  <c r="J1148" i="1" a="1"/>
  <c r="J1148" i="1"/>
  <c r="K1152" i="1" a="1"/>
  <c r="K1152" i="1" s="1"/>
  <c r="H1152" i="1" a="1"/>
  <c r="H1152" i="1" s="1"/>
  <c r="K1147" i="1" a="1"/>
  <c r="K1147" i="1" s="1"/>
  <c r="G1151" i="1" a="1"/>
  <c r="G1151" i="1" s="1"/>
  <c r="I1147" i="1" a="1"/>
  <c r="I1147" i="1" s="1"/>
  <c r="H1144" i="1" a="1"/>
  <c r="H1144" i="1" s="1"/>
  <c r="F1153" i="1" a="1"/>
  <c r="F1153" i="1" s="1"/>
  <c r="K1151" i="1" a="1"/>
  <c r="K1151" i="1"/>
  <c r="I1151" i="1" a="1"/>
  <c r="I1151" i="1" s="1"/>
  <c r="K1142" i="1" a="1"/>
  <c r="K1142" i="1"/>
  <c r="J1142" i="1" a="1"/>
  <c r="J1142" i="1"/>
  <c r="H1141" i="1" a="1"/>
  <c r="H1141" i="1" s="1"/>
  <c r="K1138" i="1" a="1"/>
  <c r="K1138" i="1"/>
  <c r="I1142" i="1" a="1"/>
  <c r="I1142" i="1"/>
  <c r="J1136" i="1" a="1"/>
  <c r="J1136" i="1" s="1"/>
  <c r="G1136" i="1" a="1"/>
  <c r="G1136" i="1" s="1"/>
  <c r="H1142" i="1" a="1"/>
  <c r="H1142" i="1" s="1"/>
  <c r="F1136" i="1" a="1"/>
  <c r="F1136" i="1" s="1"/>
  <c r="F1142" i="1" a="1"/>
  <c r="F1142" i="1" s="1"/>
  <c r="K1141" i="1" a="1"/>
  <c r="K1141" i="1" s="1"/>
  <c r="I1141" i="1" a="1"/>
  <c r="I1141" i="1" s="1"/>
  <c r="J1139" i="1" a="1"/>
  <c r="J1139" i="1" s="1"/>
  <c r="H1136" i="1" a="1"/>
  <c r="H1136" i="1"/>
  <c r="G1140" i="1" a="1"/>
  <c r="G1140" i="1"/>
  <c r="I1138" i="1" a="1"/>
  <c r="I1138" i="1" s="1"/>
  <c r="G1141" i="1" a="1"/>
  <c r="G1141" i="1"/>
  <c r="F1140" i="1" a="1"/>
  <c r="F1140" i="1" s="1"/>
  <c r="J1140" i="1" a="1"/>
  <c r="J1140" i="1"/>
  <c r="I1139" i="1" a="1"/>
  <c r="I1139" i="1" s="1"/>
  <c r="I1137" i="1" a="1"/>
  <c r="I1137" i="1" s="1"/>
  <c r="G1139" i="1" a="1"/>
  <c r="G1139" i="1" s="1"/>
  <c r="F1137" i="1" a="1"/>
  <c r="F1137" i="1" s="1"/>
  <c r="J1137" i="1" a="1"/>
  <c r="J1137" i="1" s="1"/>
  <c r="F1139" i="1" a="1"/>
  <c r="F1139" i="1"/>
  <c r="F1143" i="1" a="1"/>
  <c r="F1143" i="1" s="1"/>
  <c r="K1140" i="1" a="1"/>
  <c r="K1140" i="1"/>
  <c r="I1140" i="1" a="1"/>
  <c r="I1140" i="1"/>
  <c r="H1139" i="1" a="1"/>
  <c r="H1139" i="1" s="1"/>
  <c r="F1138" i="1" a="1"/>
  <c r="F1138" i="1" s="1"/>
  <c r="H1138" i="1" a="1"/>
  <c r="H1138" i="1" s="1"/>
  <c r="G1137" i="1" a="1"/>
  <c r="G1137" i="1"/>
  <c r="I1136" i="1" a="1"/>
  <c r="I1136" i="1" s="1"/>
  <c r="F1141" i="1" a="1"/>
  <c r="F1141" i="1" s="1"/>
  <c r="J1138" i="1" a="1"/>
  <c r="J1138" i="1" s="1"/>
  <c r="K1137" i="1" a="1"/>
  <c r="K1137" i="1" s="1"/>
  <c r="K1139" i="1" a="1"/>
  <c r="K1139" i="1"/>
  <c r="H1143" i="1" a="1"/>
  <c r="H1143" i="1"/>
  <c r="G1144" i="1" a="1"/>
  <c r="G1144" i="1" s="1"/>
  <c r="H1140" i="1" a="1"/>
  <c r="H1140" i="1"/>
  <c r="H1137" i="1" a="1"/>
  <c r="H1137" i="1"/>
  <c r="K1136" i="1" a="1"/>
  <c r="K1136" i="1" s="1"/>
  <c r="F1144" i="1" a="1"/>
  <c r="F1144" i="1" s="1"/>
  <c r="K1143" i="1" a="1"/>
  <c r="K1143" i="1" s="1"/>
  <c r="J1143" i="1" a="1"/>
  <c r="J1143" i="1"/>
  <c r="G1142" i="1" a="1"/>
  <c r="G1142" i="1" s="1"/>
  <c r="I1143" i="1" a="1"/>
  <c r="I1143" i="1" s="1"/>
  <c r="G1143" i="1" a="1"/>
  <c r="G1143" i="1" s="1"/>
  <c r="G1138" i="1" a="1"/>
  <c r="G1138" i="1" s="1"/>
  <c r="J1141" i="1" a="1"/>
  <c r="J1141" i="1"/>
  <c r="I1670" i="1" a="1"/>
  <c r="I1670" i="1"/>
  <c r="K1667" i="1" a="1"/>
  <c r="K1667" i="1" s="1"/>
  <c r="F1669" i="1" a="1"/>
  <c r="F1669" i="1" s="1"/>
  <c r="G1670" i="1" a="1"/>
  <c r="G1670" i="1" s="1"/>
  <c r="I1669" i="1" a="1"/>
  <c r="I1669" i="1" s="1"/>
  <c r="H1669" i="1" a="1"/>
  <c r="H1669" i="1" s="1"/>
  <c r="I1668" i="1" a="1"/>
  <c r="I1668" i="1" s="1"/>
  <c r="K1668" i="1" a="1"/>
  <c r="K1668" i="1"/>
  <c r="H1668" i="1" a="1"/>
  <c r="H1668" i="1" s="1"/>
  <c r="H1666" i="1" a="1"/>
  <c r="H1666" i="1" s="1"/>
  <c r="I1667" i="1" a="1"/>
  <c r="I1667" i="1"/>
  <c r="J1670" i="1" a="1"/>
  <c r="J1670" i="1" s="1"/>
  <c r="G1667" i="1" a="1"/>
  <c r="G1667" i="1"/>
  <c r="K1670" i="1" a="1"/>
  <c r="K1670" i="1"/>
  <c r="H1670" i="1" a="1"/>
  <c r="H1670" i="1" s="1"/>
  <c r="F1670" i="1" a="1"/>
  <c r="F1670" i="1" s="1"/>
  <c r="I1671" i="1" a="1"/>
  <c r="I1671" i="1" s="1"/>
  <c r="H1667" i="1" a="1"/>
  <c r="H1667" i="1" s="1"/>
  <c r="J1671" i="1" a="1"/>
  <c r="J1671" i="1" s="1"/>
  <c r="K1666" i="1" a="1"/>
  <c r="K1666" i="1" s="1"/>
  <c r="J1669" i="1" a="1"/>
  <c r="J1669" i="1"/>
  <c r="J1668" i="1" a="1"/>
  <c r="J1668" i="1" s="1"/>
  <c r="G1668" i="1" a="1"/>
  <c r="G1668" i="1" s="1"/>
  <c r="J1667" i="1" a="1"/>
  <c r="J1667" i="1"/>
  <c r="I1666" i="1" a="1"/>
  <c r="I1666" i="1" s="1"/>
  <c r="J1666" i="1" a="1"/>
  <c r="J1666" i="1"/>
  <c r="H1671" i="1" a="1"/>
  <c r="H1671" i="1"/>
  <c r="K1669" i="1" a="1"/>
  <c r="K1669" i="1" s="1"/>
  <c r="F1667" i="1" a="1"/>
  <c r="F1667" i="1" s="1"/>
  <c r="F1671" i="1" a="1"/>
  <c r="F1671" i="1" s="1"/>
  <c r="G1671" i="1" a="1"/>
  <c r="G1671" i="1" s="1"/>
  <c r="G1669" i="1" a="1"/>
  <c r="G1669" i="1" s="1"/>
  <c r="K1671" i="1" a="1"/>
  <c r="K1671" i="1" s="1"/>
  <c r="F1668" i="1" a="1"/>
  <c r="F1668" i="1" s="1"/>
  <c r="K1665" i="1" a="1"/>
  <c r="K1665" i="1" s="1"/>
  <c r="J1665" i="1" a="1"/>
  <c r="J1665" i="1" s="1"/>
  <c r="H1665" i="1" a="1"/>
  <c r="H1665" i="1"/>
  <c r="G1665" i="1" a="1"/>
  <c r="G1665" i="1" s="1"/>
  <c r="I1662" i="1" a="1"/>
  <c r="I1662" i="1"/>
  <c r="F1665" i="1" a="1"/>
  <c r="F1665" i="1" s="1"/>
  <c r="H1664" i="1" a="1"/>
  <c r="H1664" i="1"/>
  <c r="K1664" i="1" a="1"/>
  <c r="K1664" i="1" s="1"/>
  <c r="J1663" i="1" a="1"/>
  <c r="J1663" i="1" s="1"/>
  <c r="K1663" i="1" a="1"/>
  <c r="K1663" i="1" s="1"/>
  <c r="F1660" i="1" a="1"/>
  <c r="F1660" i="1" s="1"/>
  <c r="F1652" i="1" a="1"/>
  <c r="F1652" i="1" s="1"/>
  <c r="I1652" i="1" a="1"/>
  <c r="I1652" i="1" s="1"/>
  <c r="K1659" i="1" a="1"/>
  <c r="K1659" i="1" s="1"/>
  <c r="I1659" i="1" a="1"/>
  <c r="I1659" i="1" s="1"/>
  <c r="H1659" i="1" a="1"/>
  <c r="H1659" i="1"/>
  <c r="G1659" i="1" a="1"/>
  <c r="G1659" i="1" s="1"/>
  <c r="K1658" i="1" a="1"/>
  <c r="K1658" i="1" s="1"/>
  <c r="I1664" i="1" a="1"/>
  <c r="I1664" i="1" s="1"/>
  <c r="I1663" i="1" a="1"/>
  <c r="I1663" i="1"/>
  <c r="H1663" i="1" a="1"/>
  <c r="H1663" i="1" s="1"/>
  <c r="F1663" i="1" a="1"/>
  <c r="F1663" i="1" s="1"/>
  <c r="K1662" i="1" a="1"/>
  <c r="K1662" i="1" s="1"/>
  <c r="I1658" i="1" a="1"/>
  <c r="I1658" i="1" s="1"/>
  <c r="K1652" i="1" a="1"/>
  <c r="K1652" i="1"/>
  <c r="I1660" i="1" a="1"/>
  <c r="I1660" i="1" s="1"/>
  <c r="G1658" i="1" a="1"/>
  <c r="G1658" i="1" s="1"/>
  <c r="I1665" i="1" a="1"/>
  <c r="I1665" i="1" s="1"/>
  <c r="J1659" i="1" a="1"/>
  <c r="J1659" i="1"/>
  <c r="G1666" i="1" a="1"/>
  <c r="G1666" i="1" s="1"/>
  <c r="G1664" i="1" a="1"/>
  <c r="G1664" i="1" s="1"/>
  <c r="G1662" i="1" a="1"/>
  <c r="G1662" i="1" s="1"/>
  <c r="K1660" i="1" a="1"/>
  <c r="K1660" i="1"/>
  <c r="F1664" i="1" a="1"/>
  <c r="F1664" i="1" s="1"/>
  <c r="J1660" i="1" a="1"/>
  <c r="J1660" i="1" s="1"/>
  <c r="J1658" i="1" a="1"/>
  <c r="J1658" i="1" s="1"/>
  <c r="F1658" i="1" a="1"/>
  <c r="F1658" i="1" s="1"/>
  <c r="G1663" i="1" a="1"/>
  <c r="G1663" i="1"/>
  <c r="J1664" i="1" a="1"/>
  <c r="J1664" i="1" s="1"/>
  <c r="H1662" i="1" a="1"/>
  <c r="H1662" i="1" s="1"/>
  <c r="H1658" i="1" a="1"/>
  <c r="H1658" i="1" s="1"/>
  <c r="J1652" i="1" a="1"/>
  <c r="J1652" i="1" s="1"/>
  <c r="J1662" i="1" a="1"/>
  <c r="J1662" i="1" s="1"/>
  <c r="F1659" i="1" a="1"/>
  <c r="F1659" i="1" s="1"/>
  <c r="G1652" i="1" a="1"/>
  <c r="G1652" i="1" s="1"/>
  <c r="G1660" i="1" a="1"/>
  <c r="G1660" i="1"/>
  <c r="H1660" i="1" a="1"/>
  <c r="H1660" i="1"/>
  <c r="H1652" i="1" a="1"/>
  <c r="H1652" i="1" s="1"/>
  <c r="F1666" i="1" a="1"/>
  <c r="F1666" i="1"/>
  <c r="F1662" i="1" a="1"/>
  <c r="F1662" i="1" s="1"/>
  <c r="I1641" i="1" a="1"/>
  <c r="I1641" i="1"/>
  <c r="I1627" i="1" a="1"/>
  <c r="I1627" i="1"/>
  <c r="J1646" i="1" a="1"/>
  <c r="J1646" i="1" s="1"/>
  <c r="I1645" i="1" a="1"/>
  <c r="I1645" i="1" s="1"/>
  <c r="F1640" i="1" a="1"/>
  <c r="F1640" i="1" s="1"/>
  <c r="G1645" i="1" a="1"/>
  <c r="G1645" i="1" s="1"/>
  <c r="H1627" i="1" a="1"/>
  <c r="H1627" i="1" s="1"/>
  <c r="J1645" i="1" a="1"/>
  <c r="J1645" i="1" s="1"/>
  <c r="F1645" i="1" a="1"/>
  <c r="F1645" i="1"/>
  <c r="K1644" i="1" a="1"/>
  <c r="K1644" i="1" s="1"/>
  <c r="H1642" i="1" a="1"/>
  <c r="H1642" i="1" s="1"/>
  <c r="J1627" i="1" a="1"/>
  <c r="J1627" i="1"/>
  <c r="F1642" i="1" a="1"/>
  <c r="F1642" i="1"/>
  <c r="K1640" i="1" a="1"/>
  <c r="K1640" i="1"/>
  <c r="I1640" i="1" a="1"/>
  <c r="I1640" i="1"/>
  <c r="H1641" i="1" a="1"/>
  <c r="H1641" i="1" s="1"/>
  <c r="H1640" i="1" a="1"/>
  <c r="H1640" i="1"/>
  <c r="H1646" i="1" a="1"/>
  <c r="H1646" i="1" s="1"/>
  <c r="J1644" i="1" a="1"/>
  <c r="J1644" i="1" s="1"/>
  <c r="K1627" i="1" a="1"/>
  <c r="K1627" i="1" s="1"/>
  <c r="I1644" i="1" a="1"/>
  <c r="I1644" i="1" s="1"/>
  <c r="J1641" i="1" a="1"/>
  <c r="J1641" i="1" s="1"/>
  <c r="H1644" i="1" a="1"/>
  <c r="H1644" i="1" s="1"/>
  <c r="F1641" i="1" a="1"/>
  <c r="F1641" i="1" s="1"/>
  <c r="I1642" i="1" a="1"/>
  <c r="I1642" i="1"/>
  <c r="K1641" i="1" a="1"/>
  <c r="K1641" i="1"/>
  <c r="G1640" i="1" a="1"/>
  <c r="G1640" i="1"/>
  <c r="K1645" i="1" a="1"/>
  <c r="K1645" i="1" s="1"/>
  <c r="G1642" i="1" a="1"/>
  <c r="G1642" i="1"/>
  <c r="I1646" i="1" a="1"/>
  <c r="I1646" i="1"/>
  <c r="K1642" i="1" a="1"/>
  <c r="K1642" i="1" s="1"/>
  <c r="G1641" i="1" a="1"/>
  <c r="G1641" i="1" s="1"/>
  <c r="J1640" i="1" a="1"/>
  <c r="J1640" i="1" s="1"/>
  <c r="K1646" i="1" a="1"/>
  <c r="K1646" i="1" s="1"/>
  <c r="G1646" i="1" a="1"/>
  <c r="G1646" i="1" s="1"/>
  <c r="F1646" i="1" a="1"/>
  <c r="F1646" i="1" s="1"/>
  <c r="J1642" i="1" a="1"/>
  <c r="J1642" i="1" s="1"/>
  <c r="H1645" i="1" a="1"/>
  <c r="H1645" i="1"/>
  <c r="G1644" i="1" a="1"/>
  <c r="G1644" i="1"/>
  <c r="F1644" i="1" a="1"/>
  <c r="F1644" i="1" s="1"/>
  <c r="G1621" i="1" a="1"/>
  <c r="G1621" i="1" s="1"/>
  <c r="J1620" i="1" a="1"/>
  <c r="J1620" i="1"/>
  <c r="F1626" i="1" a="1"/>
  <c r="F1626" i="1"/>
  <c r="J1625" i="1" a="1"/>
  <c r="J1625" i="1" s="1"/>
  <c r="I1624" i="1" a="1"/>
  <c r="I1624" i="1" s="1"/>
  <c r="H1622" i="1" a="1"/>
  <c r="H1622" i="1" s="1"/>
  <c r="J1622" i="1" a="1"/>
  <c r="J1622" i="1"/>
  <c r="F1617" i="1" a="1"/>
  <c r="F1617" i="1" s="1"/>
  <c r="I1625" i="1" a="1"/>
  <c r="I1625" i="1" s="1"/>
  <c r="H1625" i="1" a="1"/>
  <c r="H1625" i="1" s="1"/>
  <c r="K1619" i="1" a="1"/>
  <c r="K1619" i="1"/>
  <c r="I1619" i="1" a="1"/>
  <c r="I1619" i="1" s="1"/>
  <c r="K1620" i="1" a="1"/>
  <c r="K1620" i="1" s="1"/>
  <c r="F1625" i="1" a="1"/>
  <c r="F1625" i="1" s="1"/>
  <c r="F1624" i="1" a="1"/>
  <c r="F1624" i="1"/>
  <c r="K1623" i="1" a="1"/>
  <c r="K1623" i="1"/>
  <c r="H1623" i="1" a="1"/>
  <c r="H1623" i="1" s="1"/>
  <c r="J1619" i="1" a="1"/>
  <c r="J1619" i="1" s="1"/>
  <c r="I1620" i="1" a="1"/>
  <c r="I1620" i="1"/>
  <c r="F1622" i="1" a="1"/>
  <c r="F1622" i="1"/>
  <c r="H1617" i="1" a="1"/>
  <c r="H1617" i="1" s="1"/>
  <c r="G1617" i="1" a="1"/>
  <c r="G1617" i="1" s="1"/>
  <c r="G1619" i="1" a="1"/>
  <c r="G1619" i="1" s="1"/>
  <c r="G1625" i="1" a="1"/>
  <c r="G1625" i="1" s="1"/>
  <c r="I1621" i="1" a="1"/>
  <c r="I1621" i="1" s="1"/>
  <c r="G1627" i="1" a="1"/>
  <c r="G1627" i="1" s="1"/>
  <c r="H1624" i="1" a="1"/>
  <c r="H1624" i="1" s="1"/>
  <c r="H1620" i="1" a="1"/>
  <c r="H1620" i="1"/>
  <c r="K1625" i="1" a="1"/>
  <c r="K1625" i="1"/>
  <c r="K1624" i="1" a="1"/>
  <c r="K1624" i="1" s="1"/>
  <c r="F1620" i="1" a="1"/>
  <c r="F1620" i="1"/>
  <c r="G1622" i="1" a="1"/>
  <c r="G1622" i="1"/>
  <c r="G1620" i="1" a="1"/>
  <c r="G1620" i="1"/>
  <c r="J1617" i="1" a="1"/>
  <c r="J1617" i="1" s="1"/>
  <c r="H1619" i="1" a="1"/>
  <c r="H1619" i="1" s="1"/>
  <c r="J1621" i="1" a="1"/>
  <c r="J1621" i="1" s="1"/>
  <c r="F1627" i="1" a="1"/>
  <c r="F1627" i="1" s="1"/>
  <c r="G1623" i="1" a="1"/>
  <c r="G1623" i="1" s="1"/>
  <c r="I1623" i="1" a="1"/>
  <c r="I1623" i="1" s="1"/>
  <c r="K1626" i="1" a="1"/>
  <c r="K1626" i="1" s="1"/>
  <c r="J1626" i="1" a="1"/>
  <c r="J1626" i="1"/>
  <c r="I1626" i="1" a="1"/>
  <c r="I1626" i="1" s="1"/>
  <c r="F1623" i="1" a="1"/>
  <c r="F1623" i="1" s="1"/>
  <c r="J1623" i="1" a="1"/>
  <c r="J1623" i="1"/>
  <c r="I1617" i="1" a="1"/>
  <c r="I1617" i="1" s="1"/>
  <c r="I1622" i="1" a="1"/>
  <c r="I1622" i="1"/>
  <c r="G1624" i="1" a="1"/>
  <c r="G1624" i="1" s="1"/>
  <c r="K1622" i="1" a="1"/>
  <c r="K1622" i="1" s="1"/>
  <c r="J1624" i="1" a="1"/>
  <c r="J1624" i="1"/>
  <c r="F1619" i="1" a="1"/>
  <c r="F1619" i="1" s="1"/>
  <c r="K1621" i="1" a="1"/>
  <c r="K1621" i="1" s="1"/>
  <c r="H1621" i="1" a="1"/>
  <c r="H1621" i="1" s="1"/>
  <c r="H1626" i="1" a="1"/>
  <c r="H1626" i="1" s="1"/>
  <c r="K1617" i="1" a="1"/>
  <c r="K1617" i="1" s="1"/>
  <c r="G1626" i="1" a="1"/>
  <c r="G1626" i="1" s="1"/>
  <c r="F1621" i="1" a="1"/>
  <c r="F1621" i="1" s="1"/>
  <c r="J1602" i="1" a="1"/>
  <c r="J1602" i="1"/>
  <c r="F1602" i="1" a="1"/>
  <c r="F1602" i="1" s="1"/>
  <c r="K1610" i="1" a="1"/>
  <c r="K1610" i="1"/>
  <c r="G1596" i="1" a="1"/>
  <c r="G1596" i="1" s="1"/>
  <c r="J1596" i="1" a="1"/>
  <c r="J1596" i="1"/>
  <c r="I1596" i="1" a="1"/>
  <c r="I1596" i="1"/>
  <c r="G1611" i="1" a="1"/>
  <c r="G1611" i="1" s="1"/>
  <c r="I1610" i="1" a="1"/>
  <c r="I1610" i="1" s="1"/>
  <c r="F1609" i="1" a="1"/>
  <c r="F1609" i="1" s="1"/>
  <c r="J1611" i="1" a="1"/>
  <c r="J1611" i="1" s="1"/>
  <c r="F1611" i="1" a="1"/>
  <c r="F1611" i="1" s="1"/>
  <c r="H1610" i="1" a="1"/>
  <c r="H1610" i="1" s="1"/>
  <c r="F1610" i="1" a="1"/>
  <c r="F1610" i="1" s="1"/>
  <c r="G1610" i="1" a="1"/>
  <c r="G1610" i="1"/>
  <c r="K1609" i="1" a="1"/>
  <c r="K1609" i="1" s="1"/>
  <c r="H1602" i="1" a="1"/>
  <c r="H1602" i="1" s="1"/>
  <c r="K1596" i="1" a="1"/>
  <c r="K1596" i="1" s="1"/>
  <c r="K1602" i="1" a="1"/>
  <c r="K1602" i="1"/>
  <c r="I1602" i="1" a="1"/>
  <c r="I1602" i="1"/>
  <c r="G1603" i="1" a="1"/>
  <c r="G1603" i="1" s="1"/>
  <c r="F1603" i="1" a="1"/>
  <c r="F1603" i="1" s="1"/>
  <c r="H1609" i="1" a="1"/>
  <c r="H1609" i="1" s="1"/>
  <c r="H1611" i="1" a="1"/>
  <c r="H1611" i="1"/>
  <c r="G1609" i="1" a="1"/>
  <c r="G1609" i="1" s="1"/>
  <c r="J1610" i="1" a="1"/>
  <c r="J1610" i="1" s="1"/>
  <c r="J1609" i="1" a="1"/>
  <c r="J1609" i="1" s="1"/>
  <c r="I1609" i="1" a="1"/>
  <c r="I1609" i="1"/>
  <c r="H1596" i="1" a="1"/>
  <c r="H1596" i="1" s="1"/>
  <c r="F1596" i="1" a="1"/>
  <c r="F1596" i="1" s="1"/>
  <c r="K1603" i="1" a="1"/>
  <c r="K1603" i="1" s="1"/>
  <c r="G1602" i="1" a="1"/>
  <c r="G1602" i="1"/>
  <c r="K1611" i="1" a="1"/>
  <c r="K1611" i="1"/>
  <c r="H1603" i="1" a="1"/>
  <c r="H1603" i="1" s="1"/>
  <c r="I1611" i="1" a="1"/>
  <c r="I1611" i="1" s="1"/>
  <c r="I1603" i="1" a="1"/>
  <c r="I1603" i="1" s="1"/>
  <c r="J1603" i="1" a="1"/>
  <c r="J1603" i="1"/>
  <c r="G1579" i="1" a="1"/>
  <c r="G1579" i="1" s="1"/>
  <c r="I1577" i="1" a="1"/>
  <c r="I1577" i="1" s="1"/>
  <c r="G1577" i="1" a="1"/>
  <c r="G1577" i="1" s="1"/>
  <c r="H1580" i="1" a="1"/>
  <c r="H1580" i="1" s="1"/>
  <c r="H1579" i="1" a="1"/>
  <c r="H1579" i="1" s="1"/>
  <c r="K1594" i="1" a="1"/>
  <c r="K1594" i="1" s="1"/>
  <c r="I1594" i="1" a="1"/>
  <c r="I1594" i="1"/>
  <c r="F1594" i="1" a="1"/>
  <c r="F1594" i="1"/>
  <c r="K1580" i="1" a="1"/>
  <c r="K1580" i="1" s="1"/>
  <c r="H1577" i="1" a="1"/>
  <c r="H1577" i="1" s="1"/>
  <c r="J1578" i="1" a="1"/>
  <c r="J1578" i="1"/>
  <c r="I1580" i="1" a="1"/>
  <c r="I1580" i="1" s="1"/>
  <c r="J1594" i="1" a="1"/>
  <c r="J1594" i="1"/>
  <c r="H1594" i="1" a="1"/>
  <c r="H1594" i="1" s="1"/>
  <c r="J1593" i="1" a="1"/>
  <c r="J1593" i="1" s="1"/>
  <c r="G1594" i="1" a="1"/>
  <c r="G1594" i="1" s="1"/>
  <c r="I1579" i="1" a="1"/>
  <c r="I1579" i="1" s="1"/>
  <c r="F1578" i="1" a="1"/>
  <c r="F1578" i="1" s="1"/>
  <c r="F1580" i="1" a="1"/>
  <c r="F1580" i="1"/>
  <c r="K1579" i="1" a="1"/>
  <c r="K1579" i="1"/>
  <c r="H1593" i="1" a="1"/>
  <c r="H1593" i="1"/>
  <c r="I1593" i="1" a="1"/>
  <c r="I1593" i="1"/>
  <c r="F1593" i="1" a="1"/>
  <c r="F1593" i="1"/>
  <c r="J1580" i="1" a="1"/>
  <c r="J1580" i="1" s="1"/>
  <c r="G1580" i="1" a="1"/>
  <c r="G1580" i="1"/>
  <c r="H1578" i="1" a="1"/>
  <c r="H1578" i="1" s="1"/>
  <c r="K1593" i="1" a="1"/>
  <c r="K1593" i="1" s="1"/>
  <c r="G1593" i="1" a="1"/>
  <c r="G1593" i="1" s="1"/>
  <c r="K1577" i="1" a="1"/>
  <c r="K1577" i="1" s="1"/>
  <c r="G1578" i="1" a="1"/>
  <c r="G1578" i="1" s="1"/>
  <c r="F1579" i="1" a="1"/>
  <c r="F1579" i="1" s="1"/>
  <c r="K1578" i="1" a="1"/>
  <c r="K1578" i="1" s="1"/>
  <c r="I1578" i="1" a="1"/>
  <c r="I1578" i="1"/>
  <c r="J1579" i="1" a="1"/>
  <c r="J1579" i="1"/>
  <c r="J1577" i="1" a="1"/>
  <c r="J1577" i="1"/>
  <c r="K1575" i="1" a="1"/>
  <c r="K1575" i="1" s="1"/>
  <c r="J1564" i="1" a="1"/>
  <c r="J1564" i="1" s="1"/>
  <c r="I1570" i="1" a="1"/>
  <c r="I1570" i="1" s="1"/>
  <c r="F1576" i="1" a="1"/>
  <c r="F1576" i="1" s="1"/>
  <c r="J1576" i="1" a="1"/>
  <c r="J1576" i="1" s="1"/>
  <c r="I1576" i="1" a="1"/>
  <c r="I1576" i="1" s="1"/>
  <c r="H1576" i="1" a="1"/>
  <c r="H1576" i="1" s="1"/>
  <c r="H1575" i="1" a="1"/>
  <c r="H1575" i="1"/>
  <c r="H1570" i="1" a="1"/>
  <c r="H1570" i="1" s="1"/>
  <c r="J1574" i="1" a="1"/>
  <c r="J1574" i="1" s="1"/>
  <c r="J1570" i="1" a="1"/>
  <c r="J1570" i="1"/>
  <c r="K1563" i="1" a="1"/>
  <c r="K1563" i="1"/>
  <c r="G1562" i="1" a="1"/>
  <c r="G1562" i="1" s="1"/>
  <c r="F1574" i="1" a="1"/>
  <c r="F1574" i="1" s="1"/>
  <c r="H1562" i="1" a="1"/>
  <c r="H1562" i="1" s="1"/>
  <c r="J1575" i="1" a="1"/>
  <c r="J1575" i="1" s="1"/>
  <c r="G1574" i="1" a="1"/>
  <c r="G1574" i="1"/>
  <c r="I1575" i="1" a="1"/>
  <c r="I1575" i="1" s="1"/>
  <c r="J1573" i="1" a="1"/>
  <c r="J1573" i="1" s="1"/>
  <c r="I1573" i="1" a="1"/>
  <c r="I1573" i="1"/>
  <c r="G1573" i="1" a="1"/>
  <c r="G1573" i="1"/>
  <c r="F1573" i="1" a="1"/>
  <c r="F1573" i="1" s="1"/>
  <c r="G1572" i="1" a="1"/>
  <c r="G1572" i="1" s="1"/>
  <c r="I1564" i="1" a="1"/>
  <c r="I1564" i="1"/>
  <c r="F1572" i="1" a="1"/>
  <c r="F1572" i="1" s="1"/>
  <c r="F1570" i="1" a="1"/>
  <c r="F1570" i="1" s="1"/>
  <c r="G1575" i="1" a="1"/>
  <c r="G1575" i="1" s="1"/>
  <c r="I1574" i="1" a="1"/>
  <c r="I1574" i="1" s="1"/>
  <c r="H1574" i="1" a="1"/>
  <c r="H1574" i="1" s="1"/>
  <c r="K1573" i="1" a="1"/>
  <c r="K1573" i="1"/>
  <c r="H1573" i="1" a="1"/>
  <c r="H1573" i="1" s="1"/>
  <c r="J1572" i="1" a="1"/>
  <c r="J1572" i="1"/>
  <c r="I1572" i="1" a="1"/>
  <c r="I1572" i="1"/>
  <c r="K1570" i="1" a="1"/>
  <c r="K1570" i="1"/>
  <c r="G1563" i="1" a="1"/>
  <c r="G1563" i="1" s="1"/>
  <c r="K1562" i="1" a="1"/>
  <c r="K1562" i="1" s="1"/>
  <c r="G1564" i="1" a="1"/>
  <c r="G1564" i="1" s="1"/>
  <c r="H1563" i="1" a="1"/>
  <c r="H1563" i="1" s="1"/>
  <c r="F1564" i="1" a="1"/>
  <c r="F1564" i="1" s="1"/>
  <c r="H1572" i="1" a="1"/>
  <c r="H1572" i="1" s="1"/>
  <c r="F1575" i="1" a="1"/>
  <c r="F1575" i="1" s="1"/>
  <c r="J1563" i="1" a="1"/>
  <c r="J1563" i="1" s="1"/>
  <c r="F1563" i="1" a="1"/>
  <c r="F1563" i="1" s="1"/>
  <c r="I1563" i="1" a="1"/>
  <c r="I1563" i="1"/>
  <c r="K1572" i="1" a="1"/>
  <c r="K1572" i="1"/>
  <c r="K1574" i="1" a="1"/>
  <c r="K1574" i="1"/>
  <c r="G1570" i="1" a="1"/>
  <c r="G1570" i="1"/>
  <c r="F1577" i="1" a="1"/>
  <c r="F1577" i="1" s="1"/>
  <c r="K1576" i="1" a="1"/>
  <c r="K1576" i="1" s="1"/>
  <c r="G1576" i="1" a="1"/>
  <c r="G1576" i="1" s="1"/>
  <c r="H1564" i="1" a="1"/>
  <c r="H1564" i="1" s="1"/>
  <c r="K1564" i="1" a="1"/>
  <c r="K1564" i="1" s="1"/>
  <c r="J1562" i="1" a="1"/>
  <c r="J1562" i="1" s="1"/>
  <c r="I1562" i="1" a="1"/>
  <c r="I1562" i="1" s="1"/>
  <c r="H1549" i="1" a="1"/>
  <c r="H1549" i="1" s="1"/>
  <c r="H1555" i="1" a="1"/>
  <c r="H1555" i="1"/>
  <c r="K1556" i="1" a="1"/>
  <c r="K1556" i="1"/>
  <c r="H1529" i="1" a="1"/>
  <c r="H1529" i="1"/>
  <c r="J1556" i="1" a="1"/>
  <c r="J1556" i="1"/>
  <c r="I1555" i="1" a="1"/>
  <c r="I1555" i="1"/>
  <c r="G1555" i="1" a="1"/>
  <c r="G1555" i="1" s="1"/>
  <c r="J1547" i="1" a="1"/>
  <c r="J1547" i="1" s="1"/>
  <c r="I1547" i="1" a="1"/>
  <c r="I1547" i="1" s="1"/>
  <c r="H1547" i="1" a="1"/>
  <c r="H1547" i="1" s="1"/>
  <c r="G1549" i="1" a="1"/>
  <c r="G1549" i="1" s="1"/>
  <c r="J1529" i="1" a="1"/>
  <c r="J1529" i="1" s="1"/>
  <c r="G1547" i="1" a="1"/>
  <c r="G1547" i="1" s="1"/>
  <c r="I1529" i="1" a="1"/>
  <c r="I1529" i="1" s="1"/>
  <c r="H1546" i="1" a="1"/>
  <c r="H1546" i="1"/>
  <c r="J1546" i="1" a="1"/>
  <c r="J1546" i="1"/>
  <c r="I1549" i="1" a="1"/>
  <c r="I1549" i="1"/>
  <c r="K1546" i="1" a="1"/>
  <c r="K1546" i="1"/>
  <c r="F1556" i="1" a="1"/>
  <c r="F1556" i="1" s="1"/>
  <c r="I1556" i="1" a="1"/>
  <c r="I1556" i="1" s="1"/>
  <c r="K1549" i="1" a="1"/>
  <c r="K1549" i="1" s="1"/>
  <c r="G1546" i="1" a="1"/>
  <c r="G1546" i="1" s="1"/>
  <c r="K1529" i="1" a="1"/>
  <c r="K1529" i="1" s="1"/>
  <c r="I1546" i="1" a="1"/>
  <c r="I1546" i="1" s="1"/>
  <c r="F1562" i="1" a="1"/>
  <c r="F1562" i="1" s="1"/>
  <c r="F1555" i="1" a="1"/>
  <c r="F1555" i="1"/>
  <c r="J1555" i="1" a="1"/>
  <c r="J1555" i="1" s="1"/>
  <c r="K1555" i="1" a="1"/>
  <c r="K1555" i="1"/>
  <c r="F1546" i="1" a="1"/>
  <c r="F1546" i="1"/>
  <c r="H1556" i="1" a="1"/>
  <c r="H1556" i="1"/>
  <c r="J1549" i="1" a="1"/>
  <c r="J1549" i="1" s="1"/>
  <c r="G1556" i="1" a="1"/>
  <c r="G1556" i="1" s="1"/>
  <c r="K1547" i="1" a="1"/>
  <c r="K1547" i="1" s="1"/>
  <c r="F1549" i="1" a="1"/>
  <c r="F1549" i="1" s="1"/>
  <c r="F1547" i="1" a="1"/>
  <c r="F1547" i="1" s="1"/>
  <c r="G1904" i="1" a="1"/>
  <c r="G1904" i="1" s="1"/>
  <c r="G1899" i="1" a="1"/>
  <c r="G1899" i="1" s="1"/>
  <c r="J1902" i="1" a="1"/>
  <c r="J1902" i="1" s="1"/>
  <c r="I1902" i="1" a="1"/>
  <c r="I1902" i="1" s="1"/>
  <c r="K1899" i="1" a="1"/>
  <c r="K1899" i="1" s="1"/>
  <c r="H1902" i="1" a="1"/>
  <c r="H1902" i="1" s="1"/>
  <c r="G1902" i="1" a="1"/>
  <c r="G1902" i="1"/>
  <c r="K1901" i="1" a="1"/>
  <c r="K1901" i="1" s="1"/>
  <c r="J1901" i="1" a="1"/>
  <c r="J1901" i="1" s="1"/>
  <c r="H1899" i="1" a="1"/>
  <c r="H1899" i="1" s="1"/>
  <c r="I1903" i="1" a="1"/>
  <c r="I1903" i="1" s="1"/>
  <c r="J1905" i="1" a="1"/>
  <c r="J1905" i="1" s="1"/>
  <c r="I1905" i="1" a="1"/>
  <c r="I1905" i="1" s="1"/>
  <c r="F1902" i="1" a="1"/>
  <c r="F1902" i="1" s="1"/>
  <c r="H1901" i="1" a="1"/>
  <c r="H1901" i="1"/>
  <c r="G1905" i="1" a="1"/>
  <c r="G1905" i="1" s="1"/>
  <c r="H1903" i="1" a="1"/>
  <c r="H1903" i="1" s="1"/>
  <c r="F1905" i="1" a="1"/>
  <c r="F1905" i="1" s="1"/>
  <c r="F1901" i="1" a="1"/>
  <c r="F1901" i="1" s="1"/>
  <c r="K1900" i="1" a="1"/>
  <c r="K1900" i="1" s="1"/>
  <c r="I1900" i="1" a="1"/>
  <c r="I1900" i="1" s="1"/>
  <c r="H1905" i="1" a="1"/>
  <c r="H1905" i="1" s="1"/>
  <c r="G1901" i="1" a="1"/>
  <c r="G1901" i="1" s="1"/>
  <c r="K1904" i="1" a="1"/>
  <c r="K1904" i="1"/>
  <c r="J1904" i="1" a="1"/>
  <c r="J1904" i="1" s="1"/>
  <c r="I1904" i="1" a="1"/>
  <c r="I1904" i="1" s="1"/>
  <c r="F1900" i="1" a="1"/>
  <c r="F1900" i="1"/>
  <c r="J1900" i="1" a="1"/>
  <c r="J1900" i="1"/>
  <c r="I1899" i="1" a="1"/>
  <c r="I1899" i="1" s="1"/>
  <c r="G1900" i="1" a="1"/>
  <c r="G1900" i="1" s="1"/>
  <c r="H1904" i="1" a="1"/>
  <c r="H1904" i="1" s="1"/>
  <c r="F1904" i="1" a="1"/>
  <c r="F1904" i="1" s="1"/>
  <c r="K1903" i="1" a="1"/>
  <c r="K1903" i="1" s="1"/>
  <c r="G1903" i="1" a="1"/>
  <c r="G1903" i="1" s="1"/>
  <c r="H1900" i="1" a="1"/>
  <c r="H1900" i="1" s="1"/>
  <c r="J1899" i="1" a="1"/>
  <c r="J1899" i="1" s="1"/>
  <c r="J1903" i="1" a="1"/>
  <c r="J1903" i="1"/>
  <c r="K1902" i="1" a="1"/>
  <c r="K1902" i="1" s="1"/>
  <c r="I1901" i="1" a="1"/>
  <c r="I1901" i="1" s="1"/>
  <c r="F1899" i="1" a="1"/>
  <c r="F1899" i="1"/>
  <c r="F1903" i="1" a="1"/>
  <c r="F1903" i="1"/>
  <c r="J1104" i="1"/>
  <c r="F1104" i="1"/>
  <c r="K1102" i="1"/>
  <c r="I1102" i="1"/>
  <c r="I1100" i="1"/>
  <c r="F1100" i="1"/>
  <c r="K1098" i="1"/>
  <c r="J1098" i="1"/>
  <c r="H1098" i="1"/>
  <c r="K1092" i="1"/>
  <c r="J1092" i="1"/>
  <c r="I1092" i="1"/>
  <c r="K1088" i="1"/>
  <c r="I1088" i="1"/>
  <c r="H1088" i="1"/>
  <c r="G1088" i="1"/>
  <c r="F1088" i="1"/>
  <c r="J1087" i="1"/>
  <c r="I1087" i="1"/>
  <c r="H1087" i="1"/>
  <c r="K1085" i="1"/>
  <c r="I1085" i="1"/>
  <c r="H1085" i="1"/>
  <c r="G1085" i="1"/>
  <c r="F1085" i="1"/>
  <c r="J1083" i="1"/>
  <c r="I1083" i="1"/>
  <c r="H1083" i="1"/>
  <c r="G1083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F1105" i="1" s="1"/>
  <c r="K1078" i="1"/>
  <c r="K1104" i="1" s="1"/>
  <c r="J1078" i="1"/>
  <c r="I1078" i="1"/>
  <c r="I1104" i="1" s="1"/>
  <c r="H1078" i="1"/>
  <c r="H1104" i="1" s="1"/>
  <c r="G1078" i="1"/>
  <c r="G1104" i="1" s="1"/>
  <c r="F1078" i="1"/>
  <c r="K1076" i="1"/>
  <c r="J1076" i="1"/>
  <c r="J1102" i="1" s="1"/>
  <c r="I1076" i="1"/>
  <c r="H1076" i="1"/>
  <c r="H1102" i="1" s="1"/>
  <c r="G1076" i="1"/>
  <c r="G1102" i="1" s="1"/>
  <c r="F1076" i="1"/>
  <c r="F1102" i="1" s="1"/>
  <c r="K1074" i="1"/>
  <c r="K1100" i="1" s="1"/>
  <c r="J1074" i="1"/>
  <c r="J1100" i="1" s="1"/>
  <c r="I1074" i="1"/>
  <c r="H1074" i="1"/>
  <c r="H1100" i="1" s="1"/>
  <c r="G1074" i="1"/>
  <c r="G1100" i="1" s="1"/>
  <c r="F1074" i="1"/>
  <c r="K1072" i="1"/>
  <c r="J1072" i="1"/>
  <c r="I1072" i="1"/>
  <c r="I1098" i="1" s="1"/>
  <c r="H1072" i="1"/>
  <c r="G1072" i="1"/>
  <c r="G1098" i="1" s="1"/>
  <c r="F1072" i="1"/>
  <c r="F1098" i="1" s="1"/>
  <c r="K1066" i="1"/>
  <c r="J1066" i="1"/>
  <c r="I1066" i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J1062" i="1"/>
  <c r="J1088" i="1" s="1"/>
  <c r="I1062" i="1"/>
  <c r="H1062" i="1"/>
  <c r="G1062" i="1"/>
  <c r="F1062" i="1"/>
  <c r="K1061" i="1"/>
  <c r="K1087" i="1" s="1"/>
  <c r="J1061" i="1"/>
  <c r="I1061" i="1"/>
  <c r="H1061" i="1"/>
  <c r="G1061" i="1"/>
  <c r="G1087" i="1" s="1"/>
  <c r="F1061" i="1"/>
  <c r="F1087" i="1" s="1"/>
  <c r="K1059" i="1"/>
  <c r="J1059" i="1"/>
  <c r="J1085" i="1" s="1"/>
  <c r="I1059" i="1"/>
  <c r="H1059" i="1"/>
  <c r="G1059" i="1"/>
  <c r="F1059" i="1"/>
  <c r="K1057" i="1"/>
  <c r="K1083" i="1" s="1"/>
  <c r="J1057" i="1"/>
  <c r="I1057" i="1"/>
  <c r="H1057" i="1"/>
  <c r="G1057" i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H902" i="1"/>
  <c r="G902" i="1"/>
  <c r="F902" i="1"/>
  <c r="F899" i="1" s="1"/>
  <c r="I899" i="1"/>
  <c r="H899" i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H1022" i="1" a="1"/>
  <c r="H1022" i="1" s="1"/>
  <c r="F1022" i="1" a="1"/>
  <c r="F1022" i="1" s="1"/>
  <c r="K1037" i="1" a="1"/>
  <c r="K1037" i="1" s="1"/>
  <c r="F1030" i="1" a="1"/>
  <c r="F1030" i="1"/>
  <c r="G1022" i="1" a="1"/>
  <c r="G1022" i="1"/>
  <c r="H1025" i="1" a="1"/>
  <c r="H1025" i="1" s="1"/>
  <c r="F1039" i="1" a="1"/>
  <c r="F1039" i="1" s="1"/>
  <c r="J1037" i="1" a="1"/>
  <c r="J1037" i="1" s="1"/>
  <c r="H1027" i="1" a="1"/>
  <c r="H1027" i="1" s="1"/>
  <c r="J1025" i="1" a="1"/>
  <c r="J1025" i="1" s="1"/>
  <c r="G1025" i="1" a="1"/>
  <c r="G1025" i="1" s="1"/>
  <c r="I1022" i="1" a="1"/>
  <c r="I1022" i="1" s="1"/>
  <c r="G1030" i="1" a="1"/>
  <c r="G1030" i="1" s="1"/>
  <c r="G1027" i="1" a="1"/>
  <c r="G1027" i="1" s="1"/>
  <c r="K1022" i="1" a="1"/>
  <c r="K1022" i="1" s="1"/>
  <c r="K1027" i="1" a="1"/>
  <c r="K1027" i="1" s="1"/>
  <c r="H1030" i="1" a="1"/>
  <c r="H1030" i="1"/>
  <c r="K1039" i="1" a="1"/>
  <c r="K1039" i="1" s="1"/>
  <c r="J1039" i="1" a="1"/>
  <c r="J1039" i="1" s="1"/>
  <c r="J1030" i="1" a="1"/>
  <c r="J1030" i="1" s="1"/>
  <c r="I1039" i="1" a="1"/>
  <c r="I1039" i="1" s="1"/>
  <c r="F1027" i="1" a="1"/>
  <c r="F1027" i="1" s="1"/>
  <c r="K1030" i="1" a="1"/>
  <c r="K1030" i="1" s="1"/>
  <c r="H1039" i="1" a="1"/>
  <c r="H1039" i="1" s="1"/>
  <c r="G1039" i="1" a="1"/>
  <c r="G1039" i="1"/>
  <c r="I1037" i="1" a="1"/>
  <c r="I1037" i="1" s="1"/>
  <c r="J1022" i="1" a="1"/>
  <c r="J1022" i="1" s="1"/>
  <c r="I1027" i="1" a="1"/>
  <c r="I1027" i="1" s="1"/>
  <c r="H1037" i="1" a="1"/>
  <c r="H1037" i="1" s="1"/>
  <c r="G1037" i="1" a="1"/>
  <c r="G1037" i="1" s="1"/>
  <c r="F1037" i="1" a="1"/>
  <c r="F1037" i="1" s="1"/>
  <c r="I1030" i="1" a="1"/>
  <c r="I1030" i="1" s="1"/>
  <c r="I1025" i="1" a="1"/>
  <c r="I1025" i="1" s="1"/>
  <c r="J1027" i="1" a="1"/>
  <c r="J1027" i="1" s="1"/>
  <c r="K1025" i="1" a="1"/>
  <c r="K1025" i="1" s="1"/>
  <c r="F1025" i="1" a="1"/>
  <c r="F1025" i="1" s="1"/>
  <c r="H989" i="1" a="1"/>
  <c r="H989" i="1"/>
  <c r="J1006" i="1" a="1"/>
  <c r="J1006" i="1"/>
  <c r="J1052" i="1" s="1" a="1"/>
  <c r="J1052" i="1" s="1"/>
  <c r="H1006" i="1" a="1"/>
  <c r="H1006" i="1"/>
  <c r="H1052" i="1" s="1" a="1"/>
  <c r="H1052" i="1" s="1"/>
  <c r="G997" i="1" a="1"/>
  <c r="G997" i="1" s="1"/>
  <c r="G1049" i="1" s="1" a="1"/>
  <c r="G1049" i="1" s="1"/>
  <c r="F989" i="1" a="1"/>
  <c r="F989" i="1" s="1"/>
  <c r="G983" i="1" a="1"/>
  <c r="G983" i="1" s="1"/>
  <c r="K1006" i="1" a="1"/>
  <c r="K1006" i="1" s="1"/>
  <c r="K1052" i="1" s="1" a="1"/>
  <c r="K1052" i="1" s="1"/>
  <c r="F977" i="1" a="1"/>
  <c r="F977" i="1" s="1"/>
  <c r="F1051" i="1" s="1" a="1"/>
  <c r="F1051" i="1" s="1"/>
  <c r="F983" i="1" a="1"/>
  <c r="F983" i="1" s="1"/>
  <c r="F1006" i="1" a="1"/>
  <c r="F1006" i="1" s="1"/>
  <c r="F1052" i="1" s="1" a="1"/>
  <c r="F1052" i="1" s="1"/>
  <c r="I1006" i="1" a="1"/>
  <c r="I1006" i="1" s="1"/>
  <c r="I1052" i="1" s="1" a="1"/>
  <c r="I1052" i="1" s="1"/>
  <c r="G989" i="1" a="1"/>
  <c r="G989" i="1" s="1"/>
  <c r="G1006" i="1" a="1"/>
  <c r="G1006" i="1" s="1"/>
  <c r="G1052" i="1" s="1" a="1"/>
  <c r="G1052" i="1" s="1"/>
  <c r="I996" i="1" a="1"/>
  <c r="I996" i="1"/>
  <c r="J983" i="1" a="1"/>
  <c r="J983" i="1"/>
  <c r="I977" i="1" a="1"/>
  <c r="I977" i="1"/>
  <c r="I1051" i="1" s="1" a="1"/>
  <c r="I1051" i="1" s="1"/>
  <c r="F996" i="1" a="1"/>
  <c r="F996" i="1" s="1"/>
  <c r="H977" i="1" a="1"/>
  <c r="H977" i="1" s="1"/>
  <c r="H1051" i="1" s="1" a="1"/>
  <c r="H1051" i="1" s="1"/>
  <c r="K976" i="1" a="1"/>
  <c r="K976" i="1" s="1"/>
  <c r="K977" i="1" a="1"/>
  <c r="K977" i="1" s="1"/>
  <c r="K1051" i="1" s="1" a="1"/>
  <c r="K1051" i="1" s="1"/>
  <c r="J997" i="1" a="1"/>
  <c r="J997" i="1" s="1"/>
  <c r="J1049" i="1" s="1" a="1"/>
  <c r="J1049" i="1" s="1"/>
  <c r="I989" i="1" a="1"/>
  <c r="I989" i="1" s="1"/>
  <c r="K997" i="1" a="1"/>
  <c r="K997" i="1" s="1"/>
  <c r="K1049" i="1" s="1" a="1"/>
  <c r="K1049" i="1" s="1"/>
  <c r="K983" i="1" a="1"/>
  <c r="K983" i="1" s="1"/>
  <c r="K989" i="1" a="1"/>
  <c r="K989" i="1" s="1"/>
  <c r="K996" i="1" a="1"/>
  <c r="K996" i="1"/>
  <c r="G977" i="1" a="1"/>
  <c r="G977" i="1"/>
  <c r="G1051" i="1" s="1" a="1"/>
  <c r="G1051" i="1" s="1"/>
  <c r="J989" i="1" a="1"/>
  <c r="J989" i="1"/>
  <c r="J996" i="1" a="1"/>
  <c r="J996" i="1"/>
  <c r="I983" i="1" a="1"/>
  <c r="I983" i="1" s="1"/>
  <c r="I997" i="1" a="1"/>
  <c r="I997" i="1"/>
  <c r="I1049" i="1" s="1" a="1"/>
  <c r="I1049" i="1" s="1"/>
  <c r="H997" i="1" a="1"/>
  <c r="H997" i="1" s="1"/>
  <c r="H1049" i="1" s="1" a="1"/>
  <c r="H1049" i="1" s="1"/>
  <c r="F997" i="1" a="1"/>
  <c r="F997" i="1" s="1"/>
  <c r="F1049" i="1" s="1" a="1"/>
  <c r="F1049" i="1" s="1"/>
  <c r="J977" i="1" a="1"/>
  <c r="J977" i="1" s="1"/>
  <c r="J1051" i="1" s="1" a="1"/>
  <c r="J1051" i="1" s="1"/>
  <c r="G996" i="1" a="1"/>
  <c r="G996" i="1" s="1"/>
  <c r="H983" i="1" a="1"/>
  <c r="H983" i="1" s="1"/>
  <c r="H996" i="1" a="1"/>
  <c r="H996" i="1" s="1"/>
  <c r="H973" i="1" a="1"/>
  <c r="H973" i="1" s="1"/>
  <c r="F974" i="1" a="1"/>
  <c r="F974" i="1" s="1"/>
  <c r="I973" i="1" a="1"/>
  <c r="I973" i="1"/>
  <c r="F926" i="1" a="1"/>
  <c r="F926" i="1"/>
  <c r="H914" i="1" a="1"/>
  <c r="H914" i="1" s="1"/>
  <c r="G926" i="1" a="1"/>
  <c r="G926" i="1" s="1"/>
  <c r="K914" i="1" a="1"/>
  <c r="K914" i="1"/>
  <c r="I974" i="1" a="1"/>
  <c r="I974" i="1" s="1"/>
  <c r="G973" i="1" a="1"/>
  <c r="G973" i="1" s="1"/>
  <c r="H974" i="1" a="1"/>
  <c r="H974" i="1" s="1"/>
  <c r="J976" i="1" a="1"/>
  <c r="J976" i="1" s="1"/>
  <c r="I976" i="1" a="1"/>
  <c r="I976" i="1"/>
  <c r="K974" i="1" a="1"/>
  <c r="K974" i="1" s="1"/>
  <c r="J926" i="1" a="1"/>
  <c r="J926" i="1" s="1"/>
  <c r="H926" i="1" a="1"/>
  <c r="H926" i="1"/>
  <c r="H976" i="1" a="1"/>
  <c r="H976" i="1"/>
  <c r="F976" i="1" a="1"/>
  <c r="F976" i="1" s="1"/>
  <c r="J973" i="1" a="1"/>
  <c r="J973" i="1" s="1"/>
  <c r="K926" i="1" a="1"/>
  <c r="K926" i="1" s="1"/>
  <c r="J914" i="1" a="1"/>
  <c r="J914" i="1"/>
  <c r="K973" i="1" a="1"/>
  <c r="K973" i="1" s="1"/>
  <c r="G976" i="1" a="1"/>
  <c r="G976" i="1" s="1"/>
  <c r="I914" i="1" a="1"/>
  <c r="I914" i="1" s="1"/>
  <c r="J974" i="1" a="1"/>
  <c r="J974" i="1"/>
  <c r="F973" i="1" a="1"/>
  <c r="F973" i="1"/>
  <c r="G974" i="1" a="1"/>
  <c r="G974" i="1" s="1"/>
  <c r="I926" i="1" a="1"/>
  <c r="I926" i="1"/>
  <c r="J894" i="1" a="1"/>
  <c r="J894" i="1"/>
  <c r="H883" i="1" a="1"/>
  <c r="H883" i="1" s="1"/>
  <c r="I882" i="1" a="1"/>
  <c r="I882" i="1" s="1"/>
  <c r="H894" i="1" a="1"/>
  <c r="H894" i="1" s="1"/>
  <c r="G883" i="1" a="1"/>
  <c r="G883" i="1" s="1"/>
  <c r="K882" i="1" a="1"/>
  <c r="K882" i="1"/>
  <c r="J883" i="1" a="1"/>
  <c r="J883" i="1" s="1"/>
  <c r="F883" i="1" a="1"/>
  <c r="F883" i="1" s="1"/>
  <c r="F894" i="1" a="1"/>
  <c r="F894" i="1"/>
  <c r="G882" i="1" a="1"/>
  <c r="G882" i="1"/>
  <c r="G914" i="1" a="1"/>
  <c r="G914" i="1"/>
  <c r="F914" i="1" a="1"/>
  <c r="F914" i="1" s="1"/>
  <c r="K912" i="1" a="1"/>
  <c r="K912" i="1" s="1"/>
  <c r="J912" i="1" a="1"/>
  <c r="J912" i="1" s="1"/>
  <c r="G912" i="1" a="1"/>
  <c r="G912" i="1" s="1"/>
  <c r="H882" i="1" a="1"/>
  <c r="H882" i="1" s="1"/>
  <c r="F882" i="1" a="1"/>
  <c r="F882" i="1" s="1"/>
  <c r="I912" i="1" a="1"/>
  <c r="I912" i="1" s="1"/>
  <c r="K894" i="1" a="1"/>
  <c r="K894" i="1"/>
  <c r="G894" i="1" a="1"/>
  <c r="G894" i="1" s="1"/>
  <c r="J882" i="1" a="1"/>
  <c r="J882" i="1" s="1"/>
  <c r="K883" i="1" a="1"/>
  <c r="K883" i="1"/>
  <c r="H912" i="1" a="1"/>
  <c r="H912" i="1"/>
  <c r="F912" i="1" a="1"/>
  <c r="F912" i="1"/>
  <c r="I883" i="1" a="1"/>
  <c r="I883" i="1" s="1"/>
  <c r="I894" i="1" a="1"/>
  <c r="I894" i="1"/>
  <c r="F800" i="1" a="1"/>
  <c r="F800" i="1"/>
  <c r="J802" i="1" a="1"/>
  <c r="J802" i="1" s="1"/>
  <c r="I804" i="1" a="1"/>
  <c r="I804" i="1" s="1"/>
  <c r="H802" i="1" a="1"/>
  <c r="H802" i="1" s="1"/>
  <c r="G800" i="1" a="1"/>
  <c r="G800" i="1" s="1"/>
  <c r="K802" i="1" a="1"/>
  <c r="K802" i="1" s="1"/>
  <c r="K800" i="1" a="1"/>
  <c r="K800" i="1" s="1"/>
  <c r="I800" i="1" a="1"/>
  <c r="I800" i="1"/>
  <c r="H804" i="1" a="1"/>
  <c r="H804" i="1" s="1"/>
  <c r="F802" i="1" a="1"/>
  <c r="F802" i="1" s="1"/>
  <c r="J800" i="1" a="1"/>
  <c r="J800" i="1"/>
  <c r="J804" i="1" a="1"/>
  <c r="J804" i="1" s="1"/>
  <c r="F804" i="1" a="1"/>
  <c r="F804" i="1" s="1"/>
  <c r="H800" i="1" a="1"/>
  <c r="H800" i="1" s="1"/>
  <c r="G802" i="1" a="1"/>
  <c r="G802" i="1" s="1"/>
  <c r="G804" i="1" a="1"/>
  <c r="G804" i="1" s="1"/>
  <c r="H814" i="1" a="1"/>
  <c r="H814" i="1" s="1"/>
  <c r="K804" i="1" a="1"/>
  <c r="K804" i="1"/>
  <c r="I802" i="1" a="1"/>
  <c r="I802" i="1" s="1"/>
  <c r="I764" i="1" a="1"/>
  <c r="I764" i="1" s="1"/>
  <c r="I814" i="1" s="1" a="1"/>
  <c r="I814" i="1" s="1"/>
  <c r="H764" i="1" a="1"/>
  <c r="H764" i="1"/>
  <c r="K778" i="1" a="1"/>
  <c r="K778" i="1"/>
  <c r="I778" i="1" a="1"/>
  <c r="I778" i="1" s="1"/>
  <c r="H778" i="1" a="1"/>
  <c r="H778" i="1" s="1"/>
  <c r="J778" i="1" a="1"/>
  <c r="J778" i="1" s="1"/>
  <c r="J764" i="1" a="1"/>
  <c r="J764" i="1"/>
  <c r="J814" i="1" s="1" a="1"/>
  <c r="J814" i="1" s="1"/>
  <c r="F778" i="1" a="1"/>
  <c r="F778" i="1" s="1"/>
  <c r="F777" i="1" s="1"/>
  <c r="F781" i="1" s="1"/>
  <c r="F764" i="1" a="1"/>
  <c r="F764" i="1" s="1"/>
  <c r="F814" i="1" s="1" a="1"/>
  <c r="F814" i="1" s="1"/>
  <c r="G778" i="1" a="1"/>
  <c r="G778" i="1" s="1"/>
  <c r="K764" i="1" a="1"/>
  <c r="K764" i="1" s="1"/>
  <c r="K814" i="1" s="1" a="1"/>
  <c r="K814" i="1" s="1"/>
  <c r="G764" i="1" a="1"/>
  <c r="G764" i="1" s="1"/>
  <c r="G814" i="1" s="1" a="1"/>
  <c r="G814" i="1" s="1"/>
  <c r="I1889" i="1" a="1"/>
  <c r="I1889" i="1" s="1"/>
  <c r="K1883" i="1" a="1"/>
  <c r="K1883" i="1" s="1"/>
  <c r="I1883" i="1" a="1"/>
  <c r="I1883" i="1"/>
  <c r="I1882" i="1" a="1"/>
  <c r="I1882" i="1"/>
  <c r="J1889" i="1" a="1"/>
  <c r="J1889" i="1" s="1"/>
  <c r="G1887" i="1" a="1"/>
  <c r="G1887" i="1"/>
  <c r="J1882" i="1" a="1"/>
  <c r="J1882" i="1" s="1"/>
  <c r="F1885" i="1" a="1"/>
  <c r="F1885" i="1"/>
  <c r="I1888" i="1" a="1"/>
  <c r="I1888" i="1" s="1"/>
  <c r="H1887" i="1" a="1"/>
  <c r="H1887" i="1" s="1"/>
  <c r="H1883" i="1" a="1"/>
  <c r="H1883" i="1" s="1"/>
  <c r="F1883" i="1" a="1"/>
  <c r="F1883" i="1"/>
  <c r="J1893" i="1" a="1"/>
  <c r="J1893" i="1" s="1"/>
  <c r="I1893" i="1" a="1"/>
  <c r="I1893" i="1" s="1"/>
  <c r="H1885" i="1" a="1"/>
  <c r="H1885" i="1" s="1"/>
  <c r="K1887" i="1" a="1"/>
  <c r="K1887" i="1"/>
  <c r="H1893" i="1" a="1"/>
  <c r="H1893" i="1" s="1"/>
  <c r="H1889" i="1" a="1"/>
  <c r="H1889" i="1" s="1"/>
  <c r="K1888" i="1" a="1"/>
  <c r="K1888" i="1"/>
  <c r="J1885" i="1" a="1"/>
  <c r="J1885" i="1" s="1"/>
  <c r="J1888" i="1" a="1"/>
  <c r="J1888" i="1"/>
  <c r="K1891" i="1" a="1"/>
  <c r="K1891" i="1" s="1"/>
  <c r="G1893" i="1" a="1"/>
  <c r="G1893" i="1" s="1"/>
  <c r="F1893" i="1" a="1"/>
  <c r="F1893" i="1"/>
  <c r="J1891" i="1" a="1"/>
  <c r="J1891" i="1"/>
  <c r="I1891" i="1" a="1"/>
  <c r="I1891" i="1" s="1"/>
  <c r="F1891" i="1" a="1"/>
  <c r="F1891" i="1" s="1"/>
  <c r="G1891" i="1" a="1"/>
  <c r="G1891" i="1" s="1"/>
  <c r="G1889" i="1" a="1"/>
  <c r="G1889" i="1" s="1"/>
  <c r="F1889" i="1" a="1"/>
  <c r="F1889" i="1" s="1"/>
  <c r="H1888" i="1" a="1"/>
  <c r="H1888" i="1" s="1"/>
  <c r="K1882" i="1" a="1"/>
  <c r="K1882" i="1"/>
  <c r="F1888" i="1" a="1"/>
  <c r="F1888" i="1" s="1"/>
  <c r="K1885" i="1" a="1"/>
  <c r="K1885" i="1"/>
  <c r="J1883" i="1" a="1"/>
  <c r="J1883" i="1" s="1"/>
  <c r="G1883" i="1" a="1"/>
  <c r="G1883" i="1"/>
  <c r="I1885" i="1" a="1"/>
  <c r="I1885" i="1"/>
  <c r="J1887" i="1" a="1"/>
  <c r="J1887" i="1"/>
  <c r="I1887" i="1" a="1"/>
  <c r="I1887" i="1" s="1"/>
  <c r="G1885" i="1" a="1"/>
  <c r="G1885" i="1" s="1"/>
  <c r="H1891" i="1" a="1"/>
  <c r="H1891" i="1" s="1"/>
  <c r="K1889" i="1" a="1"/>
  <c r="K1889" i="1" s="1"/>
  <c r="G1888" i="1" a="1"/>
  <c r="G1888" i="1" s="1"/>
  <c r="F1887" i="1" a="1"/>
  <c r="F1887" i="1" s="1"/>
  <c r="J1873" i="1" a="1"/>
  <c r="J1873" i="1"/>
  <c r="I1869" i="1" a="1"/>
  <c r="I1869" i="1" s="1"/>
  <c r="G1877" i="1" a="1"/>
  <c r="G1877" i="1" s="1"/>
  <c r="K1869" i="1" a="1"/>
  <c r="K1869" i="1" s="1"/>
  <c r="F1877" i="1" a="1"/>
  <c r="F1877" i="1"/>
  <c r="I1875" i="1" a="1"/>
  <c r="I1875" i="1"/>
  <c r="H1867" i="1" a="1"/>
  <c r="H1867" i="1"/>
  <c r="J1869" i="1" a="1"/>
  <c r="J1869" i="1" s="1"/>
  <c r="F1866" i="1" a="1"/>
  <c r="F1866" i="1" s="1"/>
  <c r="I1866" i="1" a="1"/>
  <c r="I1866" i="1"/>
  <c r="J1865" i="1" a="1"/>
  <c r="J1865" i="1" s="1"/>
  <c r="K1875" i="1" a="1"/>
  <c r="K1875" i="1" s="1"/>
  <c r="J1867" i="1" a="1"/>
  <c r="J1867" i="1" s="1"/>
  <c r="K1873" i="1" a="1"/>
  <c r="K1873" i="1"/>
  <c r="F1873" i="1" a="1"/>
  <c r="F1873" i="1" s="1"/>
  <c r="F1869" i="1" a="1"/>
  <c r="F1869" i="1" s="1"/>
  <c r="F1879" i="1" a="1"/>
  <c r="F1879" i="1" s="1"/>
  <c r="H1877" i="1" a="1"/>
  <c r="H1877" i="1"/>
  <c r="J1871" i="1" a="1"/>
  <c r="J1871" i="1"/>
  <c r="H1882" i="1" a="1"/>
  <c r="H1882" i="1"/>
  <c r="H1869" i="1" a="1"/>
  <c r="H1869" i="1" s="1"/>
  <c r="G1882" i="1" a="1"/>
  <c r="G1882" i="1" s="1"/>
  <c r="G1869" i="1" a="1"/>
  <c r="G1869" i="1"/>
  <c r="K1865" i="1" a="1"/>
  <c r="K1865" i="1" s="1"/>
  <c r="F1882" i="1" a="1"/>
  <c r="F1882" i="1" s="1"/>
  <c r="G1875" i="1" a="1"/>
  <c r="G1875" i="1" s="1"/>
  <c r="H1873" i="1" a="1"/>
  <c r="H1873" i="1" s="1"/>
  <c r="I1879" i="1" a="1"/>
  <c r="I1879" i="1" s="1"/>
  <c r="I1873" i="1" a="1"/>
  <c r="I1873" i="1" s="1"/>
  <c r="H1871" i="1" a="1"/>
  <c r="H1871" i="1" s="1"/>
  <c r="H1866" i="1" a="1"/>
  <c r="H1866" i="1"/>
  <c r="K1879" i="1" a="1"/>
  <c r="K1879" i="1"/>
  <c r="I1867" i="1" a="1"/>
  <c r="I1867" i="1" s="1"/>
  <c r="G1871" i="1" a="1"/>
  <c r="G1871" i="1"/>
  <c r="K1867" i="1" a="1"/>
  <c r="K1867" i="1" s="1"/>
  <c r="J1879" i="1" a="1"/>
  <c r="J1879" i="1"/>
  <c r="G1879" i="1" a="1"/>
  <c r="G1879" i="1" s="1"/>
  <c r="J1877" i="1" a="1"/>
  <c r="J1877" i="1" s="1"/>
  <c r="K1877" i="1" a="1"/>
  <c r="K1877" i="1" s="1"/>
  <c r="F1867" i="1" a="1"/>
  <c r="F1867" i="1"/>
  <c r="I1877" i="1" a="1"/>
  <c r="I1877" i="1" s="1"/>
  <c r="J1866" i="1" a="1"/>
  <c r="J1866" i="1" s="1"/>
  <c r="F1875" i="1" a="1"/>
  <c r="F1875" i="1" s="1"/>
  <c r="I1871" i="1" a="1"/>
  <c r="I1871" i="1"/>
  <c r="G1873" i="1" a="1"/>
  <c r="G1873" i="1" s="1"/>
  <c r="K1871" i="1" a="1"/>
  <c r="K1871" i="1" s="1"/>
  <c r="G1867" i="1" a="1"/>
  <c r="G1867" i="1"/>
  <c r="I1865" i="1" a="1"/>
  <c r="I1865" i="1" s="1"/>
  <c r="K1866" i="1" a="1"/>
  <c r="K1866" i="1"/>
  <c r="G1866" i="1" a="1"/>
  <c r="G1866" i="1"/>
  <c r="F1871" i="1" a="1"/>
  <c r="F1871" i="1" s="1"/>
  <c r="J1875" i="1" a="1"/>
  <c r="J1875" i="1"/>
  <c r="H1879" i="1" a="1"/>
  <c r="H1879" i="1"/>
  <c r="H1875" i="1" a="1"/>
  <c r="H1875" i="1" s="1"/>
  <c r="F1856" i="1" a="1"/>
  <c r="F1856" i="1" s="1"/>
  <c r="H1860" i="1" a="1"/>
  <c r="H1860" i="1" s="1"/>
  <c r="I1859" i="1" a="1"/>
  <c r="I1859" i="1" s="1"/>
  <c r="H1856" i="1" a="1"/>
  <c r="H1856" i="1" s="1"/>
  <c r="K1852" i="1" a="1"/>
  <c r="K1852" i="1" s="1"/>
  <c r="K1862" i="1" a="1"/>
  <c r="K1862" i="1"/>
  <c r="K1860" i="1" a="1"/>
  <c r="K1860" i="1" s="1"/>
  <c r="I1862" i="1" a="1"/>
  <c r="I1862" i="1"/>
  <c r="H1865" i="1" a="1"/>
  <c r="H1865" i="1" s="1"/>
  <c r="G1865" i="1" a="1"/>
  <c r="G1865" i="1"/>
  <c r="H1863" i="1" a="1"/>
  <c r="H1863" i="1"/>
  <c r="G1862" i="1" a="1"/>
  <c r="G1862" i="1"/>
  <c r="I1860" i="1" a="1"/>
  <c r="I1860" i="1" s="1"/>
  <c r="J1856" i="1" a="1"/>
  <c r="J1856" i="1" s="1"/>
  <c r="G1856" i="1" a="1"/>
  <c r="G1856" i="1" s="1"/>
  <c r="J1860" i="1" a="1"/>
  <c r="J1860" i="1"/>
  <c r="K1859" i="1" a="1"/>
  <c r="K1859" i="1" s="1"/>
  <c r="G1854" i="1" a="1"/>
  <c r="G1854" i="1" s="1"/>
  <c r="J1854" i="1" a="1"/>
  <c r="J1854" i="1"/>
  <c r="F1854" i="1" a="1"/>
  <c r="F1854" i="1" s="1"/>
  <c r="F1865" i="1" a="1"/>
  <c r="F1865" i="1" s="1"/>
  <c r="H1852" i="1" a="1"/>
  <c r="H1852" i="1" s="1"/>
  <c r="K1863" i="1" a="1"/>
  <c r="K1863" i="1"/>
  <c r="J1852" i="1" a="1"/>
  <c r="J1852" i="1"/>
  <c r="J1863" i="1" a="1"/>
  <c r="J1863" i="1"/>
  <c r="K1856" i="1" a="1"/>
  <c r="K1856" i="1" s="1"/>
  <c r="J1862" i="1" a="1"/>
  <c r="J1862" i="1" s="1"/>
  <c r="G1859" i="1" a="1"/>
  <c r="G1859" i="1"/>
  <c r="G1860" i="1" a="1"/>
  <c r="G1860" i="1"/>
  <c r="I1854" i="1" a="1"/>
  <c r="I1854" i="1" s="1"/>
  <c r="H1859" i="1" a="1"/>
  <c r="H1859" i="1" s="1"/>
  <c r="I1863" i="1" a="1"/>
  <c r="I1863" i="1"/>
  <c r="F1862" i="1" a="1"/>
  <c r="F1862" i="1" s="1"/>
  <c r="J1859" i="1" a="1"/>
  <c r="J1859" i="1" s="1"/>
  <c r="H1854" i="1" a="1"/>
  <c r="H1854" i="1" s="1"/>
  <c r="F1860" i="1" a="1"/>
  <c r="F1860" i="1"/>
  <c r="K1854" i="1" a="1"/>
  <c r="K1854" i="1"/>
  <c r="G1863" i="1" a="1"/>
  <c r="G1863" i="1"/>
  <c r="I1856" i="1" a="1"/>
  <c r="I1856" i="1" s="1"/>
  <c r="F1863" i="1" a="1"/>
  <c r="F1863" i="1" s="1"/>
  <c r="H1862" i="1" a="1"/>
  <c r="H1862" i="1"/>
  <c r="F1859" i="1" a="1"/>
  <c r="F1859" i="1"/>
  <c r="I1852" i="1" a="1"/>
  <c r="I1852" i="1" s="1"/>
  <c r="I1843" i="1" a="1"/>
  <c r="I1843" i="1" s="1"/>
  <c r="I1845" i="1" a="1"/>
  <c r="I1845" i="1" s="1"/>
  <c r="J1843" i="1" a="1"/>
  <c r="J1843" i="1" s="1"/>
  <c r="J1850" i="1" a="1"/>
  <c r="J1850" i="1" s="1"/>
  <c r="I1850" i="1" a="1"/>
  <c r="I1850" i="1" s="1"/>
  <c r="H1848" i="1" a="1"/>
  <c r="H1848" i="1"/>
  <c r="H1845" i="1" a="1"/>
  <c r="H1845" i="1"/>
  <c r="K1843" i="1" a="1"/>
  <c r="K1843" i="1" s="1"/>
  <c r="G1850" i="1" a="1"/>
  <c r="G1850" i="1"/>
  <c r="K1848" i="1" a="1"/>
  <c r="K1848" i="1" s="1"/>
  <c r="G1846" i="1" a="1"/>
  <c r="G1846" i="1"/>
  <c r="F1850" i="1" a="1"/>
  <c r="F1850" i="1"/>
  <c r="J1848" i="1" a="1"/>
  <c r="J1848" i="1" s="1"/>
  <c r="G1843" i="1" a="1"/>
  <c r="G1843" i="1" s="1"/>
  <c r="H1846" i="1" a="1"/>
  <c r="H1846" i="1"/>
  <c r="K1845" i="1" a="1"/>
  <c r="K1845" i="1" s="1"/>
  <c r="G1845" i="1" a="1"/>
  <c r="G1845" i="1" s="1"/>
  <c r="I1846" i="1" a="1"/>
  <c r="I1846" i="1" s="1"/>
  <c r="F1843" i="1" a="1"/>
  <c r="F1843" i="1"/>
  <c r="I1848" i="1" a="1"/>
  <c r="I1848" i="1" s="1"/>
  <c r="G1852" i="1" a="1"/>
  <c r="G1852" i="1" s="1"/>
  <c r="H1843" i="1" a="1"/>
  <c r="H1843" i="1"/>
  <c r="F1852" i="1" a="1"/>
  <c r="F1852" i="1" s="1"/>
  <c r="G1848" i="1" a="1"/>
  <c r="G1848" i="1"/>
  <c r="K1846" i="1" a="1"/>
  <c r="K1846" i="1"/>
  <c r="F1846" i="1" a="1"/>
  <c r="F1846" i="1" s="1"/>
  <c r="K1850" i="1" a="1"/>
  <c r="K1850" i="1"/>
  <c r="H1850" i="1" a="1"/>
  <c r="H1850" i="1"/>
  <c r="F1845" i="1" a="1"/>
  <c r="F1845" i="1" s="1"/>
  <c r="F1848" i="1" a="1"/>
  <c r="F1848" i="1" s="1"/>
  <c r="J1846" i="1" a="1"/>
  <c r="J1846" i="1" s="1"/>
  <c r="J1845" i="1" a="1"/>
  <c r="J1845" i="1" s="1"/>
  <c r="H1835" i="1" a="1"/>
  <c r="H1835" i="1" s="1"/>
  <c r="I1841" i="1" a="1"/>
  <c r="I1841" i="1" s="1"/>
  <c r="G1841" i="1" a="1"/>
  <c r="G1841" i="1"/>
  <c r="K1840" i="1" a="1"/>
  <c r="K1840" i="1" s="1"/>
  <c r="J1840" i="1" a="1"/>
  <c r="J1840" i="1"/>
  <c r="K1835" i="1" a="1"/>
  <c r="K1835" i="1" s="1"/>
  <c r="H1831" i="1" a="1"/>
  <c r="H1831" i="1"/>
  <c r="I1831" i="1" a="1"/>
  <c r="I1831" i="1"/>
  <c r="G1837" i="1" a="1"/>
  <c r="G1837" i="1"/>
  <c r="K1833" i="1" a="1"/>
  <c r="K1833" i="1" s="1"/>
  <c r="J1833" i="1" a="1"/>
  <c r="J1833" i="1" s="1"/>
  <c r="H1841" i="1" a="1"/>
  <c r="H1841" i="1" s="1"/>
  <c r="J1841" i="1" a="1"/>
  <c r="J1841" i="1"/>
  <c r="F1841" i="1" a="1"/>
  <c r="F1841" i="1" s="1"/>
  <c r="K1837" i="1" a="1"/>
  <c r="K1837" i="1" s="1"/>
  <c r="G1835" i="1" a="1"/>
  <c r="G1835" i="1"/>
  <c r="G1833" i="1" a="1"/>
  <c r="G1833" i="1" s="1"/>
  <c r="F1833" i="1" a="1"/>
  <c r="F1833" i="1" s="1"/>
  <c r="I1840" i="1" a="1"/>
  <c r="I1840" i="1" s="1"/>
  <c r="G1840" i="1" a="1"/>
  <c r="G1840" i="1"/>
  <c r="F1840" i="1" a="1"/>
  <c r="F1840" i="1"/>
  <c r="F1831" i="1" a="1"/>
  <c r="F1831" i="1"/>
  <c r="F1837" i="1" a="1"/>
  <c r="F1837" i="1" s="1"/>
  <c r="I1835" i="1" a="1"/>
  <c r="I1835" i="1" s="1"/>
  <c r="H1833" i="1" a="1"/>
  <c r="H1833" i="1"/>
  <c r="K1831" i="1" a="1"/>
  <c r="K1831" i="1"/>
  <c r="J1831" i="1" a="1"/>
  <c r="J1831" i="1" s="1"/>
  <c r="J1837" i="1" a="1"/>
  <c r="J1837" i="1" s="1"/>
  <c r="I1833" i="1" a="1"/>
  <c r="I1833" i="1"/>
  <c r="J1835" i="1" a="1"/>
  <c r="J1835" i="1" s="1"/>
  <c r="H1837" i="1" a="1"/>
  <c r="H1837" i="1" s="1"/>
  <c r="I1837" i="1" a="1"/>
  <c r="I1837" i="1" s="1"/>
  <c r="K1841" i="1" a="1"/>
  <c r="K1841" i="1"/>
  <c r="F1835" i="1" a="1"/>
  <c r="F1835" i="1"/>
  <c r="G1831" i="1" a="1"/>
  <c r="G1831" i="1"/>
  <c r="H1840" i="1" a="1"/>
  <c r="H1840" i="1" s="1"/>
  <c r="G1822" i="1" a="1"/>
  <c r="G1822" i="1" s="1"/>
  <c r="J1821" i="1" a="1"/>
  <c r="J1821" i="1"/>
  <c r="H1822" i="1" a="1"/>
  <c r="H1822" i="1"/>
  <c r="I1821" i="1" a="1"/>
  <c r="I1821" i="1" s="1"/>
  <c r="F1822" i="1" a="1"/>
  <c r="F1822" i="1" s="1"/>
  <c r="G1821" i="1" a="1"/>
  <c r="G1821" i="1" s="1"/>
  <c r="H1821" i="1" a="1"/>
  <c r="H1821" i="1" s="1"/>
  <c r="J1826" i="1" a="1"/>
  <c r="J1826" i="1" s="1"/>
  <c r="J1822" i="1" a="1"/>
  <c r="J1822" i="1" s="1"/>
  <c r="G1829" i="1" a="1"/>
  <c r="G1829" i="1"/>
  <c r="F1824" i="1" a="1"/>
  <c r="F1824" i="1"/>
  <c r="K1824" i="1" a="1"/>
  <c r="K1824" i="1" s="1"/>
  <c r="F1821" i="1" a="1"/>
  <c r="F1821" i="1"/>
  <c r="H1824" i="1" a="1"/>
  <c r="H1824" i="1" s="1"/>
  <c r="K1829" i="1" a="1"/>
  <c r="K1829" i="1"/>
  <c r="I1829" i="1" a="1"/>
  <c r="I1829" i="1" s="1"/>
  <c r="H1827" i="1" a="1"/>
  <c r="H1827" i="1" s="1"/>
  <c r="F1829" i="1" a="1"/>
  <c r="F1829" i="1" s="1"/>
  <c r="J1827" i="1" a="1"/>
  <c r="J1827" i="1"/>
  <c r="K1821" i="1" a="1"/>
  <c r="K1821" i="1" s="1"/>
  <c r="F1826" i="1" a="1"/>
  <c r="F1826" i="1" s="1"/>
  <c r="K1822" i="1" a="1"/>
  <c r="K1822" i="1" s="1"/>
  <c r="J1829" i="1" a="1"/>
  <c r="J1829" i="1"/>
  <c r="H1829" i="1" a="1"/>
  <c r="H1829" i="1" s="1"/>
  <c r="I1822" i="1" a="1"/>
  <c r="I1822" i="1" s="1"/>
  <c r="F1827" i="1" a="1"/>
  <c r="F1827" i="1"/>
  <c r="G1827" i="1" a="1"/>
  <c r="G1827" i="1"/>
  <c r="I1827" i="1" a="1"/>
  <c r="I1827" i="1"/>
  <c r="I1824" i="1" a="1"/>
  <c r="I1824" i="1" s="1"/>
  <c r="G1824" i="1" a="1"/>
  <c r="G1824" i="1" s="1"/>
  <c r="K1827" i="1" a="1"/>
  <c r="K1827" i="1" s="1"/>
  <c r="K1826" i="1" a="1"/>
  <c r="K1826" i="1"/>
  <c r="I1826" i="1" a="1"/>
  <c r="I1826" i="1" s="1"/>
  <c r="G1826" i="1" a="1"/>
  <c r="G1826" i="1" s="1"/>
  <c r="H1826" i="1" a="1"/>
  <c r="H1826" i="1" s="1"/>
  <c r="J1824" i="1" a="1"/>
  <c r="J1824" i="1" s="1"/>
  <c r="F1897" i="1" a="1"/>
  <c r="F1897" i="1" s="1"/>
  <c r="H1897" i="1" a="1"/>
  <c r="H1897" i="1" s="1"/>
  <c r="K1893" i="1" a="1"/>
  <c r="K1893" i="1"/>
  <c r="H1895" i="1" a="1"/>
  <c r="H1895" i="1" s="1"/>
  <c r="I1895" i="1" a="1"/>
  <c r="I1895" i="1"/>
  <c r="K1895" i="1" a="1"/>
  <c r="K1895" i="1" s="1"/>
  <c r="G1897" i="1" a="1"/>
  <c r="G1897" i="1" s="1"/>
  <c r="G1895" i="1" a="1"/>
  <c r="G1895" i="1" s="1"/>
  <c r="J1897" i="1" a="1"/>
  <c r="J1897" i="1"/>
  <c r="I1897" i="1" a="1"/>
  <c r="I1897" i="1"/>
  <c r="F1895" i="1" a="1"/>
  <c r="F1895" i="1" s="1"/>
  <c r="J1895" i="1" a="1"/>
  <c r="J1895" i="1" s="1"/>
  <c r="K1897" i="1" a="1"/>
  <c r="K1897" i="1"/>
  <c r="K854" i="1"/>
  <c r="K853" i="1" s="1"/>
  <c r="J854" i="1"/>
  <c r="I854" i="1"/>
  <c r="I853" i="1" s="1"/>
  <c r="H854" i="1"/>
  <c r="H853" i="1" s="1"/>
  <c r="G854" i="1"/>
  <c r="G853" i="1" s="1"/>
  <c r="F854" i="1"/>
  <c r="J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F785" i="1"/>
  <c r="J784" i="1"/>
  <c r="J785" i="1" s="1"/>
  <c r="I784" i="1"/>
  <c r="I785" i="1" s="1"/>
  <c r="F784" i="1"/>
  <c r="K781" i="1"/>
  <c r="I781" i="1"/>
  <c r="G781" i="1"/>
  <c r="K780" i="1"/>
  <c r="J780" i="1"/>
  <c r="I780" i="1"/>
  <c r="H780" i="1"/>
  <c r="G780" i="1"/>
  <c r="F780" i="1"/>
  <c r="K777" i="1"/>
  <c r="K784" i="1" s="1"/>
  <c r="K785" i="1" s="1"/>
  <c r="J777" i="1"/>
  <c r="J781" i="1" s="1"/>
  <c r="I777" i="1"/>
  <c r="H777" i="1"/>
  <c r="H784" i="1" s="1"/>
  <c r="H785" i="1" s="1"/>
  <c r="G777" i="1"/>
  <c r="G784" i="1" s="1"/>
  <c r="G785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J673" i="1"/>
  <c r="F673" i="1"/>
  <c r="K672" i="1"/>
  <c r="I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I667" i="1"/>
  <c r="I673" i="1" s="1"/>
  <c r="H667" i="1"/>
  <c r="H673" i="1" s="1"/>
  <c r="G667" i="1"/>
  <c r="G673" i="1" s="1"/>
  <c r="F667" i="1"/>
  <c r="K666" i="1"/>
  <c r="J666" i="1"/>
  <c r="J672" i="1" s="1"/>
  <c r="I666" i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J478" i="1"/>
  <c r="J477" i="1"/>
  <c r="K473" i="1"/>
  <c r="J473" i="1"/>
  <c r="K472" i="1"/>
  <c r="I471" i="1"/>
  <c r="H46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H435" i="1"/>
  <c r="J418" i="1"/>
  <c r="K411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J398" i="1"/>
  <c r="J518" i="1" s="1"/>
  <c r="F398" i="1"/>
  <c r="F518" i="1" s="1"/>
  <c r="J397" i="1"/>
  <c r="J517" i="1" s="1"/>
  <c r="J396" i="1"/>
  <c r="J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F384" i="1"/>
  <c r="F515" i="1" s="1"/>
  <c r="H383" i="1"/>
  <c r="H514" i="1" s="1"/>
  <c r="F382" i="1"/>
  <c r="F513" i="1" s="1"/>
  <c r="K379" i="1"/>
  <c r="J379" i="1"/>
  <c r="I379" i="1"/>
  <c r="H379" i="1"/>
  <c r="G379" i="1"/>
  <c r="F379" i="1"/>
  <c r="K378" i="1"/>
  <c r="K435" i="1" s="1"/>
  <c r="I378" i="1"/>
  <c r="I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J323" i="1"/>
  <c r="J322" i="1"/>
  <c r="G322" i="1"/>
  <c r="G477" i="1" s="1"/>
  <c r="J321" i="1"/>
  <c r="J476" i="1" s="1"/>
  <c r="K319" i="1"/>
  <c r="K474" i="1" s="1"/>
  <c r="J319" i="1"/>
  <c r="J474" i="1" s="1"/>
  <c r="K318" i="1"/>
  <c r="J318" i="1"/>
  <c r="K317" i="1"/>
  <c r="H317" i="1"/>
  <c r="H472" i="1" s="1"/>
  <c r="K316" i="1"/>
  <c r="K471" i="1" s="1"/>
  <c r="I316" i="1"/>
  <c r="J313" i="1"/>
  <c r="J312" i="1"/>
  <c r="J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I299" i="1"/>
  <c r="I463" i="1" s="1"/>
  <c r="K298" i="1"/>
  <c r="H298" i="1"/>
  <c r="H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J127" i="1"/>
  <c r="I127" i="1"/>
  <c r="K126" i="1"/>
  <c r="I126" i="1"/>
  <c r="H126" i="1"/>
  <c r="K124" i="1"/>
  <c r="J124" i="1"/>
  <c r="I124" i="1"/>
  <c r="H124" i="1"/>
  <c r="I123" i="1"/>
  <c r="H122" i="1"/>
  <c r="J121" i="1"/>
  <c r="I121" i="1"/>
  <c r="J120" i="1"/>
  <c r="H120" i="1"/>
  <c r="J119" i="1"/>
  <c r="I119" i="1"/>
  <c r="J118" i="1"/>
  <c r="H118" i="1"/>
  <c r="J117" i="1"/>
  <c r="I117" i="1"/>
  <c r="H117" i="1"/>
  <c r="J116" i="1"/>
  <c r="H116" i="1"/>
  <c r="K115" i="1"/>
  <c r="J115" i="1"/>
  <c r="I115" i="1"/>
  <c r="H115" i="1"/>
  <c r="K114" i="1"/>
  <c r="J114" i="1"/>
  <c r="H114" i="1"/>
  <c r="K113" i="1"/>
  <c r="I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G397" i="1" s="1"/>
  <c r="G517" i="1" s="1"/>
  <c r="F287" i="1"/>
  <c r="K285" i="1"/>
  <c r="J285" i="1"/>
  <c r="I285" i="1"/>
  <c r="H285" i="1"/>
  <c r="G285" i="1"/>
  <c r="F285" i="1"/>
  <c r="K284" i="1"/>
  <c r="K383" i="1" s="1"/>
  <c r="K514" i="1" s="1"/>
  <c r="J284" i="1"/>
  <c r="I284" i="1"/>
  <c r="H284" i="1"/>
  <c r="G284" i="1"/>
  <c r="G383" i="1" s="1"/>
  <c r="G514" i="1" s="1"/>
  <c r="F284" i="1"/>
  <c r="K283" i="1"/>
  <c r="J283" i="1"/>
  <c r="J382" i="1" s="1"/>
  <c r="J513" i="1" s="1"/>
  <c r="I283" i="1"/>
  <c r="H283" i="1"/>
  <c r="G283" i="1"/>
  <c r="F283" i="1"/>
  <c r="K248" i="1"/>
  <c r="J248" i="1"/>
  <c r="I248" i="1"/>
  <c r="H248" i="1"/>
  <c r="G248" i="1"/>
  <c r="G323" i="1" s="1"/>
  <c r="G478" i="1" s="1"/>
  <c r="F248" i="1"/>
  <c r="K247" i="1"/>
  <c r="J247" i="1"/>
  <c r="I247" i="1"/>
  <c r="H247" i="1"/>
  <c r="G247" i="1"/>
  <c r="F247" i="1"/>
  <c r="F322" i="1" s="1"/>
  <c r="F477" i="1" s="1"/>
  <c r="K246" i="1"/>
  <c r="J246" i="1"/>
  <c r="I246" i="1"/>
  <c r="H246" i="1"/>
  <c r="G246" i="1"/>
  <c r="G321" i="1" s="1"/>
  <c r="G476" i="1" s="1"/>
  <c r="F246" i="1"/>
  <c r="K245" i="1"/>
  <c r="J245" i="1"/>
  <c r="J320" i="1" s="1"/>
  <c r="J475" i="1" s="1"/>
  <c r="I245" i="1"/>
  <c r="H245" i="1"/>
  <c r="G245" i="1"/>
  <c r="F245" i="1"/>
  <c r="K244" i="1"/>
  <c r="J244" i="1"/>
  <c r="I244" i="1"/>
  <c r="H244" i="1"/>
  <c r="G244" i="1"/>
  <c r="G319" i="1" s="1"/>
  <c r="G474" i="1" s="1"/>
  <c r="F244" i="1"/>
  <c r="K243" i="1"/>
  <c r="J243" i="1"/>
  <c r="I243" i="1"/>
  <c r="H243" i="1"/>
  <c r="G243" i="1"/>
  <c r="F243" i="1"/>
  <c r="K242" i="1"/>
  <c r="J242" i="1"/>
  <c r="I242" i="1"/>
  <c r="H242" i="1"/>
  <c r="G242" i="1"/>
  <c r="G317" i="1" s="1"/>
  <c r="G472" i="1" s="1"/>
  <c r="F242" i="1"/>
  <c r="K241" i="1"/>
  <c r="J241" i="1"/>
  <c r="J316" i="1" s="1"/>
  <c r="J471" i="1" s="1"/>
  <c r="I241" i="1"/>
  <c r="H241" i="1"/>
  <c r="G241" i="1"/>
  <c r="F241" i="1"/>
  <c r="F316" i="1" s="1"/>
  <c r="F471" i="1" s="1"/>
  <c r="K233" i="1"/>
  <c r="K299" i="1" s="1"/>
  <c r="K463" i="1" s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J210" i="1" s="1"/>
  <c r="I214" i="1"/>
  <c r="H214" i="1"/>
  <c r="H210" i="1" s="1"/>
  <c r="G214" i="1"/>
  <c r="G210" i="1" s="1"/>
  <c r="F214" i="1"/>
  <c r="K210" i="1"/>
  <c r="I210" i="1"/>
  <c r="F210" i="1"/>
  <c r="K207" i="1"/>
  <c r="J207" i="1"/>
  <c r="I207" i="1"/>
  <c r="H207" i="1"/>
  <c r="G207" i="1"/>
  <c r="G396" i="1" s="1"/>
  <c r="G437" i="1" s="1"/>
  <c r="F207" i="1"/>
  <c r="F396" i="1" s="1"/>
  <c r="F437" i="1" s="1"/>
  <c r="K205" i="1"/>
  <c r="J205" i="1"/>
  <c r="J378" i="1" s="1"/>
  <c r="J435" i="1" s="1"/>
  <c r="I205" i="1"/>
  <c r="H205" i="1"/>
  <c r="G205" i="1"/>
  <c r="F205" i="1"/>
  <c r="F378" i="1" s="1"/>
  <c r="F435" i="1" s="1"/>
  <c r="K188" i="1"/>
  <c r="J188" i="1"/>
  <c r="I188" i="1"/>
  <c r="H188" i="1"/>
  <c r="G188" i="1"/>
  <c r="F188" i="1"/>
  <c r="K187" i="1"/>
  <c r="J187" i="1"/>
  <c r="I187" i="1"/>
  <c r="H187" i="1"/>
  <c r="G187" i="1"/>
  <c r="F187" i="1"/>
  <c r="F312" i="1" s="1"/>
  <c r="F417" i="1" s="1"/>
  <c r="K183" i="1"/>
  <c r="J183" i="1"/>
  <c r="I183" i="1"/>
  <c r="H183" i="1"/>
  <c r="G183" i="1"/>
  <c r="G298" i="1" s="1"/>
  <c r="G411" i="1" s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I170" i="1"/>
  <c r="I398" i="1" s="1"/>
  <c r="I518" i="1" s="1"/>
  <c r="H170" i="1"/>
  <c r="G170" i="1"/>
  <c r="G398" i="1" s="1"/>
  <c r="G518" i="1" s="1"/>
  <c r="F170" i="1"/>
  <c r="K169" i="1"/>
  <c r="K397" i="1" s="1"/>
  <c r="K517" i="1" s="1"/>
  <c r="J169" i="1"/>
  <c r="I169" i="1"/>
  <c r="H169" i="1"/>
  <c r="H397" i="1" s="1"/>
  <c r="H517" i="1" s="1"/>
  <c r="G169" i="1"/>
  <c r="F169" i="1"/>
  <c r="F397" i="1" s="1"/>
  <c r="F517" i="1" s="1"/>
  <c r="K168" i="1"/>
  <c r="K396" i="1" s="1"/>
  <c r="K437" i="1" s="1"/>
  <c r="J168" i="1"/>
  <c r="I168" i="1"/>
  <c r="I396" i="1" s="1"/>
  <c r="I437" i="1" s="1"/>
  <c r="H168" i="1"/>
  <c r="H396" i="1" s="1"/>
  <c r="H437" i="1" s="1"/>
  <c r="G168" i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K384" i="1" s="1"/>
  <c r="K515" i="1" s="1"/>
  <c r="J156" i="1"/>
  <c r="J384" i="1" s="1"/>
  <c r="J515" i="1" s="1"/>
  <c r="I156" i="1"/>
  <c r="I384" i="1" s="1"/>
  <c r="I515" i="1" s="1"/>
  <c r="H156" i="1"/>
  <c r="G156" i="1"/>
  <c r="G384" i="1" s="1"/>
  <c r="G515" i="1" s="1"/>
  <c r="F156" i="1"/>
  <c r="K155" i="1"/>
  <c r="J155" i="1"/>
  <c r="J383" i="1" s="1"/>
  <c r="J514" i="1" s="1"/>
  <c r="I155" i="1"/>
  <c r="H155" i="1"/>
  <c r="G155" i="1"/>
  <c r="F155" i="1"/>
  <c r="F383" i="1" s="1"/>
  <c r="F514" i="1" s="1"/>
  <c r="K154" i="1"/>
  <c r="K382" i="1" s="1"/>
  <c r="K513" i="1" s="1"/>
  <c r="J154" i="1"/>
  <c r="I154" i="1"/>
  <c r="I382" i="1" s="1"/>
  <c r="I513" i="1" s="1"/>
  <c r="H154" i="1"/>
  <c r="G154" i="1"/>
  <c r="G382" i="1" s="1"/>
  <c r="G513" i="1" s="1"/>
  <c r="F154" i="1"/>
  <c r="K153" i="1"/>
  <c r="J153" i="1"/>
  <c r="I153" i="1"/>
  <c r="H153" i="1"/>
  <c r="G153" i="1"/>
  <c r="F153" i="1"/>
  <c r="F381" i="1" s="1"/>
  <c r="F512" i="1" s="1"/>
  <c r="K152" i="1"/>
  <c r="J152" i="1"/>
  <c r="I152" i="1"/>
  <c r="H152" i="1"/>
  <c r="G152" i="1"/>
  <c r="F152" i="1"/>
  <c r="F380" i="1" s="1"/>
  <c r="F511" i="1" s="1"/>
  <c r="K151" i="1"/>
  <c r="J151" i="1"/>
  <c r="I151" i="1"/>
  <c r="H151" i="1"/>
  <c r="G151" i="1"/>
  <c r="F151" i="1"/>
  <c r="K150" i="1"/>
  <c r="J150" i="1"/>
  <c r="I150" i="1"/>
  <c r="H150" i="1"/>
  <c r="H378" i="1" s="1"/>
  <c r="G150" i="1"/>
  <c r="G378" i="1" s="1"/>
  <c r="G435" i="1" s="1"/>
  <c r="F150" i="1"/>
  <c r="K134" i="1"/>
  <c r="J134" i="1"/>
  <c r="J362" i="1" s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H360" i="1" s="1"/>
  <c r="H427" i="1" s="1"/>
  <c r="G132" i="1"/>
  <c r="G360" i="1" s="1"/>
  <c r="G427" i="1" s="1"/>
  <c r="F132" i="1"/>
  <c r="F360" i="1" s="1"/>
  <c r="F427" i="1" s="1"/>
  <c r="K131" i="1"/>
  <c r="J131" i="1"/>
  <c r="I131" i="1"/>
  <c r="H131" i="1"/>
  <c r="G131" i="1"/>
  <c r="F131" i="1"/>
  <c r="K130" i="1"/>
  <c r="J130" i="1"/>
  <c r="I130" i="1"/>
  <c r="H130" i="1"/>
  <c r="H137" i="1" s="1" a="1"/>
  <c r="H137" i="1" s="1"/>
  <c r="G130" i="1"/>
  <c r="F130" i="1"/>
  <c r="K129" i="1"/>
  <c r="K136" i="1" s="1" a="1"/>
  <c r="K136" i="1" s="1"/>
  <c r="J129" i="1"/>
  <c r="I129" i="1"/>
  <c r="H129" i="1"/>
  <c r="G129" i="1"/>
  <c r="G136" i="1" s="1" a="1"/>
  <c r="G136" i="1" s="1"/>
  <c r="F129" i="1"/>
  <c r="K95" i="1"/>
  <c r="K323" i="1" s="1"/>
  <c r="K478" i="1" s="1"/>
  <c r="J95" i="1"/>
  <c r="I95" i="1"/>
  <c r="H95" i="1"/>
  <c r="H323" i="1" s="1"/>
  <c r="H478" i="1" s="1"/>
  <c r="G95" i="1"/>
  <c r="G127" i="1" s="1"/>
  <c r="F95" i="1"/>
  <c r="F127" i="1" s="1"/>
  <c r="K94" i="1"/>
  <c r="K322" i="1" s="1"/>
  <c r="K477" i="1" s="1"/>
  <c r="J94" i="1"/>
  <c r="J126" i="1" s="1"/>
  <c r="I94" i="1"/>
  <c r="I322" i="1" s="1"/>
  <c r="I477" i="1" s="1"/>
  <c r="H94" i="1"/>
  <c r="G94" i="1"/>
  <c r="G126" i="1" s="1"/>
  <c r="F94" i="1"/>
  <c r="F126" i="1" s="1"/>
  <c r="K93" i="1"/>
  <c r="K321" i="1" s="1"/>
  <c r="K476" i="1" s="1"/>
  <c r="J93" i="1"/>
  <c r="I93" i="1"/>
  <c r="H93" i="1"/>
  <c r="H321" i="1" s="1"/>
  <c r="H476" i="1" s="1"/>
  <c r="G93" i="1"/>
  <c r="F93" i="1"/>
  <c r="F321" i="1" s="1"/>
  <c r="F476" i="1" s="1"/>
  <c r="K92" i="1"/>
  <c r="K320" i="1" s="1"/>
  <c r="K475" i="1" s="1"/>
  <c r="J92" i="1"/>
  <c r="I92" i="1"/>
  <c r="I320" i="1" s="1"/>
  <c r="I475" i="1" s="1"/>
  <c r="H92" i="1"/>
  <c r="G92" i="1"/>
  <c r="G124" i="1" s="1"/>
  <c r="F92" i="1"/>
  <c r="F124" i="1" s="1"/>
  <c r="K91" i="1"/>
  <c r="K123" i="1" s="1"/>
  <c r="J91" i="1"/>
  <c r="J123" i="1" s="1"/>
  <c r="I91" i="1"/>
  <c r="H91" i="1"/>
  <c r="H123" i="1" s="1"/>
  <c r="G91" i="1"/>
  <c r="G123" i="1" s="1"/>
  <c r="F91" i="1"/>
  <c r="F123" i="1" s="1"/>
  <c r="K90" i="1"/>
  <c r="K122" i="1" s="1"/>
  <c r="J90" i="1"/>
  <c r="J122" i="1" s="1"/>
  <c r="I90" i="1"/>
  <c r="I318" i="1" s="1"/>
  <c r="I473" i="1" s="1"/>
  <c r="H90" i="1"/>
  <c r="G90" i="1"/>
  <c r="G122" i="1" s="1"/>
  <c r="F90" i="1"/>
  <c r="F122" i="1" s="1"/>
  <c r="K89" i="1"/>
  <c r="K121" i="1" s="1"/>
  <c r="J89" i="1"/>
  <c r="J317" i="1" s="1"/>
  <c r="J472" i="1" s="1"/>
  <c r="I89" i="1"/>
  <c r="H89" i="1"/>
  <c r="H121" i="1" s="1"/>
  <c r="G89" i="1"/>
  <c r="G121" i="1" s="1"/>
  <c r="F89" i="1"/>
  <c r="F121" i="1" s="1"/>
  <c r="K88" i="1"/>
  <c r="K120" i="1" s="1"/>
  <c r="J88" i="1"/>
  <c r="I88" i="1"/>
  <c r="I120" i="1" s="1"/>
  <c r="H88" i="1"/>
  <c r="G88" i="1"/>
  <c r="G316" i="1" s="1"/>
  <c r="G471" i="1" s="1"/>
  <c r="F88" i="1"/>
  <c r="F120" i="1" s="1"/>
  <c r="K87" i="1"/>
  <c r="J87" i="1"/>
  <c r="I87" i="1"/>
  <c r="H87" i="1"/>
  <c r="H119" i="1" s="1"/>
  <c r="G87" i="1"/>
  <c r="G119" i="1" s="1"/>
  <c r="F87" i="1"/>
  <c r="F119" i="1" s="1"/>
  <c r="K86" i="1"/>
  <c r="K118" i="1" s="1"/>
  <c r="J86" i="1"/>
  <c r="I86" i="1"/>
  <c r="I118" i="1" s="1"/>
  <c r="H86" i="1"/>
  <c r="G86" i="1"/>
  <c r="G118" i="1" s="1"/>
  <c r="F86" i="1"/>
  <c r="F118" i="1" s="1"/>
  <c r="K85" i="1"/>
  <c r="K313" i="1" s="1"/>
  <c r="K418" i="1" s="1"/>
  <c r="J85" i="1"/>
  <c r="I85" i="1"/>
  <c r="H85" i="1"/>
  <c r="H313" i="1" s="1"/>
  <c r="H418" i="1" s="1"/>
  <c r="G85" i="1"/>
  <c r="G117" i="1" s="1"/>
  <c r="F85" i="1"/>
  <c r="F117" i="1" s="1"/>
  <c r="K84" i="1"/>
  <c r="K116" i="1" s="1"/>
  <c r="J84" i="1"/>
  <c r="I84" i="1"/>
  <c r="I116" i="1" s="1"/>
  <c r="H84" i="1"/>
  <c r="G84" i="1"/>
  <c r="G116" i="1" s="1"/>
  <c r="F84" i="1"/>
  <c r="F116" i="1" s="1"/>
  <c r="K83" i="1"/>
  <c r="J83" i="1"/>
  <c r="I83" i="1"/>
  <c r="H83" i="1"/>
  <c r="G83" i="1"/>
  <c r="G115" i="1" s="1"/>
  <c r="F83" i="1"/>
  <c r="F115" i="1" s="1"/>
  <c r="K82" i="1"/>
  <c r="J82" i="1"/>
  <c r="I82" i="1"/>
  <c r="I114" i="1" s="1"/>
  <c r="H82" i="1"/>
  <c r="G82" i="1"/>
  <c r="G114" i="1" s="1"/>
  <c r="F82" i="1"/>
  <c r="F114" i="1" s="1"/>
  <c r="K81" i="1"/>
  <c r="J81" i="1"/>
  <c r="J113" i="1" s="1"/>
  <c r="I81" i="1"/>
  <c r="H81" i="1"/>
  <c r="H113" i="1" s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J299" i="1" s="1"/>
  <c r="J463" i="1" s="1"/>
  <c r="I71" i="1"/>
  <c r="H71" i="1"/>
  <c r="H299" i="1" s="1"/>
  <c r="G71" i="1"/>
  <c r="G299" i="1" s="1"/>
  <c r="G463" i="1" s="1"/>
  <c r="F71" i="1"/>
  <c r="F299" i="1" s="1"/>
  <c r="F463" i="1" s="1"/>
  <c r="K70" i="1"/>
  <c r="J70" i="1"/>
  <c r="J298" i="1" s="1"/>
  <c r="J411" i="1" s="1"/>
  <c r="I70" i="1"/>
  <c r="H70" i="1"/>
  <c r="G70" i="1"/>
  <c r="F70" i="1"/>
  <c r="F298" i="1" s="1"/>
  <c r="F411" i="1" s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J2038" i="1" a="1"/>
  <c r="J2038" i="1" s="1"/>
  <c r="G2044" i="1" a="1"/>
  <c r="G2044" i="1"/>
  <c r="K2043" i="1" a="1"/>
  <c r="K2043" i="1"/>
  <c r="I2043" i="1" a="1"/>
  <c r="I2043" i="1" s="1"/>
  <c r="H2043" i="1" a="1"/>
  <c r="H2043" i="1" s="1"/>
  <c r="J2039" i="1" a="1"/>
  <c r="J2039" i="1"/>
  <c r="F2043" i="1" a="1"/>
  <c r="F2043" i="1"/>
  <c r="G2042" i="1" a="1"/>
  <c r="G2042" i="1"/>
  <c r="G2038" i="1" a="1"/>
  <c r="G2038" i="1" s="1"/>
  <c r="G2041" i="1" a="1"/>
  <c r="G2041" i="1" s="1"/>
  <c r="I2040" i="1" a="1"/>
  <c r="I2040" i="1" s="1"/>
  <c r="H2036" i="1" a="1"/>
  <c r="H2036" i="1" s="1"/>
  <c r="G2040" i="1" a="1"/>
  <c r="G2040" i="1" s="1"/>
  <c r="J2037" i="1" a="1"/>
  <c r="J2037" i="1"/>
  <c r="G2037" i="1" a="1"/>
  <c r="G2037" i="1"/>
  <c r="H2039" i="1" a="1"/>
  <c r="H2039" i="1"/>
  <c r="G2039" i="1" a="1"/>
  <c r="G2039" i="1" s="1"/>
  <c r="F2038" i="1" a="1"/>
  <c r="F2038" i="1"/>
  <c r="J2036" i="1" a="1"/>
  <c r="J2036" i="1"/>
  <c r="F2037" i="1" a="1"/>
  <c r="F2037" i="1"/>
  <c r="F2035" i="1" a="1"/>
  <c r="F2035" i="1" s="1"/>
  <c r="J2035" i="1" a="1"/>
  <c r="J2035" i="1" s="1"/>
  <c r="H2035" i="1" a="1"/>
  <c r="H2035" i="1" s="1"/>
  <c r="J2040" i="1" a="1"/>
  <c r="J2040" i="1" s="1"/>
  <c r="F2039" i="1" a="1"/>
  <c r="F2039" i="1" s="1"/>
  <c r="H2040" i="1" a="1"/>
  <c r="H2040" i="1" s="1"/>
  <c r="G2043" i="1" a="1"/>
  <c r="G2043" i="1" s="1"/>
  <c r="K2036" i="1" a="1"/>
  <c r="K2036" i="1"/>
  <c r="K2042" i="1" a="1"/>
  <c r="K2042" i="1" s="1"/>
  <c r="J2042" i="1" a="1"/>
  <c r="J2042" i="1" s="1"/>
  <c r="J2041" i="1" a="1"/>
  <c r="J2041" i="1"/>
  <c r="F2041" i="1" a="1"/>
  <c r="F2041" i="1"/>
  <c r="I2041" i="1" a="1"/>
  <c r="I2041" i="1"/>
  <c r="F2040" i="1" a="1"/>
  <c r="F2040" i="1" s="1"/>
  <c r="I2039" i="1" a="1"/>
  <c r="I2039" i="1" s="1"/>
  <c r="I2037" i="1" a="1"/>
  <c r="I2037" i="1"/>
  <c r="K2037" i="1" a="1"/>
  <c r="K2037" i="1" s="1"/>
  <c r="H2037" i="1" a="1"/>
  <c r="H2037" i="1" s="1"/>
  <c r="F2036" i="1" a="1"/>
  <c r="F2036" i="1" s="1"/>
  <c r="H2041" i="1" a="1"/>
  <c r="H2041" i="1" s="1"/>
  <c r="K2039" i="1" a="1"/>
  <c r="K2039" i="1" s="1"/>
  <c r="K2035" i="1" a="1"/>
  <c r="K2035" i="1" s="1"/>
  <c r="H2038" i="1" a="1"/>
  <c r="H2038" i="1" s="1"/>
  <c r="G2036" i="1" a="1"/>
  <c r="G2036" i="1"/>
  <c r="I2036" i="1" a="1"/>
  <c r="I2036" i="1"/>
  <c r="I2042" i="1" a="1"/>
  <c r="I2042" i="1"/>
  <c r="F2042" i="1" a="1"/>
  <c r="F2042" i="1" s="1"/>
  <c r="K2044" i="1" a="1"/>
  <c r="K2044" i="1"/>
  <c r="J2044" i="1" a="1"/>
  <c r="J2044" i="1"/>
  <c r="K2038" i="1" a="1"/>
  <c r="K2038" i="1" s="1"/>
  <c r="I2044" i="1" a="1"/>
  <c r="I2044" i="1" s="1"/>
  <c r="F2044" i="1" a="1"/>
  <c r="F2044" i="1" s="1"/>
  <c r="J2043" i="1" a="1"/>
  <c r="J2043" i="1" s="1"/>
  <c r="K2041" i="1" a="1"/>
  <c r="K2041" i="1" s="1"/>
  <c r="G2035" i="1" a="1"/>
  <c r="G2035" i="1" s="1"/>
  <c r="K2040" i="1" a="1"/>
  <c r="K2040" i="1" s="1"/>
  <c r="K2034" i="1" a="1"/>
  <c r="K2034" i="1"/>
  <c r="I2035" i="1" a="1"/>
  <c r="I2035" i="1"/>
  <c r="I2038" i="1" a="1"/>
  <c r="I2038" i="1" s="1"/>
  <c r="H2042" i="1" a="1"/>
  <c r="H2042" i="1" s="1"/>
  <c r="H2044" i="1" a="1"/>
  <c r="H2044" i="1"/>
  <c r="G2034" i="1" a="1"/>
  <c r="G2034" i="1" s="1"/>
  <c r="H2024" i="1" a="1"/>
  <c r="H2024" i="1" s="1"/>
  <c r="H2023" i="1" s="1" a="1"/>
  <c r="H2023" i="1" s="1"/>
  <c r="F2029" i="1" a="1"/>
  <c r="F2029" i="1" s="1"/>
  <c r="K2024" i="1" a="1"/>
  <c r="K2024" i="1"/>
  <c r="G2033" i="1" a="1"/>
  <c r="G2033" i="1" s="1"/>
  <c r="H2030" i="1" a="1"/>
  <c r="H2030" i="1" s="1"/>
  <c r="J2032" i="1" a="1"/>
  <c r="J2032" i="1"/>
  <c r="K2029" i="1" a="1"/>
  <c r="K2029" i="1" s="1"/>
  <c r="F2031" i="1" a="1"/>
  <c r="F2031" i="1" s="1"/>
  <c r="K2023" i="1" a="1"/>
  <c r="K2023" i="1" s="1"/>
  <c r="H2032" i="1" a="1"/>
  <c r="H2032" i="1"/>
  <c r="F2030" i="1" a="1"/>
  <c r="F2030" i="1" s="1"/>
  <c r="K2027" i="1" a="1"/>
  <c r="K2027" i="1" s="1"/>
  <c r="K2026" i="1" s="1" a="1"/>
  <c r="K2026" i="1" s="1"/>
  <c r="F2032" i="1" a="1"/>
  <c r="F2032" i="1"/>
  <c r="J2031" i="1" a="1"/>
  <c r="J2031" i="1"/>
  <c r="J2029" i="1" a="1"/>
  <c r="J2029" i="1" s="1"/>
  <c r="G2029" i="1" a="1"/>
  <c r="G2029" i="1" s="1"/>
  <c r="I2024" i="1" a="1"/>
  <c r="I2024" i="1" s="1"/>
  <c r="I2023" i="1" s="1" a="1"/>
  <c r="I2023" i="1" s="1"/>
  <c r="I2027" i="1" a="1"/>
  <c r="I2027" i="1" s="1"/>
  <c r="I2026" i="1" s="1" a="1"/>
  <c r="I2026" i="1" s="1"/>
  <c r="H2027" i="1" a="1"/>
  <c r="H2027" i="1" s="1"/>
  <c r="H2026" i="1" s="1" a="1"/>
  <c r="H2026" i="1" s="1"/>
  <c r="J2033" i="1" a="1"/>
  <c r="J2033" i="1" s="1"/>
  <c r="K2031" i="1" a="1"/>
  <c r="K2031" i="1" s="1"/>
  <c r="F2027" i="1" a="1"/>
  <c r="F2027" i="1"/>
  <c r="F2026" i="1" s="1" a="1"/>
  <c r="F2026" i="1" s="1"/>
  <c r="J2024" i="1" a="1"/>
  <c r="J2024" i="1"/>
  <c r="J2023" i="1" s="1" a="1"/>
  <c r="J2023" i="1" s="1"/>
  <c r="F2024" i="1" a="1"/>
  <c r="F2024" i="1" s="1"/>
  <c r="F2023" i="1" s="1" a="1"/>
  <c r="F2023" i="1" s="1"/>
  <c r="H2029" i="1" a="1"/>
  <c r="H2029" i="1" s="1"/>
  <c r="K2032" i="1" a="1"/>
  <c r="K2032" i="1" s="1"/>
  <c r="H2031" i="1" a="1"/>
  <c r="H2031" i="1" s="1"/>
  <c r="G2031" i="1" a="1"/>
  <c r="G2031" i="1" s="1"/>
  <c r="J2027" i="1" a="1"/>
  <c r="J2027" i="1" s="1"/>
  <c r="J2026" i="1" s="1" a="1"/>
  <c r="J2026" i="1" s="1"/>
  <c r="I2033" i="1" a="1"/>
  <c r="I2033" i="1" s="1"/>
  <c r="J2034" i="1" a="1"/>
  <c r="J2034" i="1" s="1"/>
  <c r="I2034" i="1" a="1"/>
  <c r="I2034" i="1"/>
  <c r="F2034" i="1" a="1"/>
  <c r="F2034" i="1" s="1"/>
  <c r="I2030" i="1" a="1"/>
  <c r="I2030" i="1" s="1"/>
  <c r="I2029" i="1" a="1"/>
  <c r="I2029" i="1"/>
  <c r="K2033" i="1" a="1"/>
  <c r="K2033" i="1"/>
  <c r="G2027" i="1" a="1"/>
  <c r="G2027" i="1"/>
  <c r="G2026" i="1" s="1" a="1"/>
  <c r="G2026" i="1" s="1"/>
  <c r="J2030" i="1" a="1"/>
  <c r="J2030" i="1" s="1"/>
  <c r="G2032" i="1" a="1"/>
  <c r="G2032" i="1" s="1"/>
  <c r="K2030" i="1" a="1"/>
  <c r="K2030" i="1"/>
  <c r="I2031" i="1" a="1"/>
  <c r="I2031" i="1" s="1"/>
  <c r="H2033" i="1" a="1"/>
  <c r="H2033" i="1" s="1"/>
  <c r="G2024" i="1" a="1"/>
  <c r="G2024" i="1" s="1"/>
  <c r="G2023" i="1" s="1" a="1"/>
  <c r="G2023" i="1" s="1"/>
  <c r="I2032" i="1" a="1"/>
  <c r="I2032" i="1" s="1"/>
  <c r="G2030" i="1" a="1"/>
  <c r="G2030" i="1" s="1"/>
  <c r="H2034" i="1" a="1"/>
  <c r="H2034" i="1" s="1"/>
  <c r="F2033" i="1" a="1"/>
  <c r="F2033" i="1"/>
  <c r="I2021" i="1" a="1"/>
  <c r="I2021" i="1"/>
  <c r="K2020" i="1" a="1"/>
  <c r="K2020" i="1" s="1"/>
  <c r="J2020" i="1" a="1"/>
  <c r="J2020" i="1"/>
  <c r="I2020" i="1" a="1"/>
  <c r="I2020" i="1"/>
  <c r="G2020" i="1" a="1"/>
  <c r="G2020" i="1" s="1"/>
  <c r="F2020" i="1" a="1"/>
  <c r="F2020" i="1" s="1"/>
  <c r="H2021" i="1" a="1"/>
  <c r="H2021" i="1" s="1"/>
  <c r="J2021" i="1" a="1"/>
  <c r="J2021" i="1" s="1"/>
  <c r="F2021" i="1" a="1"/>
  <c r="F2021" i="1" s="1"/>
  <c r="H2018" i="1" a="1"/>
  <c r="H2018" i="1" s="1"/>
  <c r="G2021" i="1" a="1"/>
  <c r="G2021" i="1" s="1"/>
  <c r="K2021" i="1" a="1"/>
  <c r="K2021" i="1"/>
  <c r="I2018" i="1" a="1"/>
  <c r="I2018" i="1"/>
  <c r="K2018" i="1" a="1"/>
  <c r="K2018" i="1" s="1"/>
  <c r="J2018" i="1" a="1"/>
  <c r="J2018" i="1" s="1"/>
  <c r="G2018" i="1" a="1"/>
  <c r="G2018" i="1"/>
  <c r="F2018" i="1" a="1"/>
  <c r="F2018" i="1"/>
  <c r="H2020" i="1" a="1"/>
  <c r="H2020" i="1" s="1"/>
  <c r="I31" i="1" a="1"/>
  <c r="I31" i="1" s="1"/>
  <c r="J30" i="1" a="1"/>
  <c r="J30" i="1" s="1"/>
  <c r="H30" i="1" a="1"/>
  <c r="H30" i="1" s="1"/>
  <c r="I30" i="1" a="1"/>
  <c r="I30" i="1"/>
  <c r="F30" i="1" a="1"/>
  <c r="F30" i="1" s="1"/>
  <c r="G31" i="1" a="1"/>
  <c r="G31" i="1" s="1"/>
  <c r="G30" i="1" a="1"/>
  <c r="G30" i="1" s="1"/>
  <c r="J31" i="1" a="1"/>
  <c r="J31" i="1"/>
  <c r="H31" i="1" a="1"/>
  <c r="H31" i="1"/>
  <c r="F31" i="1" a="1"/>
  <c r="F31" i="1" s="1"/>
  <c r="K30" i="1" a="1"/>
  <c r="K30" i="1" s="1"/>
  <c r="K31" i="1" a="1"/>
  <c r="K31" i="1"/>
  <c r="I738" i="1" a="1"/>
  <c r="I738" i="1" s="1"/>
  <c r="J741" i="1" a="1"/>
  <c r="J741" i="1" s="1"/>
  <c r="K741" i="1" a="1"/>
  <c r="K741" i="1" s="1"/>
  <c r="F741" i="1" a="1"/>
  <c r="F741" i="1" s="1"/>
  <c r="F738" i="1" a="1"/>
  <c r="F738" i="1" s="1"/>
  <c r="J738" i="1" a="1"/>
  <c r="J738" i="1" s="1"/>
  <c r="I741" i="1" a="1"/>
  <c r="I741" i="1"/>
  <c r="G741" i="1" a="1"/>
  <c r="G741" i="1" s="1"/>
  <c r="H738" i="1" a="1"/>
  <c r="H738" i="1" s="1"/>
  <c r="H741" i="1" a="1"/>
  <c r="H741" i="1" s="1"/>
  <c r="K738" i="1" a="1"/>
  <c r="K738" i="1"/>
  <c r="G738" i="1" a="1"/>
  <c r="G738" i="1" s="1"/>
  <c r="H718" i="1" a="1"/>
  <c r="H718" i="1"/>
  <c r="F717" i="1" a="1"/>
  <c r="F717" i="1" s="1"/>
  <c r="K722" i="1" a="1"/>
  <c r="K722" i="1"/>
  <c r="F725" i="1" a="1"/>
  <c r="F725" i="1" s="1"/>
  <c r="G722" i="1" a="1"/>
  <c r="G722" i="1" s="1"/>
  <c r="I717" i="1" a="1"/>
  <c r="I717" i="1" s="1"/>
  <c r="G716" i="1" a="1"/>
  <c r="G716" i="1" s="1"/>
  <c r="I725" i="1" a="1"/>
  <c r="I725" i="1"/>
  <c r="K725" i="1" a="1"/>
  <c r="K725" i="1"/>
  <c r="K717" i="1" a="1"/>
  <c r="K717" i="1"/>
  <c r="H714" i="1" a="1"/>
  <c r="H714" i="1" s="1"/>
  <c r="J717" i="1" a="1"/>
  <c r="J717" i="1"/>
  <c r="H716" i="1" a="1"/>
  <c r="H716" i="1"/>
  <c r="K714" i="1" a="1"/>
  <c r="K714" i="1" s="1"/>
  <c r="I722" i="1" a="1"/>
  <c r="I722" i="1" s="1"/>
  <c r="H717" i="1" a="1"/>
  <c r="H717" i="1" s="1"/>
  <c r="J718" i="1" a="1"/>
  <c r="J718" i="1" s="1"/>
  <c r="J725" i="1" a="1"/>
  <c r="J725" i="1" s="1"/>
  <c r="G714" i="1" a="1"/>
  <c r="G714" i="1" s="1"/>
  <c r="J722" i="1" a="1"/>
  <c r="J722" i="1"/>
  <c r="H725" i="1" a="1"/>
  <c r="H725" i="1"/>
  <c r="G717" i="1" a="1"/>
  <c r="G717" i="1" s="1"/>
  <c r="I714" i="1" a="1"/>
  <c r="I714" i="1" s="1"/>
  <c r="F722" i="1" a="1"/>
  <c r="F722" i="1"/>
  <c r="I718" i="1" a="1"/>
  <c r="I718" i="1"/>
  <c r="K718" i="1" a="1"/>
  <c r="K718" i="1" s="1"/>
  <c r="K724" i="1" s="1" a="1"/>
  <c r="K724" i="1" s="1"/>
  <c r="K726" i="1" s="1" a="1"/>
  <c r="K726" i="1" s="1"/>
  <c r="I716" i="1" a="1"/>
  <c r="I716" i="1" s="1"/>
  <c r="I740" i="1" s="1" a="1"/>
  <c r="I740" i="1" s="1"/>
  <c r="I742" i="1" s="1" a="1"/>
  <c r="I742" i="1" s="1"/>
  <c r="H722" i="1" a="1"/>
  <c r="H722" i="1"/>
  <c r="F714" i="1" a="1"/>
  <c r="F714" i="1" s="1"/>
  <c r="J716" i="1" a="1"/>
  <c r="J716" i="1" s="1"/>
  <c r="F716" i="1" a="1"/>
  <c r="F716" i="1" s="1"/>
  <c r="G718" i="1" a="1"/>
  <c r="G718" i="1" s="1"/>
  <c r="F718" i="1" a="1"/>
  <c r="F718" i="1" s="1"/>
  <c r="K716" i="1" a="1"/>
  <c r="K716" i="1"/>
  <c r="K740" i="1" s="1" a="1"/>
  <c r="K740" i="1" s="1"/>
  <c r="K742" i="1" s="1" a="1"/>
  <c r="K742" i="1" s="1"/>
  <c r="G725" i="1" a="1"/>
  <c r="G725" i="1" s="1"/>
  <c r="J714" i="1" a="1"/>
  <c r="J714" i="1"/>
  <c r="F686" i="1" a="1"/>
  <c r="F686" i="1"/>
  <c r="J695" i="1" a="1"/>
  <c r="J695" i="1" s="1"/>
  <c r="G683" i="1" a="1"/>
  <c r="G683" i="1" s="1"/>
  <c r="G694" i="1" a="1"/>
  <c r="G694" i="1" s="1"/>
  <c r="H694" i="1" a="1"/>
  <c r="H694" i="1" s="1"/>
  <c r="F685" i="1" a="1"/>
  <c r="F685" i="1" s="1"/>
  <c r="K695" i="1" a="1"/>
  <c r="K695" i="1" s="1"/>
  <c r="G695" i="1" a="1"/>
  <c r="G695" i="1" s="1"/>
  <c r="F695" i="1" a="1"/>
  <c r="F695" i="1"/>
  <c r="I685" i="1" a="1"/>
  <c r="I685" i="1"/>
  <c r="K709" i="1" a="1"/>
  <c r="K709" i="1" s="1"/>
  <c r="G685" i="1" a="1"/>
  <c r="G685" i="1"/>
  <c r="J709" i="1" a="1"/>
  <c r="J709" i="1"/>
  <c r="G709" i="1" a="1"/>
  <c r="G709" i="1"/>
  <c r="I695" i="1" a="1"/>
  <c r="I695" i="1" s="1"/>
  <c r="J686" i="1" a="1"/>
  <c r="J686" i="1" s="1"/>
  <c r="J685" i="1" a="1"/>
  <c r="J685" i="1" s="1"/>
  <c r="H685" i="1" a="1"/>
  <c r="H685" i="1" s="1"/>
  <c r="H695" i="1" a="1"/>
  <c r="H695" i="1" s="1"/>
  <c r="K685" i="1" a="1"/>
  <c r="K685" i="1" s="1"/>
  <c r="I709" i="1" a="1"/>
  <c r="I709" i="1" s="1"/>
  <c r="F694" i="1" a="1"/>
  <c r="F694" i="1"/>
  <c r="I683" i="1" a="1"/>
  <c r="I683" i="1" s="1"/>
  <c r="H707" i="1" a="1"/>
  <c r="H707" i="1" s="1"/>
  <c r="H709" i="1" a="1"/>
  <c r="H709" i="1"/>
  <c r="F683" i="1" a="1"/>
  <c r="F683" i="1"/>
  <c r="F709" i="1" a="1"/>
  <c r="F709" i="1"/>
  <c r="G707" i="1" a="1"/>
  <c r="G707" i="1" s="1"/>
  <c r="K707" i="1" a="1"/>
  <c r="K707" i="1" s="1"/>
  <c r="J707" i="1" a="1"/>
  <c r="J707" i="1"/>
  <c r="I707" i="1" a="1"/>
  <c r="I707" i="1" s="1"/>
  <c r="J683" i="1" a="1"/>
  <c r="J683" i="1" s="1"/>
  <c r="H683" i="1" a="1"/>
  <c r="H683" i="1" s="1"/>
  <c r="F707" i="1" a="1"/>
  <c r="F707" i="1" s="1"/>
  <c r="K686" i="1" a="1"/>
  <c r="K686" i="1" s="1"/>
  <c r="K694" i="1" a="1"/>
  <c r="K694" i="1" s="1"/>
  <c r="I694" i="1" a="1"/>
  <c r="I694" i="1" s="1"/>
  <c r="H686" i="1" a="1"/>
  <c r="H686" i="1"/>
  <c r="K683" i="1" a="1"/>
  <c r="K683" i="1"/>
  <c r="J694" i="1" a="1"/>
  <c r="J694" i="1"/>
  <c r="G686" i="1" a="1"/>
  <c r="G686" i="1" s="1"/>
  <c r="I686" i="1" a="1"/>
  <c r="I686" i="1"/>
  <c r="F680" i="1" a="1"/>
  <c r="F680" i="1"/>
  <c r="K679" i="1" a="1"/>
  <c r="K679" i="1" s="1"/>
  <c r="K681" i="1" a="1"/>
  <c r="K681" i="1" s="1"/>
  <c r="J681" i="1" a="1"/>
  <c r="J681" i="1" s="1"/>
  <c r="K680" i="1" a="1"/>
  <c r="K680" i="1" s="1"/>
  <c r="I679" i="1" a="1"/>
  <c r="I679" i="1" s="1"/>
  <c r="F679" i="1" a="1"/>
  <c r="F679" i="1" s="1"/>
  <c r="H681" i="1" a="1"/>
  <c r="H681" i="1" s="1"/>
  <c r="H680" i="1" a="1"/>
  <c r="H680" i="1"/>
  <c r="G680" i="1" a="1"/>
  <c r="G680" i="1"/>
  <c r="G679" i="1" a="1"/>
  <c r="G679" i="1" s="1"/>
  <c r="H679" i="1" a="1"/>
  <c r="H679" i="1" s="1"/>
  <c r="J679" i="1" a="1"/>
  <c r="J679" i="1"/>
  <c r="F664" i="1" a="1"/>
  <c r="F664" i="1"/>
  <c r="H663" i="1" a="1"/>
  <c r="H663" i="1" s="1"/>
  <c r="K664" i="1" a="1"/>
  <c r="K664" i="1" s="1"/>
  <c r="G663" i="1" a="1"/>
  <c r="G663" i="1" s="1"/>
  <c r="F663" i="1" a="1"/>
  <c r="F663" i="1"/>
  <c r="I664" i="1" a="1"/>
  <c r="I664" i="1" s="1"/>
  <c r="I663" i="1" a="1"/>
  <c r="I663" i="1" s="1"/>
  <c r="G662" i="1" a="1"/>
  <c r="G662" i="1" s="1"/>
  <c r="J662" i="1" a="1"/>
  <c r="J662" i="1"/>
  <c r="K662" i="1" a="1"/>
  <c r="K662" i="1" s="1"/>
  <c r="K663" i="1" a="1"/>
  <c r="K663" i="1" s="1"/>
  <c r="J664" i="1" a="1"/>
  <c r="J664" i="1" s="1"/>
  <c r="G664" i="1" a="1"/>
  <c r="G664" i="1"/>
  <c r="J663" i="1" a="1"/>
  <c r="J663" i="1"/>
  <c r="I681" i="1" a="1"/>
  <c r="I681" i="1" s="1"/>
  <c r="J680" i="1" a="1"/>
  <c r="J680" i="1" s="1"/>
  <c r="G681" i="1" a="1"/>
  <c r="G681" i="1"/>
  <c r="H664" i="1" a="1"/>
  <c r="H664" i="1"/>
  <c r="I680" i="1" a="1"/>
  <c r="I680" i="1" s="1"/>
  <c r="F681" i="1" a="1"/>
  <c r="F681" i="1" s="1"/>
  <c r="I662" i="1" a="1"/>
  <c r="I662" i="1" s="1"/>
  <c r="H662" i="1" a="1"/>
  <c r="H662" i="1" s="1"/>
  <c r="G646" i="1" a="1"/>
  <c r="G646" i="1" s="1"/>
  <c r="G645" i="1" a="1"/>
  <c r="G645" i="1" s="1"/>
  <c r="K645" i="1" a="1"/>
  <c r="K645" i="1" s="1"/>
  <c r="K646" i="1" a="1"/>
  <c r="K646" i="1"/>
  <c r="I646" i="1" a="1"/>
  <c r="I646" i="1"/>
  <c r="J648" i="1" a="1"/>
  <c r="J648" i="1" s="1"/>
  <c r="H648" i="1" a="1"/>
  <c r="H648" i="1"/>
  <c r="F646" i="1" a="1"/>
  <c r="F646" i="1"/>
  <c r="H646" i="1" a="1"/>
  <c r="H646" i="1"/>
  <c r="J651" i="1" a="1"/>
  <c r="J651" i="1" s="1"/>
  <c r="I650" i="1" a="1"/>
  <c r="I650" i="1" s="1"/>
  <c r="J646" i="1" a="1"/>
  <c r="J646" i="1" s="1"/>
  <c r="I647" i="1" a="1"/>
  <c r="I647" i="1" s="1"/>
  <c r="F643" i="1" a="1"/>
  <c r="F643" i="1" s="1"/>
  <c r="K650" i="1" a="1"/>
  <c r="K650" i="1" s="1"/>
  <c r="J650" i="1" a="1"/>
  <c r="J650" i="1" s="1"/>
  <c r="K648" i="1" a="1"/>
  <c r="K648" i="1"/>
  <c r="F645" i="1" a="1"/>
  <c r="F645" i="1" s="1"/>
  <c r="F662" i="1" a="1"/>
  <c r="F662" i="1" s="1"/>
  <c r="F647" i="1" a="1"/>
  <c r="F647" i="1"/>
  <c r="G650" i="1" a="1"/>
  <c r="G650" i="1"/>
  <c r="G648" i="1" a="1"/>
  <c r="G648" i="1"/>
  <c r="G651" i="1" a="1"/>
  <c r="G651" i="1" s="1"/>
  <c r="F650" i="1" a="1"/>
  <c r="F650" i="1" s="1"/>
  <c r="I651" i="1" a="1"/>
  <c r="I651" i="1"/>
  <c r="I643" i="1" a="1"/>
  <c r="I643" i="1" s="1"/>
  <c r="J643" i="1" a="1"/>
  <c r="J643" i="1" s="1"/>
  <c r="K647" i="1" a="1"/>
  <c r="K647" i="1" s="1"/>
  <c r="J647" i="1" a="1"/>
  <c r="J647" i="1" s="1"/>
  <c r="H651" i="1" a="1"/>
  <c r="H651" i="1" s="1"/>
  <c r="F651" i="1" a="1"/>
  <c r="F651" i="1" s="1"/>
  <c r="F648" i="1" a="1"/>
  <c r="F648" i="1" s="1"/>
  <c r="H650" i="1" a="1"/>
  <c r="H650" i="1"/>
  <c r="I648" i="1" a="1"/>
  <c r="I648" i="1"/>
  <c r="H645" i="1" a="1"/>
  <c r="H645" i="1"/>
  <c r="G643" i="1" a="1"/>
  <c r="G643" i="1" s="1"/>
  <c r="K651" i="1" a="1"/>
  <c r="K651" i="1"/>
  <c r="H643" i="1" a="1"/>
  <c r="H643" i="1"/>
  <c r="K643" i="1" a="1"/>
  <c r="K643" i="1" s="1"/>
  <c r="G647" i="1" a="1"/>
  <c r="G647" i="1" s="1"/>
  <c r="I645" i="1" a="1"/>
  <c r="I645" i="1" s="1"/>
  <c r="J645" i="1" a="1"/>
  <c r="J645" i="1" s="1"/>
  <c r="H647" i="1" a="1"/>
  <c r="H647" i="1" s="1"/>
  <c r="G637" i="1" a="1"/>
  <c r="G637" i="1" s="1"/>
  <c r="J638" i="1" a="1"/>
  <c r="J638" i="1" s="1"/>
  <c r="K637" i="1" a="1"/>
  <c r="K637" i="1"/>
  <c r="H638" i="1" a="1"/>
  <c r="H638" i="1"/>
  <c r="K633" i="1" a="1"/>
  <c r="K633" i="1" s="1"/>
  <c r="H636" i="1" a="1"/>
  <c r="H636" i="1" s="1"/>
  <c r="I631" i="1" a="1"/>
  <c r="I631" i="1"/>
  <c r="F638" i="1" a="1"/>
  <c r="F638" i="1"/>
  <c r="J636" i="1" a="1"/>
  <c r="J636" i="1" s="1"/>
  <c r="H633" i="1" a="1"/>
  <c r="H633" i="1" s="1"/>
  <c r="J641" i="1" a="1"/>
  <c r="J641" i="1" s="1"/>
  <c r="F633" i="1" a="1"/>
  <c r="F633" i="1"/>
  <c r="H637" i="1" a="1"/>
  <c r="H637" i="1" s="1"/>
  <c r="H641" i="1" a="1"/>
  <c r="H641" i="1" s="1"/>
  <c r="K631" i="1" a="1"/>
  <c r="K631" i="1" s="1"/>
  <c r="G636" i="1" a="1"/>
  <c r="G636" i="1"/>
  <c r="H631" i="1" a="1"/>
  <c r="H631" i="1" s="1"/>
  <c r="G641" i="1" a="1"/>
  <c r="G641" i="1" s="1"/>
  <c r="J640" i="1" a="1"/>
  <c r="J640" i="1" s="1"/>
  <c r="J635" i="1" a="1"/>
  <c r="J635" i="1"/>
  <c r="G640" i="1" a="1"/>
  <c r="G640" i="1"/>
  <c r="H635" i="1" a="1"/>
  <c r="H635" i="1" s="1"/>
  <c r="F640" i="1" a="1"/>
  <c r="F640" i="1" s="1"/>
  <c r="G638" i="1" a="1"/>
  <c r="G638" i="1"/>
  <c r="I636" i="1" a="1"/>
  <c r="I636" i="1"/>
  <c r="I638" i="1" a="1"/>
  <c r="I638" i="1" s="1"/>
  <c r="J637" i="1" a="1"/>
  <c r="J637" i="1" s="1"/>
  <c r="F637" i="1" a="1"/>
  <c r="F637" i="1" s="1"/>
  <c r="F636" i="1" a="1"/>
  <c r="F636" i="1" s="1"/>
  <c r="J633" i="1" a="1"/>
  <c r="J633" i="1" s="1"/>
  <c r="F635" i="1" a="1"/>
  <c r="F635" i="1" s="1"/>
  <c r="G633" i="1" a="1"/>
  <c r="G633" i="1" s="1"/>
  <c r="K635" i="1" a="1"/>
  <c r="K635" i="1"/>
  <c r="K641" i="1" a="1"/>
  <c r="K641" i="1"/>
  <c r="I641" i="1" a="1"/>
  <c r="I641" i="1" s="1"/>
  <c r="F641" i="1" a="1"/>
  <c r="F641" i="1"/>
  <c r="K640" i="1" a="1"/>
  <c r="K640" i="1"/>
  <c r="I640" i="1" a="1"/>
  <c r="I640" i="1"/>
  <c r="K638" i="1" a="1"/>
  <c r="K638" i="1" s="1"/>
  <c r="I637" i="1" a="1"/>
  <c r="I637" i="1" s="1"/>
  <c r="K636" i="1" a="1"/>
  <c r="K636" i="1" s="1"/>
  <c r="I635" i="1" a="1"/>
  <c r="I635" i="1" s="1"/>
  <c r="G635" i="1" a="1"/>
  <c r="G635" i="1" s="1"/>
  <c r="I633" i="1" a="1"/>
  <c r="I633" i="1" s="1"/>
  <c r="J631" i="1" a="1"/>
  <c r="J631" i="1" s="1"/>
  <c r="H640" i="1" a="1"/>
  <c r="H640" i="1"/>
  <c r="H620" i="1" a="1"/>
  <c r="H620" i="1" s="1"/>
  <c r="F625" i="1" a="1"/>
  <c r="F625" i="1" s="1"/>
  <c r="H623" i="1" a="1"/>
  <c r="H623" i="1"/>
  <c r="G627" i="1" a="1"/>
  <c r="G627" i="1"/>
  <c r="J626" i="1" a="1"/>
  <c r="J626" i="1"/>
  <c r="G620" i="1" a="1"/>
  <c r="G620" i="1" s="1"/>
  <c r="G625" i="1" a="1"/>
  <c r="G625" i="1" s="1"/>
  <c r="I621" i="1" a="1"/>
  <c r="I621" i="1"/>
  <c r="J623" i="1" a="1"/>
  <c r="J623" i="1" s="1"/>
  <c r="J621" i="1" a="1"/>
  <c r="J621" i="1" s="1"/>
  <c r="I628" i="1" a="1"/>
  <c r="I628" i="1" s="1"/>
  <c r="H628" i="1" a="1"/>
  <c r="H628" i="1" s="1"/>
  <c r="I627" i="1" a="1"/>
  <c r="I627" i="1" s="1"/>
  <c r="J618" i="1" a="1"/>
  <c r="J618" i="1" s="1"/>
  <c r="F620" i="1" a="1"/>
  <c r="F620" i="1" s="1"/>
  <c r="K627" i="1" a="1"/>
  <c r="K627" i="1"/>
  <c r="J627" i="1" a="1"/>
  <c r="J627" i="1"/>
  <c r="H627" i="1" a="1"/>
  <c r="H627" i="1"/>
  <c r="F626" i="1" a="1"/>
  <c r="F626" i="1" s="1"/>
  <c r="K625" i="1" a="1"/>
  <c r="K625" i="1"/>
  <c r="I625" i="1" a="1"/>
  <c r="I625" i="1"/>
  <c r="H625" i="1" a="1"/>
  <c r="H625" i="1" s="1"/>
  <c r="K620" i="1" a="1"/>
  <c r="K620" i="1" s="1"/>
  <c r="K621" i="1" a="1"/>
  <c r="K621" i="1" s="1"/>
  <c r="F621" i="1" a="1"/>
  <c r="F621" i="1" s="1"/>
  <c r="H618" i="1" a="1"/>
  <c r="H618" i="1" s="1"/>
  <c r="K618" i="1" a="1"/>
  <c r="K618" i="1" s="1"/>
  <c r="J620" i="1" a="1"/>
  <c r="J620" i="1" s="1"/>
  <c r="H630" i="1" a="1"/>
  <c r="H630" i="1"/>
  <c r="J628" i="1" a="1"/>
  <c r="J628" i="1"/>
  <c r="G623" i="1" a="1"/>
  <c r="G623" i="1" s="1"/>
  <c r="G631" i="1" a="1"/>
  <c r="G631" i="1" s="1"/>
  <c r="J625" i="1" a="1"/>
  <c r="J625" i="1"/>
  <c r="I630" i="1" a="1"/>
  <c r="I630" i="1"/>
  <c r="I626" i="1" a="1"/>
  <c r="I626" i="1" s="1"/>
  <c r="I618" i="1" a="1"/>
  <c r="I618" i="1" s="1"/>
  <c r="F631" i="1" a="1"/>
  <c r="F631" i="1" s="1"/>
  <c r="K630" i="1" a="1"/>
  <c r="K630" i="1"/>
  <c r="J630" i="1" a="1"/>
  <c r="J630" i="1" s="1"/>
  <c r="G621" i="1" a="1"/>
  <c r="G621" i="1" s="1"/>
  <c r="G618" i="1" a="1"/>
  <c r="G618" i="1" s="1"/>
  <c r="K623" i="1" a="1"/>
  <c r="K623" i="1"/>
  <c r="K626" i="1" a="1"/>
  <c r="K626" i="1" s="1"/>
  <c r="H626" i="1" a="1"/>
  <c r="H626" i="1" s="1"/>
  <c r="G630" i="1" a="1"/>
  <c r="G630" i="1" s="1"/>
  <c r="F627" i="1" a="1"/>
  <c r="F627" i="1"/>
  <c r="H621" i="1" a="1"/>
  <c r="H621" i="1"/>
  <c r="F630" i="1" a="1"/>
  <c r="F630" i="1" s="1"/>
  <c r="F618" i="1" a="1"/>
  <c r="F618" i="1" s="1"/>
  <c r="G626" i="1" a="1"/>
  <c r="G626" i="1"/>
  <c r="I620" i="1" a="1"/>
  <c r="I620" i="1"/>
  <c r="K628" i="1" a="1"/>
  <c r="K628" i="1" s="1"/>
  <c r="G628" i="1" a="1"/>
  <c r="G628" i="1" s="1"/>
  <c r="I623" i="1" a="1"/>
  <c r="I623" i="1" s="1"/>
  <c r="K617" i="1" a="1"/>
  <c r="K617" i="1" s="1"/>
  <c r="F628" i="1" a="1"/>
  <c r="F628" i="1" s="1"/>
  <c r="F623" i="1" a="1"/>
  <c r="F623" i="1" s="1"/>
  <c r="K607" i="1" a="1"/>
  <c r="K607" i="1" s="1"/>
  <c r="I605" i="1" a="1"/>
  <c r="I605" i="1"/>
  <c r="F607" i="1" a="1"/>
  <c r="F607" i="1"/>
  <c r="G617" i="1" a="1"/>
  <c r="G617" i="1" s="1"/>
  <c r="H605" i="1" a="1"/>
  <c r="H605" i="1"/>
  <c r="J601" i="1" a="1"/>
  <c r="J601" i="1"/>
  <c r="F617" i="1" a="1"/>
  <c r="F617" i="1"/>
  <c r="K616" i="1" a="1"/>
  <c r="K616" i="1" s="1"/>
  <c r="J616" i="1" a="1"/>
  <c r="J616" i="1" s="1"/>
  <c r="I616" i="1" a="1"/>
  <c r="I616" i="1" s="1"/>
  <c r="G601" i="1" a="1"/>
  <c r="G601" i="1" s="1"/>
  <c r="H616" i="1" a="1"/>
  <c r="H616" i="1" s="1"/>
  <c r="J604" i="1" a="1"/>
  <c r="J604" i="1" s="1"/>
  <c r="I600" i="1" a="1"/>
  <c r="I600" i="1" s="1"/>
  <c r="G615" i="1" a="1"/>
  <c r="G615" i="1"/>
  <c r="K604" i="1" a="1"/>
  <c r="K604" i="1" s="1"/>
  <c r="F601" i="1" a="1"/>
  <c r="F601" i="1" s="1"/>
  <c r="G604" i="1" a="1"/>
  <c r="G604" i="1"/>
  <c r="G616" i="1" a="1"/>
  <c r="G616" i="1"/>
  <c r="H615" i="1" a="1"/>
  <c r="H615" i="1"/>
  <c r="G608" i="1" a="1"/>
  <c r="G608" i="1" s="1"/>
  <c r="K615" i="1" a="1"/>
  <c r="K615" i="1" s="1"/>
  <c r="G605" i="1" a="1"/>
  <c r="G605" i="1"/>
  <c r="F604" i="1" a="1"/>
  <c r="F604" i="1" s="1"/>
  <c r="J615" i="1" a="1"/>
  <c r="J615" i="1" s="1"/>
  <c r="F615" i="1" a="1"/>
  <c r="F615" i="1" s="1"/>
  <c r="H601" i="1" a="1"/>
  <c r="H601" i="1" s="1"/>
  <c r="K605" i="1" a="1"/>
  <c r="K605" i="1" s="1"/>
  <c r="J608" i="1" a="1"/>
  <c r="J608" i="1" s="1"/>
  <c r="K601" i="1" a="1"/>
  <c r="K601" i="1" s="1"/>
  <c r="J600" i="1" a="1"/>
  <c r="J600" i="1"/>
  <c r="G600" i="1" a="1"/>
  <c r="G600" i="1"/>
  <c r="J605" i="1" a="1"/>
  <c r="J605" i="1"/>
  <c r="K600" i="1" a="1"/>
  <c r="K600" i="1" s="1"/>
  <c r="K608" i="1" a="1"/>
  <c r="K608" i="1"/>
  <c r="H607" i="1" a="1"/>
  <c r="H607" i="1"/>
  <c r="F616" i="1" a="1"/>
  <c r="F616" i="1" s="1"/>
  <c r="I615" i="1" a="1"/>
  <c r="I615" i="1" s="1"/>
  <c r="I608" i="1" a="1"/>
  <c r="I608" i="1" s="1"/>
  <c r="F608" i="1" a="1"/>
  <c r="F608" i="1" s="1"/>
  <c r="H604" i="1" a="1"/>
  <c r="H604" i="1" s="1"/>
  <c r="I607" i="1" a="1"/>
  <c r="I607" i="1" s="1"/>
  <c r="J607" i="1" a="1"/>
  <c r="J607" i="1" s="1"/>
  <c r="H608" i="1" a="1"/>
  <c r="H608" i="1"/>
  <c r="I601" i="1" a="1"/>
  <c r="I601" i="1"/>
  <c r="G607" i="1" a="1"/>
  <c r="G607" i="1" s="1"/>
  <c r="F605" i="1" a="1"/>
  <c r="F605" i="1" s="1"/>
  <c r="I604" i="1" a="1"/>
  <c r="I604" i="1"/>
  <c r="H600" i="1" a="1"/>
  <c r="H600" i="1"/>
  <c r="J617" i="1" a="1"/>
  <c r="J617" i="1" s="1"/>
  <c r="I617" i="1" a="1"/>
  <c r="I617" i="1" s="1"/>
  <c r="H617" i="1" a="1"/>
  <c r="H617" i="1" s="1"/>
  <c r="K583" i="1" a="1"/>
  <c r="K583" i="1"/>
  <c r="F600" i="1" a="1"/>
  <c r="F600" i="1" s="1"/>
  <c r="K594" i="1" a="1"/>
  <c r="K594" i="1" s="1"/>
  <c r="H591" i="1" a="1"/>
  <c r="H591" i="1" s="1"/>
  <c r="J582" i="1" a="1"/>
  <c r="J582" i="1"/>
  <c r="F594" i="1" a="1"/>
  <c r="F594" i="1" s="1"/>
  <c r="G586" i="1" a="1"/>
  <c r="G586" i="1" s="1"/>
  <c r="G583" i="1" a="1"/>
  <c r="G583" i="1" s="1"/>
  <c r="H582" i="1" a="1"/>
  <c r="H582" i="1"/>
  <c r="J593" i="1" a="1"/>
  <c r="J593" i="1"/>
  <c r="I587" i="1" a="1"/>
  <c r="I587" i="1" s="1"/>
  <c r="I582" i="1" a="1"/>
  <c r="I582" i="1" s="1"/>
  <c r="F587" i="1" a="1"/>
  <c r="F587" i="1"/>
  <c r="J586" i="1" a="1"/>
  <c r="J586" i="1"/>
  <c r="J594" i="1" a="1"/>
  <c r="J594" i="1" s="1"/>
  <c r="I590" i="1" a="1"/>
  <c r="I590" i="1" s="1"/>
  <c r="F586" i="1" a="1"/>
  <c r="F586" i="1" s="1"/>
  <c r="I594" i="1" a="1"/>
  <c r="I594" i="1" s="1"/>
  <c r="K582" i="1" a="1"/>
  <c r="K582" i="1" s="1"/>
  <c r="H594" i="1" a="1"/>
  <c r="H594" i="1" s="1"/>
  <c r="G594" i="1" a="1"/>
  <c r="G594" i="1" s="1"/>
  <c r="K593" i="1" a="1"/>
  <c r="K593" i="1"/>
  <c r="H586" i="1" a="1"/>
  <c r="H586" i="1"/>
  <c r="H583" i="1" a="1"/>
  <c r="H583" i="1" s="1"/>
  <c r="J591" i="1" a="1"/>
  <c r="J591" i="1"/>
  <c r="I593" i="1" a="1"/>
  <c r="I593" i="1"/>
  <c r="H593" i="1" a="1"/>
  <c r="H593" i="1"/>
  <c r="K587" i="1" a="1"/>
  <c r="K587" i="1" s="1"/>
  <c r="G582" i="1" a="1"/>
  <c r="G582" i="1" s="1"/>
  <c r="F582" i="1" a="1"/>
  <c r="F582" i="1" s="1"/>
  <c r="G593" i="1" a="1"/>
  <c r="G593" i="1" s="1"/>
  <c r="F591" i="1" a="1"/>
  <c r="F591" i="1" s="1"/>
  <c r="K590" i="1" a="1"/>
  <c r="K590" i="1" s="1"/>
  <c r="H587" i="1" a="1"/>
  <c r="H587" i="1" s="1"/>
  <c r="F593" i="1" a="1"/>
  <c r="F593" i="1"/>
  <c r="K591" i="1" a="1"/>
  <c r="K591" i="1" s="1"/>
  <c r="I591" i="1" a="1"/>
  <c r="I591" i="1" s="1"/>
  <c r="K586" i="1" a="1"/>
  <c r="K586" i="1"/>
  <c r="I586" i="1" a="1"/>
  <c r="I586" i="1"/>
  <c r="J583" i="1" a="1"/>
  <c r="J583" i="1"/>
  <c r="G587" i="1" a="1"/>
  <c r="G587" i="1" s="1"/>
  <c r="G591" i="1" a="1"/>
  <c r="G591" i="1" s="1"/>
  <c r="J590" i="1" a="1"/>
  <c r="J590" i="1"/>
  <c r="H590" i="1" a="1"/>
  <c r="H590" i="1" s="1"/>
  <c r="I583" i="1" a="1"/>
  <c r="I583" i="1" s="1"/>
  <c r="J587" i="1" a="1"/>
  <c r="J587" i="1" s="1"/>
  <c r="G590" i="1" a="1"/>
  <c r="G590" i="1" s="1"/>
  <c r="F590" i="1" a="1"/>
  <c r="F590" i="1" s="1"/>
  <c r="F583" i="1" a="1"/>
  <c r="F583" i="1" s="1"/>
  <c r="G1704" i="1" a="1"/>
  <c r="G1704" i="1" s="1"/>
  <c r="H1704" i="1" a="1"/>
  <c r="H1704" i="1"/>
  <c r="J1704" i="1" a="1"/>
  <c r="J1704" i="1"/>
  <c r="K1703" i="1" a="1"/>
  <c r="K1703" i="1"/>
  <c r="K1704" i="1" a="1"/>
  <c r="K1704" i="1" s="1"/>
  <c r="I1704" i="1" a="1"/>
  <c r="I1704" i="1"/>
  <c r="I1703" i="1" a="1"/>
  <c r="I1703" i="1"/>
  <c r="F1704" i="1" a="1"/>
  <c r="F1704" i="1" s="1"/>
  <c r="H1703" i="1" a="1"/>
  <c r="H1703" i="1" s="1"/>
  <c r="J1703" i="1" a="1"/>
  <c r="J1703" i="1" s="1"/>
  <c r="G1703" i="1" a="1"/>
  <c r="G1703" i="1" s="1"/>
  <c r="F1703" i="1" a="1"/>
  <c r="F1703" i="1" s="1"/>
  <c r="K19" i="1"/>
  <c r="K18" i="1" s="1"/>
  <c r="J19" i="1"/>
  <c r="I19" i="1"/>
  <c r="I18" i="1" s="1"/>
  <c r="H19" i="1"/>
  <c r="H18" i="1" s="1"/>
  <c r="G19" i="1"/>
  <c r="F19" i="1"/>
  <c r="F18" i="1" s="1"/>
  <c r="J18" i="1"/>
  <c r="G18" i="1"/>
  <c r="J197" i="1" a="1"/>
  <c r="J197" i="1"/>
  <c r="J360" i="1" s="1"/>
  <c r="J427" i="1" s="1"/>
  <c r="F197" i="1" a="1"/>
  <c r="F197" i="1"/>
  <c r="F196" i="1" s="1"/>
  <c r="F359" i="1" s="1"/>
  <c r="F426" i="1" s="1"/>
  <c r="K197" i="1" a="1"/>
  <c r="K197" i="1" s="1"/>
  <c r="K196" i="1" s="1"/>
  <c r="I197" i="1" a="1"/>
  <c r="I197" i="1" s="1"/>
  <c r="I196" i="1" s="1"/>
  <c r="H197" i="1" a="1"/>
  <c r="H197" i="1" s="1"/>
  <c r="H196" i="1" s="1"/>
  <c r="G197" i="1" a="1"/>
  <c r="G197" i="1"/>
  <c r="G196" i="1" s="1"/>
  <c r="J138" i="1" a="1"/>
  <c r="J138" i="1" s="1"/>
  <c r="K138" i="1" a="1"/>
  <c r="K138" i="1" s="1"/>
  <c r="H139" i="1" a="1"/>
  <c r="H139" i="1" s="1"/>
  <c r="H138" i="1" a="1"/>
  <c r="H138" i="1"/>
  <c r="I136" i="1" a="1"/>
  <c r="I136" i="1" s="1"/>
  <c r="F137" i="1" a="1"/>
  <c r="F137" i="1" s="1"/>
  <c r="J136" i="1" a="1"/>
  <c r="J136" i="1"/>
  <c r="G138" i="1" a="1"/>
  <c r="G138" i="1" s="1"/>
  <c r="I137" i="1" a="1"/>
  <c r="I137" i="1" s="1"/>
  <c r="H136" i="1" a="1"/>
  <c r="H136" i="1"/>
  <c r="G137" i="1" a="1"/>
  <c r="G137" i="1"/>
  <c r="K139" i="1" a="1"/>
  <c r="K139" i="1" s="1"/>
  <c r="J139" i="1" a="1"/>
  <c r="J139" i="1" s="1"/>
  <c r="F139" i="1" a="1"/>
  <c r="F139" i="1" s="1"/>
  <c r="F136" i="1" a="1"/>
  <c r="F136" i="1" s="1"/>
  <c r="G139" i="1" a="1"/>
  <c r="G139" i="1" s="1"/>
  <c r="I138" i="1" a="1"/>
  <c r="I138" i="1" s="1"/>
  <c r="J137" i="1" a="1"/>
  <c r="J137" i="1" s="1"/>
  <c r="K137" i="1" a="1"/>
  <c r="K137" i="1"/>
  <c r="I139" i="1" a="1"/>
  <c r="I139" i="1" s="1"/>
  <c r="F138" i="1" a="1"/>
  <c r="F138" i="1"/>
  <c r="I59" i="1" a="1"/>
  <c r="I59" i="1"/>
  <c r="F59" i="1" a="1"/>
  <c r="F59" i="1" s="1"/>
  <c r="G60" i="1" a="1"/>
  <c r="G60" i="1" s="1"/>
  <c r="K60" i="1" a="1"/>
  <c r="K60" i="1" s="1"/>
  <c r="J60" i="1" a="1"/>
  <c r="J60" i="1" s="1"/>
  <c r="J59" i="1" a="1"/>
  <c r="J59" i="1" s="1"/>
  <c r="H60" i="1" a="1"/>
  <c r="H60" i="1" s="1"/>
  <c r="F60" i="1" a="1"/>
  <c r="F60" i="1" s="1"/>
  <c r="K59" i="1" a="1"/>
  <c r="K59" i="1" s="1"/>
  <c r="G59" i="1" a="1"/>
  <c r="G59" i="1"/>
  <c r="H59" i="1" a="1"/>
  <c r="H59" i="1" s="1"/>
  <c r="I60" i="1" a="1"/>
  <c r="I60" i="1" s="1"/>
  <c r="J50" i="1" a="1"/>
  <c r="J50" i="1"/>
  <c r="J58" i="1" a="1"/>
  <c r="J58" i="1"/>
  <c r="J51" i="1" a="1"/>
  <c r="J51" i="1" s="1"/>
  <c r="F50" i="1" a="1"/>
  <c r="F50" i="1" s="1"/>
  <c r="H50" i="1" a="1"/>
  <c r="H50" i="1" s="1"/>
  <c r="I58" i="1" a="1"/>
  <c r="I58" i="1" s="1"/>
  <c r="K51" i="1" a="1"/>
  <c r="K51" i="1" s="1"/>
  <c r="G58" i="1" a="1"/>
  <c r="G58" i="1" s="1"/>
  <c r="H52" i="1" a="1"/>
  <c r="H52" i="1" s="1"/>
  <c r="I57" i="1" a="1"/>
  <c r="I57" i="1" s="1"/>
  <c r="K52" i="1" a="1"/>
  <c r="K52" i="1" s="1"/>
  <c r="H57" i="1" a="1"/>
  <c r="H57" i="1"/>
  <c r="G57" i="1" a="1"/>
  <c r="G57" i="1" s="1"/>
  <c r="J53" i="1" a="1"/>
  <c r="J53" i="1"/>
  <c r="G52" i="1" a="1"/>
  <c r="G52" i="1"/>
  <c r="F57" i="1" a="1"/>
  <c r="F57" i="1" s="1"/>
  <c r="K50" i="1" a="1"/>
  <c r="K50" i="1" s="1"/>
  <c r="I53" i="1" a="1"/>
  <c r="I53" i="1"/>
  <c r="H51" i="1" a="1"/>
  <c r="H51" i="1" s="1"/>
  <c r="G51" i="1" a="1"/>
  <c r="G51" i="1" s="1"/>
  <c r="K53" i="1" a="1"/>
  <c r="K53" i="1" s="1"/>
  <c r="F51" i="1" a="1"/>
  <c r="F51" i="1" s="1"/>
  <c r="G50" i="1" a="1"/>
  <c r="G50" i="1" s="1"/>
  <c r="F53" i="1" a="1"/>
  <c r="F53" i="1" s="1"/>
  <c r="J52" i="1" a="1"/>
  <c r="J52" i="1" s="1"/>
  <c r="H58" i="1" a="1"/>
  <c r="H58" i="1" s="1"/>
  <c r="H53" i="1" a="1"/>
  <c r="H53" i="1"/>
  <c r="F58" i="1" a="1"/>
  <c r="F58" i="1"/>
  <c r="J57" i="1" a="1"/>
  <c r="J57" i="1" s="1"/>
  <c r="G53" i="1" a="1"/>
  <c r="G53" i="1" s="1"/>
  <c r="I50" i="1" a="1"/>
  <c r="I50" i="1"/>
  <c r="I52" i="1" a="1"/>
  <c r="I52" i="1" s="1"/>
  <c r="K58" i="1" a="1"/>
  <c r="K58" i="1" s="1"/>
  <c r="I51" i="1" a="1"/>
  <c r="I51" i="1" s="1"/>
  <c r="K57" i="1" a="1"/>
  <c r="K57" i="1" s="1"/>
  <c r="F52" i="1" a="1"/>
  <c r="F52" i="1" s="1"/>
  <c r="K13" i="1" a="1"/>
  <c r="K13" i="1"/>
  <c r="G14" i="1" a="1"/>
  <c r="G14" i="1" s="1"/>
  <c r="K15" i="1" a="1"/>
  <c r="K15" i="1" s="1"/>
  <c r="J13" i="1" a="1"/>
  <c r="J13" i="1" s="1"/>
  <c r="J15" i="1" a="1"/>
  <c r="J15" i="1" s="1"/>
  <c r="I15" i="1" a="1"/>
  <c r="I15" i="1" s="1"/>
  <c r="G13" i="1" a="1"/>
  <c r="G13" i="1"/>
  <c r="H15" i="1" a="1"/>
  <c r="H15" i="1" s="1"/>
  <c r="H14" i="1" a="1"/>
  <c r="H14" i="1" s="1"/>
  <c r="F13" i="1" a="1"/>
  <c r="F13" i="1" s="1"/>
  <c r="G15" i="1" a="1"/>
  <c r="G15" i="1" s="1"/>
  <c r="F14" i="1" a="1"/>
  <c r="F14" i="1" s="1"/>
  <c r="F15" i="1" a="1"/>
  <c r="F15" i="1"/>
  <c r="K14" i="1" a="1"/>
  <c r="K14" i="1" s="1"/>
  <c r="J14" i="1" a="1"/>
  <c r="J14" i="1" s="1"/>
  <c r="H13" i="1" a="1"/>
  <c r="H13" i="1" s="1"/>
  <c r="I14" i="1" a="1"/>
  <c r="I14" i="1" s="1"/>
  <c r="I13" i="1" a="1"/>
  <c r="I13" i="1" s="1"/>
  <c r="H240" i="1" a="1"/>
  <c r="H240" i="1"/>
  <c r="H239" i="1" s="1"/>
  <c r="G240" i="1" a="1"/>
  <c r="G240" i="1" s="1"/>
  <c r="J282" i="1" a="1"/>
  <c r="J282" i="1" s="1"/>
  <c r="H282" i="1" a="1"/>
  <c r="H282" i="1" s="1"/>
  <c r="H281" i="1" s="1"/>
  <c r="H273" i="1" a="1"/>
  <c r="H273" i="1" s="1"/>
  <c r="H272" i="1" s="1"/>
  <c r="K240" i="1" a="1"/>
  <c r="K240" i="1" s="1"/>
  <c r="K239" i="1" s="1"/>
  <c r="J273" i="1" a="1"/>
  <c r="J273" i="1"/>
  <c r="J272" i="1" s="1"/>
  <c r="G273" i="1" a="1"/>
  <c r="G273" i="1" s="1"/>
  <c r="G272" i="1" s="1"/>
  <c r="J240" i="1" a="1"/>
  <c r="J240" i="1" s="1"/>
  <c r="J239" i="1" s="1"/>
  <c r="F240" i="1" a="1"/>
  <c r="F240" i="1" s="1"/>
  <c r="K273" i="1" a="1"/>
  <c r="K273" i="1" s="1"/>
  <c r="K272" i="1" s="1"/>
  <c r="F273" i="1" a="1"/>
  <c r="F273" i="1" s="1"/>
  <c r="F272" i="1" s="1"/>
  <c r="F361" i="1" s="1"/>
  <c r="F502" i="1" s="1"/>
  <c r="F282" i="1" a="1"/>
  <c r="F282" i="1"/>
  <c r="F281" i="1" s="1"/>
  <c r="K282" i="1" a="1"/>
  <c r="K282" i="1" s="1"/>
  <c r="K281" i="1" s="1"/>
  <c r="I282" i="1" a="1"/>
  <c r="I282" i="1" s="1"/>
  <c r="I281" i="1" s="1"/>
  <c r="G282" i="1" a="1"/>
  <c r="G282" i="1" s="1"/>
  <c r="I240" i="1" a="1"/>
  <c r="I240" i="1" s="1"/>
  <c r="I273" i="1" a="1"/>
  <c r="I273" i="1" s="1"/>
  <c r="I272" i="1" s="1"/>
  <c r="I54" i="1" a="1"/>
  <c r="I54" i="1"/>
  <c r="K54" i="1" a="1"/>
  <c r="K54" i="1" s="1"/>
  <c r="G54" i="1" a="1"/>
  <c r="G54" i="1" s="1"/>
  <c r="F54" i="1" a="1"/>
  <c r="F54" i="1" s="1"/>
  <c r="H54" i="1" a="1"/>
  <c r="H54" i="1" s="1"/>
  <c r="J54" i="1" a="1"/>
  <c r="J54" i="1" s="1"/>
  <c r="F41" i="1" a="1"/>
  <c r="F41" i="1"/>
  <c r="F43" i="1" a="1"/>
  <c r="F43" i="1" s="1"/>
  <c r="F48" i="1" a="1"/>
  <c r="F48" i="1" s="1"/>
  <c r="H43" i="1" a="1"/>
  <c r="H43" i="1" s="1"/>
  <c r="K48" i="1" a="1"/>
  <c r="K48" i="1" s="1"/>
  <c r="G42" i="1" a="1"/>
  <c r="G42" i="1" s="1"/>
  <c r="J48" i="1" a="1"/>
  <c r="J48" i="1"/>
  <c r="I48" i="1" a="1"/>
  <c r="I48" i="1" s="1"/>
  <c r="K42" i="1" a="1"/>
  <c r="K42" i="1" s="1"/>
  <c r="J41" i="1" a="1"/>
  <c r="J41" i="1" s="1"/>
  <c r="H48" i="1" a="1"/>
  <c r="H48" i="1" s="1"/>
  <c r="K41" i="1" a="1"/>
  <c r="K41" i="1" s="1"/>
  <c r="G48" i="1" a="1"/>
  <c r="G48" i="1"/>
  <c r="G41" i="1" a="1"/>
  <c r="G41" i="1" s="1"/>
  <c r="J42" i="1" a="1"/>
  <c r="J42" i="1" s="1"/>
  <c r="J43" i="1" a="1"/>
  <c r="J43" i="1" s="1"/>
  <c r="I43" i="1" a="1"/>
  <c r="I43" i="1" s="1"/>
  <c r="I42" i="1" a="1"/>
  <c r="I42" i="1" s="1"/>
  <c r="H42" i="1" a="1"/>
  <c r="H42" i="1"/>
  <c r="F42" i="1" a="1"/>
  <c r="F42" i="1" s="1"/>
  <c r="H41" i="1" a="1"/>
  <c r="H41" i="1" s="1"/>
  <c r="K43" i="1" a="1"/>
  <c r="K43" i="1" s="1"/>
  <c r="G43" i="1" a="1"/>
  <c r="G43" i="1" s="1"/>
  <c r="I41" i="1" a="1"/>
  <c r="I41" i="1" s="1"/>
  <c r="J28" i="1" a="1"/>
  <c r="J28" i="1"/>
  <c r="K28" i="1" a="1"/>
  <c r="K28" i="1" s="1"/>
  <c r="F27" i="1" a="1"/>
  <c r="F27" i="1" s="1"/>
  <c r="F28" i="1" a="1"/>
  <c r="F28" i="1" s="1"/>
  <c r="G28" i="1" a="1"/>
  <c r="G28" i="1" s="1"/>
  <c r="G27" i="1" a="1"/>
  <c r="G27" i="1" s="1"/>
  <c r="K27" i="1" a="1"/>
  <c r="K27" i="1"/>
  <c r="H26" i="1" a="1"/>
  <c r="H26" i="1" s="1"/>
  <c r="H28" i="1" a="1"/>
  <c r="H28" i="1" s="1"/>
  <c r="J26" i="1" a="1"/>
  <c r="J26" i="1" s="1"/>
  <c r="I28" i="1" a="1"/>
  <c r="I28" i="1" s="1"/>
  <c r="I26" i="1" a="1"/>
  <c r="I26" i="1" s="1"/>
  <c r="G26" i="1" a="1"/>
  <c r="G26" i="1"/>
  <c r="H27" i="1" a="1"/>
  <c r="H27" i="1" s="1"/>
  <c r="J27" i="1" a="1"/>
  <c r="J27" i="1" s="1"/>
  <c r="I27" i="1" a="1"/>
  <c r="I27" i="1" s="1"/>
  <c r="K26" i="1" a="1"/>
  <c r="K26" i="1" s="1"/>
  <c r="J24" i="1" a="1"/>
  <c r="J24" i="1" s="1"/>
  <c r="K21" i="1" a="1"/>
  <c r="K21" i="1"/>
  <c r="I25" i="1" a="1"/>
  <c r="I25" i="1" s="1"/>
  <c r="H25" i="1" a="1"/>
  <c r="H25" i="1" s="1"/>
  <c r="I16" i="1" a="1"/>
  <c r="I16" i="1" s="1"/>
  <c r="J17" i="1" a="1"/>
  <c r="J17" i="1" s="1"/>
  <c r="F21" i="1" a="1"/>
  <c r="F21" i="1" s="1"/>
  <c r="K17" i="1" a="1"/>
  <c r="K17" i="1"/>
  <c r="J21" i="1" a="1"/>
  <c r="J21" i="1" s="1"/>
  <c r="I17" i="1" a="1"/>
  <c r="I17" i="1" s="1"/>
  <c r="F24" i="1" a="1"/>
  <c r="F24" i="1" s="1"/>
  <c r="H24" i="1" a="1"/>
  <c r="H24" i="1" s="1"/>
  <c r="G24" i="1" a="1"/>
  <c r="G24" i="1" s="1"/>
  <c r="K16" i="1" a="1"/>
  <c r="K16" i="1"/>
  <c r="F25" i="1" a="1"/>
  <c r="F25" i="1" s="1"/>
  <c r="H17" i="1" a="1"/>
  <c r="H17" i="1" s="1"/>
  <c r="K24" i="1" a="1"/>
  <c r="K24" i="1" s="1"/>
  <c r="H21" i="1" a="1"/>
  <c r="H21" i="1" s="1"/>
  <c r="I21" i="1" a="1"/>
  <c r="I21" i="1" s="1"/>
  <c r="G17" i="1" a="1"/>
  <c r="G17" i="1"/>
  <c r="G25" i="1" a="1"/>
  <c r="G25" i="1" s="1"/>
  <c r="I24" i="1" a="1"/>
  <c r="I24" i="1" s="1"/>
  <c r="F17" i="1" a="1"/>
  <c r="F17" i="1" s="1"/>
  <c r="G21" i="1" a="1"/>
  <c r="G21" i="1" s="1"/>
  <c r="F26" i="1" a="1"/>
  <c r="F26" i="1" s="1"/>
  <c r="J16" i="1" a="1"/>
  <c r="J16" i="1"/>
  <c r="K25" i="1" a="1"/>
  <c r="K25" i="1" s="1"/>
  <c r="J25" i="1" a="1"/>
  <c r="J25" i="1" s="1"/>
  <c r="F7" i="1" a="1"/>
  <c r="F7" i="1" s="1"/>
  <c r="I9" i="1" a="1"/>
  <c r="I9" i="1" s="1"/>
  <c r="F11" i="1" a="1"/>
  <c r="F11" i="1" s="1"/>
  <c r="H9" i="1" a="1"/>
  <c r="H9" i="1"/>
  <c r="H16" i="1" a="1"/>
  <c r="H16" i="1" s="1"/>
  <c r="H11" i="1" a="1"/>
  <c r="H11" i="1" s="1"/>
  <c r="G16" i="1" a="1"/>
  <c r="G16" i="1" s="1"/>
  <c r="H10" i="1" a="1"/>
  <c r="H10" i="1" s="1"/>
  <c r="J7" i="1" a="1"/>
  <c r="J7" i="1" s="1"/>
  <c r="F16" i="1" a="1"/>
  <c r="F16" i="1"/>
  <c r="K6" i="1" a="1"/>
  <c r="K6" i="1" s="1"/>
  <c r="G10" i="1" a="1"/>
  <c r="G10" i="1" s="1"/>
  <c r="F9" i="1" a="1"/>
  <c r="F9" i="1" s="1"/>
  <c r="H7" i="1" a="1"/>
  <c r="H7" i="1" s="1"/>
  <c r="K9" i="1" a="1"/>
  <c r="K9" i="1" s="1"/>
  <c r="G11" i="1" a="1"/>
  <c r="G11" i="1"/>
  <c r="G7" i="1" a="1"/>
  <c r="G7" i="1" s="1"/>
  <c r="G9" i="1" a="1"/>
  <c r="G9" i="1" s="1"/>
  <c r="K11" i="1" a="1"/>
  <c r="K11" i="1" s="1"/>
  <c r="J10" i="1" a="1"/>
  <c r="J10" i="1" s="1"/>
  <c r="J11" i="1" a="1"/>
  <c r="J11" i="1" s="1"/>
  <c r="I11" i="1" a="1"/>
  <c r="I11" i="1"/>
  <c r="K10" i="1" a="1"/>
  <c r="K10" i="1" s="1"/>
  <c r="J9" i="1" a="1"/>
  <c r="J9" i="1" s="1"/>
  <c r="F10" i="1" a="1"/>
  <c r="F10" i="1" s="1"/>
  <c r="K7" i="1" a="1"/>
  <c r="K7" i="1" s="1"/>
  <c r="I10" i="1" a="1"/>
  <c r="I10" i="1" s="1"/>
  <c r="I7" i="1" a="1"/>
  <c r="I7" i="1"/>
  <c r="J5" i="1" a="1"/>
  <c r="J5" i="1" s="1"/>
  <c r="G4" i="1" a="1"/>
  <c r="G4" i="1" s="1"/>
  <c r="K5" i="1" a="1"/>
  <c r="K5" i="1" s="1"/>
  <c r="K4" i="1" a="1"/>
  <c r="K4" i="1" s="1"/>
  <c r="I4" i="1" a="1"/>
  <c r="I4" i="1" s="1"/>
  <c r="H4" i="1" a="1"/>
  <c r="H4" i="1"/>
  <c r="G5" i="1" a="1"/>
  <c r="G5" i="1" s="1"/>
  <c r="I5" i="1" a="1"/>
  <c r="I5" i="1" s="1"/>
  <c r="F4" i="1" a="1"/>
  <c r="F4" i="1" s="1"/>
  <c r="J6" i="1" a="1"/>
  <c r="J6" i="1" s="1"/>
  <c r="F6" i="1" a="1"/>
  <c r="F6" i="1" s="1"/>
  <c r="J4" i="1" a="1"/>
  <c r="J4" i="1"/>
  <c r="I6" i="1" a="1"/>
  <c r="I6" i="1" s="1"/>
  <c r="H6" i="1" a="1"/>
  <c r="H6" i="1" s="1"/>
  <c r="G6" i="1" a="1"/>
  <c r="G6" i="1" s="1"/>
  <c r="H5" i="1" a="1"/>
  <c r="H5" i="1" s="1"/>
  <c r="F5" i="1" a="1"/>
  <c r="F5" i="1" s="1"/>
  <c r="B2" i="1" a="1"/>
  <c r="B2" i="1" s="1"/>
  <c r="I359" i="1" l="1"/>
  <c r="I426" i="1" s="1"/>
  <c r="I361" i="1"/>
  <c r="I502" i="1" s="1"/>
  <c r="I380" i="1"/>
  <c r="I511" i="1" s="1"/>
  <c r="J314" i="1"/>
  <c r="J469" i="1" s="1"/>
  <c r="J361" i="1"/>
  <c r="J502" i="1" s="1"/>
  <c r="K359" i="1"/>
  <c r="K426" i="1" s="1"/>
  <c r="K361" i="1"/>
  <c r="K502" i="1" s="1"/>
  <c r="K380" i="1"/>
  <c r="K511" i="1" s="1"/>
  <c r="G740" i="1" a="1"/>
  <c r="G740" i="1" s="1"/>
  <c r="G742" i="1" s="1" a="1"/>
  <c r="G742" i="1" s="1"/>
  <c r="G724" i="1" a="1"/>
  <c r="G724" i="1" s="1"/>
  <c r="G726" i="1" s="1" a="1"/>
  <c r="G726" i="1" s="1"/>
  <c r="F362" i="1"/>
  <c r="G281" i="1"/>
  <c r="G381" i="1"/>
  <c r="G512" i="1" s="1"/>
  <c r="G362" i="1"/>
  <c r="H362" i="1"/>
  <c r="H381" i="1"/>
  <c r="H512" i="1" s="1"/>
  <c r="J381" i="1"/>
  <c r="J512" i="1" s="1"/>
  <c r="J281" i="1"/>
  <c r="J380" i="1" s="1"/>
  <c r="J511" i="1" s="1"/>
  <c r="J740" i="1" a="1"/>
  <c r="J740" i="1" s="1"/>
  <c r="J742" i="1" s="1" a="1"/>
  <c r="J742" i="1" s="1"/>
  <c r="J724" i="1" a="1"/>
  <c r="J724" i="1" s="1"/>
  <c r="J726" i="1" s="1" a="1"/>
  <c r="J726" i="1" s="1"/>
  <c r="J315" i="1"/>
  <c r="J470" i="1" s="1"/>
  <c r="F740" i="1" a="1"/>
  <c r="F740" i="1" s="1"/>
  <c r="F742" i="1" s="1" a="1"/>
  <c r="F742" i="1" s="1"/>
  <c r="F724" i="1" a="1"/>
  <c r="F724" i="1" s="1"/>
  <c r="F726" i="1" s="1" a="1"/>
  <c r="F726" i="1" s="1"/>
  <c r="K315" i="1"/>
  <c r="K470" i="1" s="1"/>
  <c r="K360" i="1"/>
  <c r="K427" i="1" s="1"/>
  <c r="K362" i="1"/>
  <c r="K381" i="1"/>
  <c r="K512" i="1" s="1"/>
  <c r="G359" i="1"/>
  <c r="G426" i="1" s="1"/>
  <c r="G361" i="1"/>
  <c r="G502" i="1" s="1"/>
  <c r="G380" i="1"/>
  <c r="G511" i="1" s="1"/>
  <c r="I724" i="1" a="1"/>
  <c r="I724" i="1" s="1"/>
  <c r="I726" i="1" s="1" a="1"/>
  <c r="I726" i="1" s="1"/>
  <c r="H312" i="1"/>
  <c r="H417" i="1" s="1"/>
  <c r="H314" i="1"/>
  <c r="H469" i="1" s="1"/>
  <c r="H316" i="1"/>
  <c r="H471" i="1" s="1"/>
  <c r="H318" i="1"/>
  <c r="H473" i="1" s="1"/>
  <c r="H320" i="1"/>
  <c r="H475" i="1" s="1"/>
  <c r="H322" i="1"/>
  <c r="H477" i="1" s="1"/>
  <c r="H359" i="1"/>
  <c r="H426" i="1" s="1"/>
  <c r="H361" i="1"/>
  <c r="H502" i="1" s="1"/>
  <c r="H380" i="1"/>
  <c r="H511" i="1" s="1"/>
  <c r="H382" i="1"/>
  <c r="H513" i="1" s="1"/>
  <c r="H384" i="1"/>
  <c r="H515" i="1" s="1"/>
  <c r="H398" i="1"/>
  <c r="H518" i="1" s="1"/>
  <c r="K119" i="1"/>
  <c r="F239" i="1"/>
  <c r="F314" i="1" s="1"/>
  <c r="F469" i="1" s="1"/>
  <c r="F319" i="1"/>
  <c r="F474" i="1" s="1"/>
  <c r="G120" i="1"/>
  <c r="I122" i="1"/>
  <c r="K117" i="1"/>
  <c r="I239" i="1"/>
  <c r="I314" i="1" s="1"/>
  <c r="I469" i="1" s="1"/>
  <c r="G312" i="1"/>
  <c r="G417" i="1" s="1"/>
  <c r="F317" i="1"/>
  <c r="F472" i="1" s="1"/>
  <c r="H319" i="1"/>
  <c r="H474" i="1" s="1"/>
  <c r="I312" i="1"/>
  <c r="I417" i="1" s="1"/>
  <c r="K314" i="1"/>
  <c r="K469" i="1" s="1"/>
  <c r="F315" i="1"/>
  <c r="F470" i="1" s="1"/>
  <c r="H724" i="1" a="1"/>
  <c r="H724" i="1" s="1"/>
  <c r="H726" i="1" s="1" a="1"/>
  <c r="H726" i="1" s="1"/>
  <c r="K312" i="1"/>
  <c r="K417" i="1" s="1"/>
  <c r="G315" i="1"/>
  <c r="G470" i="1" s="1"/>
  <c r="F320" i="1"/>
  <c r="F475" i="1" s="1"/>
  <c r="F313" i="1"/>
  <c r="F418" i="1" s="1"/>
  <c r="H315" i="1"/>
  <c r="H470" i="1" s="1"/>
  <c r="G320" i="1"/>
  <c r="G475" i="1" s="1"/>
  <c r="H740" i="1" a="1"/>
  <c r="H740" i="1" s="1"/>
  <c r="H742" i="1" s="1" a="1"/>
  <c r="H742" i="1" s="1"/>
  <c r="I298" i="1"/>
  <c r="I411" i="1" s="1"/>
  <c r="I313" i="1"/>
  <c r="I418" i="1" s="1"/>
  <c r="I315" i="1"/>
  <c r="I470" i="1" s="1"/>
  <c r="I317" i="1"/>
  <c r="I472" i="1" s="1"/>
  <c r="I319" i="1"/>
  <c r="I474" i="1" s="1"/>
  <c r="I321" i="1"/>
  <c r="I476" i="1" s="1"/>
  <c r="I323" i="1"/>
  <c r="I478" i="1" s="1"/>
  <c r="I360" i="1"/>
  <c r="I427" i="1" s="1"/>
  <c r="I362" i="1"/>
  <c r="I381" i="1"/>
  <c r="I512" i="1" s="1"/>
  <c r="I383" i="1"/>
  <c r="I514" i="1" s="1"/>
  <c r="I397" i="1"/>
  <c r="I517" i="1" s="1"/>
  <c r="J196" i="1"/>
  <c r="J359" i="1" s="1"/>
  <c r="J426" i="1" s="1"/>
  <c r="G313" i="1"/>
  <c r="G418" i="1" s="1"/>
  <c r="F318" i="1"/>
  <c r="F473" i="1" s="1"/>
  <c r="H127" i="1"/>
  <c r="G318" i="1"/>
  <c r="G473" i="1" s="1"/>
  <c r="F323" i="1"/>
  <c r="F478" i="1" s="1"/>
  <c r="H781" i="1"/>
  <c r="G239" i="1"/>
  <c r="G314" i="1" s="1"/>
  <c r="G469" i="1" s="1"/>
  <c r="J901" i="1"/>
  <c r="J923" i="1"/>
  <c r="J922" i="1" s="1"/>
  <c r="J897" i="1"/>
  <c r="J900" i="1"/>
  <c r="F923" i="1"/>
  <c r="F922" i="1" s="1"/>
  <c r="F901" i="1"/>
  <c r="F893" i="1"/>
  <c r="G897" i="1"/>
  <c r="H900" i="1"/>
  <c r="G901" i="1"/>
  <c r="G923" i="1"/>
  <c r="G922" i="1" s="1"/>
  <c r="H901" i="1"/>
  <c r="H923" i="1"/>
  <c r="H922" i="1" s="1"/>
  <c r="H897" i="1"/>
  <c r="I901" i="1"/>
  <c r="I923" i="1"/>
  <c r="I922" i="1" s="1"/>
  <c r="I897" i="1"/>
  <c r="I900" i="1"/>
  <c r="K901" i="1"/>
  <c r="K923" i="1"/>
  <c r="K922" i="1" s="1"/>
  <c r="K897" i="1"/>
  <c r="K900" i="1"/>
  <c r="G900" i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K2017" i="1" l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K1818" i="1" s="1"/>
  <c r="I1819" i="1"/>
  <c r="J1819" i="1"/>
  <c r="J1818" i="1" s="1"/>
  <c r="H1819" i="1"/>
  <c r="H1818" i="1" s="1"/>
  <c r="G1819" i="1"/>
  <c r="F1818" i="1" l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G1651" i="1" l="1"/>
  <c r="H1651" i="1"/>
  <c r="I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I1657" i="1" l="1"/>
  <c r="G1657" i="1"/>
  <c r="F1657" i="1"/>
  <c r="H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G1569" i="1" l="1"/>
  <c r="F1569" i="1"/>
  <c r="F1616" i="1"/>
  <c r="H1616" i="1"/>
  <c r="H1569" i="1"/>
  <c r="I1569" i="1"/>
  <c r="G1616" i="1"/>
  <c r="I1616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I1601" i="1" l="1"/>
  <c r="G1561" i="1"/>
  <c r="G1601" i="1"/>
  <c r="H1601" i="1"/>
  <c r="F1554" i="1"/>
  <c r="F1561" i="1"/>
  <c r="F1608" i="1"/>
  <c r="G1554" i="1"/>
  <c r="I1608" i="1"/>
  <c r="H1554" i="1"/>
  <c r="H1561" i="1"/>
  <c r="H1608" i="1"/>
  <c r="I1554" i="1"/>
  <c r="G1608" i="1"/>
  <c r="I1561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F1510" i="1" l="1"/>
  <c r="G1413" i="1"/>
  <c r="G1510" i="1"/>
  <c r="I1427" i="1"/>
  <c r="I1413" i="1"/>
  <c r="H1413" i="1"/>
  <c r="F1427" i="1"/>
  <c r="G1427" i="1"/>
  <c r="H1427" i="1"/>
  <c r="I1510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F1329" i="1" l="1"/>
  <c r="I1329" i="1"/>
  <c r="I1343" i="1"/>
  <c r="H1343" i="1"/>
  <c r="G1329" i="1"/>
  <c r="F1343" i="1"/>
  <c r="G1343" i="1"/>
  <c r="H1329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G1205" i="1" l="1"/>
  <c r="H1182" i="1"/>
  <c r="G1182" i="1"/>
  <c r="I1205" i="1"/>
  <c r="F1205" i="1"/>
  <c r="F1182" i="1"/>
  <c r="H1205" i="1"/>
  <c r="I1182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I1159" i="1"/>
  <c r="F1159" i="1"/>
  <c r="G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6" i="1" l="1" a="1"/>
  <c r="J736" i="1" s="1"/>
  <c r="J756" i="1" s="1"/>
  <c r="J734" i="1" a="1"/>
  <c r="J734" i="1" s="1"/>
  <c r="J743" i="1" s="1"/>
  <c r="K734" i="1" a="1"/>
  <c r="K734" i="1" s="1"/>
  <c r="K736" i="1" a="1"/>
  <c r="K736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568" i="1" l="1"/>
  <c r="I1615" i="1"/>
  <c r="I1426" i="1"/>
  <c r="I1342" i="1"/>
  <c r="I1204" i="1"/>
  <c r="F1568" i="1"/>
  <c r="F1615" i="1"/>
  <c r="F1426" i="1"/>
  <c r="F1342" i="1"/>
  <c r="F1341" i="1" s="1"/>
  <c r="F1340" i="1" s="1"/>
  <c r="F1204" i="1"/>
  <c r="F1203" i="1" s="1"/>
  <c r="G1568" i="1"/>
  <c r="G1567" i="1" s="1"/>
  <c r="G1566" i="1" s="1"/>
  <c r="G1615" i="1"/>
  <c r="G1614" i="1" s="1"/>
  <c r="G1613" i="1" s="1"/>
  <c r="G1426" i="1"/>
  <c r="G1342" i="1"/>
  <c r="G1204" i="1"/>
  <c r="H1615" i="1"/>
  <c r="H1568" i="1"/>
  <c r="H1426" i="1"/>
  <c r="H1342" i="1"/>
  <c r="H1204" i="1"/>
  <c r="I1203" i="1"/>
  <c r="I1202" i="1" s="1"/>
  <c r="F1614" i="1"/>
  <c r="F1613" i="1" s="1"/>
  <c r="F1567" i="1"/>
  <c r="F1566" i="1" s="1"/>
  <c r="F1425" i="1"/>
  <c r="F1424" i="1" s="1"/>
  <c r="G1425" i="1"/>
  <c r="G1424" i="1" s="1"/>
  <c r="G1341" i="1"/>
  <c r="G1340" i="1" s="1"/>
  <c r="G1203" i="1"/>
  <c r="G1202" i="1" s="1"/>
  <c r="H1567" i="1"/>
  <c r="H1566" i="1" s="1"/>
  <c r="H1614" i="1"/>
  <c r="H1613" i="1" s="1"/>
  <c r="H1425" i="1"/>
  <c r="H1424" i="1" s="1"/>
  <c r="H1341" i="1"/>
  <c r="H1340" i="1" s="1"/>
  <c r="H1203" i="1"/>
  <c r="H1202" i="1" s="1"/>
  <c r="I1567" i="1"/>
  <c r="I1566" i="1" s="1"/>
  <c r="I1614" i="1"/>
  <c r="I1613" i="1" s="1"/>
  <c r="I1425" i="1"/>
  <c r="I1424" i="1" s="1"/>
  <c r="I1341" i="1"/>
  <c r="I1340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342" i="1" l="1"/>
  <c r="K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J1616" i="1" l="1"/>
  <c r="J1569" i="1"/>
  <c r="J1427" i="1"/>
  <c r="J1343" i="1"/>
  <c r="J1205" i="1"/>
  <c r="J1204" i="1"/>
  <c r="K1343" i="1"/>
  <c r="K1205" i="1"/>
  <c r="K1569" i="1"/>
  <c r="K1616" i="1"/>
  <c r="K1427" i="1"/>
  <c r="K1426" i="1"/>
  <c r="K1615" i="1"/>
  <c r="K1568" i="1"/>
  <c r="J1342" i="1"/>
  <c r="J1426" i="1"/>
  <c r="J1568" i="1"/>
  <c r="J1615" i="1"/>
  <c r="J1567" i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F1656" i="1" l="1"/>
  <c r="F1560" i="1"/>
  <c r="F1607" i="1"/>
  <c r="F1412" i="1"/>
  <c r="F1328" i="1"/>
  <c r="F1181" i="1"/>
  <c r="G1656" i="1"/>
  <c r="G1607" i="1"/>
  <c r="G1606" i="1" s="1"/>
  <c r="G1605" i="1" s="1"/>
  <c r="G1560" i="1"/>
  <c r="G1412" i="1"/>
  <c r="G1411" i="1" s="1"/>
  <c r="G1410" i="1" s="1"/>
  <c r="G1328" i="1"/>
  <c r="G1181" i="1"/>
  <c r="G1180" i="1" s="1"/>
  <c r="G1179" i="1" s="1"/>
  <c r="H1656" i="1"/>
  <c r="H1560" i="1"/>
  <c r="H1607" i="1"/>
  <c r="H1412" i="1"/>
  <c r="H1328" i="1"/>
  <c r="H1181" i="1"/>
  <c r="H1180" i="1" s="1"/>
  <c r="H1179" i="1" s="1"/>
  <c r="I1656" i="1"/>
  <c r="I1560" i="1"/>
  <c r="I1559" i="1" s="1"/>
  <c r="I1558" i="1" s="1"/>
  <c r="I1607" i="1"/>
  <c r="I1606" i="1" s="1"/>
  <c r="I1605" i="1" s="1"/>
  <c r="I1412" i="1"/>
  <c r="I1411" i="1" s="1"/>
  <c r="I1410" i="1" s="1"/>
  <c r="I1328" i="1"/>
  <c r="I1327" i="1" s="1"/>
  <c r="I1326" i="1" s="1"/>
  <c r="I1181" i="1"/>
  <c r="I1180" i="1" s="1"/>
  <c r="I1179" i="1" s="1"/>
  <c r="G1650" i="1"/>
  <c r="G1600" i="1"/>
  <c r="G1553" i="1"/>
  <c r="G1509" i="1"/>
  <c r="G1158" i="1"/>
  <c r="H1650" i="1"/>
  <c r="H1553" i="1"/>
  <c r="H1600" i="1"/>
  <c r="H1509" i="1"/>
  <c r="H1158" i="1"/>
  <c r="I1650" i="1"/>
  <c r="I1649" i="1" s="1"/>
  <c r="I1600" i="1"/>
  <c r="I1599" i="1" s="1"/>
  <c r="I1598" i="1" s="1"/>
  <c r="I1553" i="1"/>
  <c r="I1509" i="1"/>
  <c r="I1158" i="1"/>
  <c r="F1650" i="1"/>
  <c r="F1649" i="1" s="1"/>
  <c r="F1553" i="1"/>
  <c r="F1600" i="1"/>
  <c r="F1599" i="1" s="1"/>
  <c r="F1598" i="1" s="1"/>
  <c r="F1509" i="1"/>
  <c r="F1508" i="1" s="1"/>
  <c r="F1507" i="1" s="1"/>
  <c r="F1158" i="1"/>
  <c r="F1157" i="1" s="1"/>
  <c r="F1156" i="1" s="1"/>
  <c r="I1552" i="1"/>
  <c r="I1551" i="1" s="1"/>
  <c r="I1157" i="1"/>
  <c r="I1156" i="1" s="1"/>
  <c r="F1327" i="1"/>
  <c r="F1326" i="1" s="1"/>
  <c r="G1327" i="1"/>
  <c r="G1326" i="1" s="1"/>
  <c r="G1649" i="1"/>
  <c r="G1599" i="1"/>
  <c r="G1598" i="1" s="1"/>
  <c r="G1552" i="1"/>
  <c r="G1551" i="1" s="1"/>
  <c r="G1157" i="1"/>
  <c r="G1156" i="1" s="1"/>
  <c r="H1649" i="1"/>
  <c r="H1599" i="1"/>
  <c r="H1598" i="1" s="1"/>
  <c r="H1552" i="1"/>
  <c r="H1551" i="1" s="1"/>
  <c r="H1508" i="1"/>
  <c r="H1507" i="1" s="1"/>
  <c r="H1157" i="1"/>
  <c r="H1156" i="1" s="1"/>
  <c r="I1508" i="1"/>
  <c r="I1507" i="1" s="1"/>
  <c r="G1508" i="1"/>
  <c r="G1507" i="1" s="1"/>
  <c r="H1411" i="1"/>
  <c r="H1410" i="1" s="1"/>
  <c r="H1606" i="1"/>
  <c r="H1605" i="1" s="1"/>
  <c r="H1327" i="1"/>
  <c r="H1326" i="1" s="1"/>
  <c r="H1559" i="1"/>
  <c r="H1558" i="1" s="1"/>
  <c r="F1180" i="1"/>
  <c r="F1179" i="1" s="1"/>
  <c r="F1552" i="1"/>
  <c r="F1551" i="1" s="1"/>
  <c r="G1559" i="1"/>
  <c r="G1558" i="1" s="1"/>
  <c r="H1720" i="1"/>
  <c r="I1720" i="1"/>
  <c r="F1720" i="1"/>
  <c r="H1719" i="1"/>
  <c r="G1720" i="1"/>
  <c r="F1719" i="1"/>
  <c r="F1559" i="1"/>
  <c r="F1558" i="1" s="1"/>
  <c r="F1606" i="1"/>
  <c r="F1605" i="1" s="1"/>
  <c r="F1411" i="1"/>
  <c r="F1410" i="1" s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56" i="1" l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509" i="1" s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181" i="1" s="1"/>
  <c r="K36" i="1"/>
  <c r="K1561" i="1" l="1"/>
  <c r="K1608" i="1"/>
  <c r="K1413" i="1"/>
  <c r="K1657" i="1"/>
  <c r="K1329" i="1"/>
  <c r="K1182" i="1"/>
  <c r="K1651" i="1"/>
  <c r="K1510" i="1"/>
  <c r="K1159" i="1"/>
  <c r="K1554" i="1"/>
  <c r="K1601" i="1"/>
  <c r="J1651" i="1"/>
  <c r="J1601" i="1"/>
  <c r="J1554" i="1"/>
  <c r="J1510" i="1"/>
  <c r="J1159" i="1"/>
  <c r="K1509" i="1"/>
  <c r="K1328" i="1"/>
  <c r="J1657" i="1"/>
  <c r="J1608" i="1"/>
  <c r="J1561" i="1"/>
  <c r="J1413" i="1"/>
  <c r="J1329" i="1"/>
  <c r="J1182" i="1"/>
  <c r="K1553" i="1"/>
  <c r="K1650" i="1"/>
  <c r="K1181" i="1"/>
  <c r="K1412" i="1"/>
  <c r="J1600" i="1"/>
  <c r="J1412" i="1"/>
  <c r="K1560" i="1"/>
  <c r="K1158" i="1"/>
  <c r="J1158" i="1"/>
  <c r="J1157" i="1" s="1"/>
  <c r="J1156" i="1" s="1"/>
  <c r="J1553" i="1"/>
  <c r="J1328" i="1"/>
  <c r="J1607" i="1"/>
  <c r="K1607" i="1"/>
  <c r="K1600" i="1"/>
  <c r="J1650" i="1"/>
  <c r="J1560" i="1"/>
  <c r="K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<sst xmlns="http://schemas.openxmlformats.org/spreadsheetml/2006/main" count="4755" uniqueCount="2179">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</sst>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egis_CLI_parametric5a~115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4.4385291212582119E-3</v>
          </cell>
          <cell r="G4">
            <v>7.0153288121931013E-3</v>
          </cell>
          <cell r="H4">
            <v>7.6932838057613973E-3</v>
          </cell>
          <cell r="I4">
            <v>1.4726555470798786</v>
          </cell>
          <cell r="J4">
            <v>2.2089817960722322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4.4385291212582119E-3</v>
          </cell>
          <cell r="G5">
            <v>7.0153288121931013E-3</v>
          </cell>
          <cell r="H5">
            <v>7.6932838057613973E-3</v>
          </cell>
          <cell r="I5">
            <v>1.4726555470798786</v>
          </cell>
          <cell r="J5">
            <v>2.2089817960722322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5.4305217160755502E-4</v>
          </cell>
          <cell r="G6">
            <v>2.7124334503724401E-4</v>
          </cell>
          <cell r="H6">
            <v>1.07279556696713E-5</v>
          </cell>
          <cell r="I6">
            <v>4.2724852315230599E-2</v>
          </cell>
          <cell r="J6">
            <v>8.58120592573242E-2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5.4305217160755502E-4</v>
          </cell>
          <cell r="G7">
            <v>8.142955166448E-4</v>
          </cell>
          <cell r="H7">
            <v>8.2502347231447099E-4</v>
          </cell>
          <cell r="I7">
            <v>0.17017140235148401</v>
          </cell>
          <cell r="J7">
            <v>0.25598346160880803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3.2682256064904203</v>
          </cell>
          <cell r="F8">
            <v>3.8320107751041732</v>
          </cell>
          <cell r="G8">
            <v>3.731931845215593</v>
          </cell>
          <cell r="H8">
            <v>3.8857859843665938</v>
          </cell>
          <cell r="I8">
            <v>4.1962795815823082</v>
          </cell>
          <cell r="J8">
            <v>4.4889624734369571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3.2682256064904203</v>
          </cell>
          <cell r="F9">
            <v>3.8320107751041732</v>
          </cell>
          <cell r="G9">
            <v>3.731931845215593</v>
          </cell>
          <cell r="H9">
            <v>3.8857859843665938</v>
          </cell>
          <cell r="I9">
            <v>4.1962795815823082</v>
          </cell>
          <cell r="J9">
            <v>4.4889624734369571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0.66997248359652795</v>
          </cell>
          <cell r="F10">
            <v>9.0486779703743206E-2</v>
          </cell>
          <cell r="G10">
            <v>5.0427695170010792E-2</v>
          </cell>
          <cell r="H10">
            <v>4.2317866957036161E-2</v>
          </cell>
          <cell r="I10">
            <v>2.4458980306067607E-2</v>
          </cell>
          <cell r="J10">
            <v>8.4479010922857162E-3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2.085049022901512</v>
          </cell>
          <cell r="F11">
            <v>0.26369548413388733</v>
          </cell>
          <cell r="G11">
            <v>0.13198228782366261</v>
          </cell>
          <cell r="H11">
            <v>8.9814369707169897E-2</v>
          </cell>
          <cell r="I11">
            <v>2.7702439137596624E-2</v>
          </cell>
          <cell r="J11">
            <v>9.3371538388421303E-3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108.541204091366</v>
          </cell>
          <cell r="F12">
            <v>14.562264992726799</v>
          </cell>
          <cell r="G12">
            <v>8.2149822577385496</v>
          </cell>
          <cell r="H12">
            <v>6.6470851843385201</v>
          </cell>
          <cell r="I12">
            <v>3.8916493687940701</v>
          </cell>
          <cell r="J12">
            <v>1.3515506483681099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1.9244894342440777</v>
          </cell>
          <cell r="F13">
            <v>0.25819618781430509</v>
          </cell>
          <cell r="G13">
            <v>0.14565571378969069</v>
          </cell>
          <cell r="H13">
            <v>0.11785612028969014</v>
          </cell>
          <cell r="I13">
            <v>6.9000875333228226E-2</v>
          </cell>
          <cell r="J13">
            <v>2.3963663978158002E-2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7.1642167717559904E-7</v>
          </cell>
          <cell r="G14">
            <v>4.4430016472701402E-6</v>
          </cell>
          <cell r="H14">
            <v>2.0572795591070401E-3</v>
          </cell>
          <cell r="I14">
            <v>2.5008853373884097E-4</v>
          </cell>
          <cell r="J14">
            <v>3.18292689267895E-6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2.5404128499899002E-2</v>
          </cell>
          <cell r="F15">
            <v>1.8789141799305478E-2</v>
          </cell>
          <cell r="G15">
            <v>1.1989265351980645E-2</v>
          </cell>
          <cell r="H15">
            <v>5.6996244974550896E-3</v>
          </cell>
          <cell r="I15">
            <v>2.9388727168500688E-3</v>
          </cell>
          <cell r="J15">
            <v>1.2876730052966533E-3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6.7991041245542831</v>
          </cell>
          <cell r="F16">
            <v>5.9691227191847722E-4</v>
          </cell>
          <cell r="G16">
            <v>5.124890450214425E-4</v>
          </cell>
          <cell r="H16">
            <v>1.9834854821923465E-4</v>
          </cell>
          <cell r="I16">
            <v>2.2378454887450548E-4</v>
          </cell>
          <cell r="J16">
            <v>1.4797812335369808E-4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6.7991041245542831</v>
          </cell>
          <cell r="F17">
            <v>5.9691227191847722E-4</v>
          </cell>
          <cell r="G17">
            <v>5.124890450214425E-4</v>
          </cell>
          <cell r="H17">
            <v>1.9834854821923465E-4</v>
          </cell>
          <cell r="I17">
            <v>2.2378454887450548E-4</v>
          </cell>
          <cell r="J17">
            <v>1.4797812335369808E-4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1.51272660169389E-6</v>
          </cell>
          <cell r="F18">
            <v>1.2542632757245499E-6</v>
          </cell>
          <cell r="G18">
            <v>1.4221350958080699E-6</v>
          </cell>
          <cell r="H18">
            <v>1.5235591934976399E-6</v>
          </cell>
          <cell r="I18">
            <v>1.38344976539106E-6</v>
          </cell>
          <cell r="J18">
            <v>1.86454967552319E-6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1.4624673447693397</v>
          </cell>
          <cell r="F19">
            <v>6.1971564114005062E-4</v>
          </cell>
          <cell r="G19">
            <v>5.9457076327995573E-4</v>
          </cell>
          <cell r="H19">
            <v>5.2684473992270497E-4</v>
          </cell>
          <cell r="I19">
            <v>5.2409849301682243E-4</v>
          </cell>
          <cell r="J19">
            <v>5.2314383854579205E-4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1.6094470449509902E-3</v>
          </cell>
          <cell r="F20">
            <v>1.6078523430055538E-3</v>
          </cell>
          <cell r="G20">
            <v>1.6188978892913953E-3</v>
          </cell>
          <cell r="H20">
            <v>2.5545286727101588E-3</v>
          </cell>
          <cell r="I20">
            <v>4.161936800072181E-3</v>
          </cell>
          <cell r="J20">
            <v>2.8534318051850359E-3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1.6094470449509889E-3</v>
          </cell>
          <cell r="F21">
            <v>1.607852343005552E-3</v>
          </cell>
          <cell r="G21">
            <v>1.618897889291394E-3</v>
          </cell>
          <cell r="H21">
            <v>2.5545286727101566E-3</v>
          </cell>
          <cell r="I21">
            <v>4.1619368000721767E-3</v>
          </cell>
          <cell r="J21">
            <v>2.8534318051850341E-3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1.7819115048120623E-3</v>
          </cell>
          <cell r="F22">
            <v>1.7801479800685631E-3</v>
          </cell>
          <cell r="G22">
            <v>1.7923628608663322E-3</v>
          </cell>
          <cell r="H22">
            <v>2.8270440066373464E-3</v>
          </cell>
          <cell r="I22">
            <v>4.6046200680726866E-3</v>
          </cell>
          <cell r="J22">
            <v>3.1575957942632663E-3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1.7819115048120623E-3</v>
          </cell>
          <cell r="F23">
            <v>1.7801479800685631E-3</v>
          </cell>
          <cell r="G23">
            <v>1.7923628608663322E-3</v>
          </cell>
          <cell r="H23">
            <v>2.8270440066373464E-3</v>
          </cell>
          <cell r="I23">
            <v>4.6046200680726866E-3</v>
          </cell>
          <cell r="J23">
            <v>3.1575957942632663E-3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6.5784503189500498E-4</v>
          </cell>
          <cell r="F24">
            <v>1.1825335714065301E-6</v>
          </cell>
          <cell r="G24">
            <v>3.995228050526E-6</v>
          </cell>
          <cell r="H24">
            <v>5.7209917537663299E-4</v>
          </cell>
          <cell r="I24">
            <v>2.2354519350689699E-4</v>
          </cell>
          <cell r="J24">
            <v>8.2435561726257301E-4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6.6018408091156713E-4</v>
          </cell>
          <cell r="F25">
            <v>6.6110801914027225E-4</v>
          </cell>
          <cell r="G25">
            <v>6.6461374386327489E-4</v>
          </cell>
          <cell r="H25">
            <v>1.0575671092657819E-3</v>
          </cell>
          <cell r="I25">
            <v>1.7141559240355334E-3</v>
          </cell>
          <cell r="J25">
            <v>1.1799806758989076E-3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3.7923314318323393E-6</v>
          </cell>
          <cell r="F26">
            <v>1.4728871420771123E-4</v>
          </cell>
          <cell r="G26">
            <v>2.1167090680737129E-2</v>
          </cell>
          <cell r="H26">
            <v>3.1735990770573055E-2</v>
          </cell>
          <cell r="I26">
            <v>0.21113546589337287</v>
          </cell>
          <cell r="J26">
            <v>1.3080222604875928E-2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3.7923314318323317E-6</v>
          </cell>
          <cell r="F27">
            <v>1.471684232870168E-4</v>
          </cell>
          <cell r="G27">
            <v>2.1140091840583127E-2</v>
          </cell>
          <cell r="H27">
            <v>3.1735990770573104E-2</v>
          </cell>
          <cell r="I27">
            <v>0.21113546589337315</v>
          </cell>
          <cell r="J27">
            <v>1.308022260487593E-2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6.2423982549519096E-6</v>
          </cell>
          <cell r="F28">
            <v>1.8074385690995215E-4</v>
          </cell>
          <cell r="G28">
            <v>2.5200477984248789E-2</v>
          </cell>
          <cell r="H28">
            <v>3.6479710818092162E-2</v>
          </cell>
          <cell r="I28">
            <v>0.22702894318814024</v>
          </cell>
          <cell r="J28">
            <v>1.3213906572662266E-2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6.2423982549519096E-6</v>
          </cell>
          <cell r="F29">
            <v>1.8074385690995215E-4</v>
          </cell>
          <cell r="G29">
            <v>2.5200477984248789E-2</v>
          </cell>
          <cell r="H29">
            <v>3.6479710818092162E-2</v>
          </cell>
          <cell r="I29">
            <v>0.22702894318814024</v>
          </cell>
          <cell r="J29">
            <v>1.3213906572662266E-2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2.68582074692207E-3</v>
          </cell>
          <cell r="F30">
            <v>4.0963439231873699E-5</v>
          </cell>
          <cell r="G30">
            <v>3.2402713770829099E-3</v>
          </cell>
          <cell r="H30">
            <v>7.8213093771449405E-3</v>
          </cell>
          <cell r="I30">
            <v>2.8636384191990099E-5</v>
          </cell>
          <cell r="J30">
            <v>1.850889241636E-5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2.68582074692207E-3</v>
          </cell>
          <cell r="F31">
            <v>2.7212987299834773E-3</v>
          </cell>
          <cell r="G31">
            <v>5.9424783248398739E-3</v>
          </cell>
          <cell r="H31">
            <v>1.3731971037515505E-2</v>
          </cell>
          <cell r="I31">
            <v>7.3842121926827389E-2</v>
          </cell>
          <cell r="J31">
            <v>3.341766724211194E-3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1.2470814844278774E-2</v>
          </cell>
          <cell r="J32">
            <v>1.1752634339757092E-2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1.259678267098866E-2</v>
          </cell>
          <cell r="J33">
            <v>1.187134781793645E-2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1.08623397101801E-6</v>
          </cell>
          <cell r="I34">
            <v>1.57211802440428E-3</v>
          </cell>
          <cell r="J34">
            <v>1.18786338365944E-5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1.08623397101801E-6</v>
          </cell>
          <cell r="I35">
            <v>1.5763715022447001E-3</v>
          </cell>
          <cell r="J35">
            <v>1.5882501360812999E-3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1.6046209596962677E-3</v>
          </cell>
          <cell r="F36">
            <v>1.6027065495611667E-3</v>
          </cell>
          <cell r="G36">
            <v>1.6139850883386013E-3</v>
          </cell>
          <cell r="H36">
            <v>2.5052715384521356E-3</v>
          </cell>
          <cell r="I36">
            <v>4.7194960380602495E-3</v>
          </cell>
          <cell r="J36">
            <v>3.3795100221023383E-3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1.6046209596962656E-3</v>
          </cell>
          <cell r="F37">
            <v>1.602706549561165E-3</v>
          </cell>
          <cell r="G37">
            <v>1.6139850883385995E-3</v>
          </cell>
          <cell r="H37">
            <v>2.5052715384521348E-3</v>
          </cell>
          <cell r="I37">
            <v>4.719496038060246E-3</v>
          </cell>
          <cell r="J37">
            <v>3.3795100221023335E-3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1.7765745070240551E-3</v>
          </cell>
          <cell r="F38">
            <v>1.7744574282529736E-3</v>
          </cell>
          <cell r="G38">
            <v>1.7869299672304384E-3</v>
          </cell>
          <cell r="H38">
            <v>2.7725722758918468E-3</v>
          </cell>
          <cell r="I38">
            <v>5.2212052012497899E-3</v>
          </cell>
          <cell r="J38">
            <v>3.7393697588838015E-3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1.7765745070240551E-3</v>
          </cell>
          <cell r="F39">
            <v>1.7744574282529736E-3</v>
          </cell>
          <cell r="G39">
            <v>1.7869299672304384E-3</v>
          </cell>
          <cell r="H39">
            <v>2.7725722758918468E-3</v>
          </cell>
          <cell r="I39">
            <v>5.2212052012497899E-3</v>
          </cell>
          <cell r="J39">
            <v>3.7393697588838015E-3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6.5609389976018504E-4</v>
          </cell>
          <cell r="F40">
            <v>1.1822303839003599E-6</v>
          </cell>
          <cell r="G40">
            <v>4.0473116109956404E-6</v>
          </cell>
          <cell r="H40">
            <v>5.6156168501227805E-4</v>
          </cell>
          <cell r="I40">
            <v>3.4830936410306399E-4</v>
          </cell>
          <cell r="J40">
            <v>9.57226706834766E-4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6.581756705099904E-4</v>
          </cell>
          <cell r="F41">
            <v>6.5910239487359384E-4</v>
          </cell>
          <cell r="G41">
            <v>6.6266557310614598E-4</v>
          </cell>
          <cell r="H41">
            <v>1.0458031544782337E-3</v>
          </cell>
          <cell r="I41">
            <v>1.9435902188325103E-3</v>
          </cell>
          <cell r="J41">
            <v>1.3941208311460075E-3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3.237698067972905</v>
          </cell>
          <cell r="J42">
            <v>4.4441970849104999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831.20485174538487</v>
          </cell>
          <cell r="J43">
            <v>1140.9458515083552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-831.20485174538499</v>
          </cell>
          <cell r="J44">
            <v>-1140.94585150835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897.672083495744</v>
          </cell>
          <cell r="J45">
            <v>1208.0210768372101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9.6731905549110309</v>
          </cell>
          <cell r="J46">
            <v>13.017468500401018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0.120779905374868</v>
          </cell>
          <cell r="J47">
            <v>4.5011068678690501E-2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0.120779905374868</v>
          </cell>
          <cell r="J48">
            <v>0.16579088583180523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5.4458408993453784E-2</v>
          </cell>
          <cell r="G49">
            <v>7.0524964159884726E-2</v>
          </cell>
          <cell r="H49">
            <v>0.113531223276491</v>
          </cell>
          <cell r="I49">
            <v>0.25172520919976915</v>
          </cell>
          <cell r="J49">
            <v>0.45636754309921651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2.0322528488091178</v>
          </cell>
          <cell r="F50">
            <v>3.8269991424857261</v>
          </cell>
          <cell r="G50">
            <v>3.8934476794810022</v>
          </cell>
          <cell r="H50">
            <v>4.1327556697046681</v>
          </cell>
          <cell r="I50">
            <v>3.6022250386192853</v>
          </cell>
          <cell r="J50">
            <v>3.2371351127252912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1.7881527810316342</v>
          </cell>
          <cell r="F51">
            <v>3.5391916078700048</v>
          </cell>
          <cell r="G51">
            <v>3.5694950157738297</v>
          </cell>
          <cell r="H51">
            <v>3.3270304455151996</v>
          </cell>
          <cell r="I51">
            <v>2.5501163200420831</v>
          </cell>
          <cell r="J51">
            <v>2.036679870519615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4.5196126267156229</v>
          </cell>
          <cell r="F52">
            <v>1.8953330381143303</v>
          </cell>
          <cell r="G52">
            <v>1.8953340150854718</v>
          </cell>
          <cell r="H52">
            <v>1.8953352892730264</v>
          </cell>
          <cell r="I52">
            <v>1.8953394961778602</v>
          </cell>
          <cell r="J52">
            <v>1.8953470804375019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0.3500872850066466</v>
          </cell>
          <cell r="G53">
            <v>0.38255256316205083</v>
          </cell>
          <cell r="H53">
            <v>0.44348407316082772</v>
          </cell>
          <cell r="I53">
            <v>1.0912240913313387</v>
          </cell>
          <cell r="J53">
            <v>1.4665529627487306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9.2187482294825731</v>
          </cell>
          <cell r="F54">
            <v>10.684516290779779</v>
          </cell>
          <cell r="G54">
            <v>10.821010633113582</v>
          </cell>
          <cell r="H54">
            <v>10.891827856718731</v>
          </cell>
          <cell r="I54">
            <v>10.243188217816448</v>
          </cell>
          <cell r="J54">
            <v>9.8454149160755815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0.62767380377550896</v>
          </cell>
          <cell r="F55">
            <v>3.2240395055099597E-2</v>
          </cell>
          <cell r="G55">
            <v>2.9917811529403598E-3</v>
          </cell>
          <cell r="H55">
            <v>7.9060831854862092E-3</v>
          </cell>
          <cell r="I55">
            <v>5.1090663763428301E-2</v>
          </cell>
          <cell r="J55">
            <v>4.3720712096627201E-2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0.62767380377550896</v>
          </cell>
          <cell r="F56">
            <v>0.65991419883060798</v>
          </cell>
          <cell r="G56">
            <v>0.66290597998354905</v>
          </cell>
          <cell r="H56">
            <v>0.67081206316903497</v>
          </cell>
          <cell r="I56">
            <v>0.732525552192267</v>
          </cell>
          <cell r="J56">
            <v>0.77624626428889398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8.0236826344838585E-3</v>
          </cell>
          <cell r="F57">
            <v>2.0370330767828645E-4</v>
          </cell>
          <cell r="G57">
            <v>2.9560779457062712E-3</v>
          </cell>
          <cell r="H57">
            <v>1.7865683294195109E-3</v>
          </cell>
          <cell r="I57">
            <v>7.1014849162947518E-3</v>
          </cell>
          <cell r="J57">
            <v>1.0548469153399338E-2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8.0236826344838759E-3</v>
          </cell>
          <cell r="F58">
            <v>2.0356759594765498E-4</v>
          </cell>
          <cell r="G58">
            <v>2.9530019020582964E-3</v>
          </cell>
          <cell r="H58">
            <v>1.7865683294195109E-3</v>
          </cell>
          <cell r="I58">
            <v>7.1014849162947787E-3</v>
          </cell>
          <cell r="J58">
            <v>1.0548469153399341E-2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1.0699804020039365E-2</v>
          </cell>
          <cell r="F59">
            <v>2.6959117511572369E-4</v>
          </cell>
          <cell r="G59">
            <v>3.8158546306325766E-3</v>
          </cell>
          <cell r="H59">
            <v>2.2347709189474542E-3</v>
          </cell>
          <cell r="I59">
            <v>8.3562486439739507E-3</v>
          </cell>
          <cell r="J59">
            <v>1.1722081788690115E-2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1.0699804020039365E-2</v>
          </cell>
          <cell r="F60">
            <v>2.6959117511572369E-4</v>
          </cell>
          <cell r="G60">
            <v>3.8158546306325766E-3</v>
          </cell>
          <cell r="H60">
            <v>2.2347709189474542E-3</v>
          </cell>
          <cell r="I60">
            <v>8.3562486439739507E-3</v>
          </cell>
          <cell r="J60">
            <v>1.1722081788690115E-2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3.2770194025664601E-3</v>
          </cell>
          <cell r="F61">
            <v>4.4347075951958401E-5</v>
          </cell>
          <cell r="G61">
            <v>5.3500219765747199E-5</v>
          </cell>
          <cell r="H61">
            <v>3.1104450591485299E-5</v>
          </cell>
          <cell r="I61">
            <v>1.4572097576866699E-4</v>
          </cell>
          <cell r="J61">
            <v>2.1888375044585599E-3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3.2770194025664601E-3</v>
          </cell>
          <cell r="F62">
            <v>3.3147966681122487E-3</v>
          </cell>
          <cell r="G62">
            <v>3.34873660761078E-3</v>
          </cell>
          <cell r="H62">
            <v>3.3328973716210473E-3</v>
          </cell>
          <cell r="I62">
            <v>3.7308067751587377E-3</v>
          </cell>
          <cell r="J62">
            <v>3.7920173552032834E-3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1.7373304051828569E-3</v>
          </cell>
          <cell r="I63">
            <v>2.6330832442264425E-3</v>
          </cell>
          <cell r="J63">
            <v>7.8089917001267987E-4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6.4355871740005236E-4</v>
          </cell>
          <cell r="I64">
            <v>1.0174140427493183E-3</v>
          </cell>
          <cell r="J64">
            <v>3.1420513202416007E-4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3.0895367492195123E-3</v>
          </cell>
          <cell r="I65">
            <v>4.8229366698504502E-3</v>
          </cell>
          <cell r="J65">
            <v>1.3160984916137112E-3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5.6262870650332697E-5</v>
          </cell>
          <cell r="I66">
            <v>3.6714920984404599E-6</v>
          </cell>
          <cell r="J66">
            <v>8.3256092110353704E-6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5.6262870650332697E-5</v>
          </cell>
          <cell r="I67">
            <v>8.9545191724825127E-5</v>
          </cell>
          <cell r="J67">
            <v>3.103127170090742E-5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3.5600093864000351</v>
          </cell>
          <cell r="F68">
            <v>3.4647257865251073</v>
          </cell>
          <cell r="G68">
            <v>1.1469835727334069E-2</v>
          </cell>
          <cell r="H68">
            <v>6.9444536721305513E-4</v>
          </cell>
          <cell r="I68">
            <v>1.0994191295734153E-3</v>
          </cell>
          <cell r="J68">
            <v>3.035801368893195E-4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330.01287011928298</v>
          </cell>
          <cell r="F69">
            <v>321.18008041087802</v>
          </cell>
          <cell r="G69">
            <v>1.0632537719238699</v>
          </cell>
          <cell r="H69">
            <v>6.4375085540650204E-2</v>
          </cell>
          <cell r="I69">
            <v>0.101916153311456</v>
          </cell>
          <cell r="J69">
            <v>2.814187868964E-2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3.5600093864000351</v>
          </cell>
          <cell r="F70">
            <v>3.4647257865251073</v>
          </cell>
          <cell r="G70">
            <v>1.1469835727334069E-2</v>
          </cell>
          <cell r="H70">
            <v>6.9444536721305513E-4</v>
          </cell>
          <cell r="I70">
            <v>1.0994191295734153E-3</v>
          </cell>
          <cell r="J70">
            <v>3.035801368893195E-4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2.2990722373764489E-5</v>
          </cell>
          <cell r="F71">
            <v>3.0255568793756629E-5</v>
          </cell>
          <cell r="G71">
            <v>3.1676376206473051E-5</v>
          </cell>
          <cell r="H71">
            <v>1.4862495880525563E-3</v>
          </cell>
          <cell r="I71">
            <v>3.2173850073598524E-3</v>
          </cell>
          <cell r="J71">
            <v>9.9852168775223953E-4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2.299072237376456E-5</v>
          </cell>
          <cell r="F72">
            <v>3.0235411852521696E-5</v>
          </cell>
          <cell r="G72">
            <v>3.1643414316560032E-5</v>
          </cell>
          <cell r="H72">
            <v>1.4862495880525563E-3</v>
          </cell>
          <cell r="I72">
            <v>3.217385007359862E-3</v>
          </cell>
          <cell r="J72">
            <v>9.985216877522404E-4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1.8170239350585139E-5</v>
          </cell>
          <cell r="F73">
            <v>2.1576664932809444E-5</v>
          </cell>
          <cell r="G73">
            <v>2.3354792342803036E-5</v>
          </cell>
          <cell r="H73">
            <v>1.8593724921770701E-3</v>
          </cell>
          <cell r="I73">
            <v>3.7867193394211791E-3</v>
          </cell>
          <cell r="J73">
            <v>1.1110290490985333E-3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1.8170239350585139E-5</v>
          </cell>
          <cell r="F74">
            <v>2.1576664932809444E-5</v>
          </cell>
          <cell r="G74">
            <v>2.3354792342803036E-5</v>
          </cell>
          <cell r="H74">
            <v>1.8593724921770701E-3</v>
          </cell>
          <cell r="I74">
            <v>3.7867193394211791E-3</v>
          </cell>
          <cell r="J74">
            <v>1.1110290490985333E-3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3.2405846592972001E-3</v>
          </cell>
          <cell r="F75">
            <v>7.9177756063092102E-5</v>
          </cell>
          <cell r="G75">
            <v>1.18735723888281E-4</v>
          </cell>
          <cell r="H75">
            <v>9.4335170326086294E-5</v>
          </cell>
          <cell r="I75">
            <v>2.8531731662439499E-4</v>
          </cell>
          <cell r="J75">
            <v>5.5680915676454504E-4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3.2405846592972001E-3</v>
          </cell>
          <cell r="F76">
            <v>3.3095599047362084E-3</v>
          </cell>
          <cell r="G76">
            <v>3.4020291556884044E-3</v>
          </cell>
          <cell r="H76">
            <v>3.4542331034768821E-3</v>
          </cell>
          <cell r="I76">
            <v>4.5494370042643024E-3</v>
          </cell>
          <cell r="J76">
            <v>2.5249714034689696E-3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0.81771218739001872</v>
          </cell>
          <cell r="J77">
            <v>4.721971631315852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-0.81771218739001905</v>
          </cell>
          <cell r="J78">
            <v>-4.7219716313158502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8.8782600631038371E-3</v>
          </cell>
          <cell r="J79">
            <v>5.1738871567928078E-2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0.97315298667227901</v>
          </cell>
          <cell r="J80">
            <v>5.3620029655674797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1.7254485579295736E-2</v>
          </cell>
          <cell r="J81">
            <v>9.5070974566799263E-2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8.4715160633675596E-4</v>
          </cell>
          <cell r="J82">
            <v>4.4822081879446404E-3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8.4715160633675596E-4</v>
          </cell>
          <cell r="J83">
            <v>3.6354524885581501E-3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8.4715160633675596E-4</v>
          </cell>
          <cell r="J84">
            <v>4.4822081879446344E-3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0.54160077086416047</v>
          </cell>
          <cell r="J85">
            <v>0.71177569450417866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927.22322531691339</v>
          </cell>
          <cell r="J86">
            <v>1088.6477437127612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-927.22322531691395</v>
          </cell>
          <cell r="J87">
            <v>-1088.6477437127601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5.0816610709232277</v>
          </cell>
          <cell r="J88">
            <v>6.306332653307023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1041.82384867069</v>
          </cell>
          <cell r="J89">
            <v>1223.1997120368101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11.226550093434181</v>
          </cell>
          <cell r="J90">
            <v>13.181031379707024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2.95890254420706E-2</v>
          </cell>
          <cell r="J91">
            <v>9.2983185035379091E-3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2.95890254420706E-2</v>
          </cell>
          <cell r="J92">
            <v>3.8887251180113241E-2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2.1672878664255699E-2</v>
          </cell>
          <cell r="I93">
            <v>6.4003209220784701E-2</v>
          </cell>
          <cell r="J93">
            <v>4.28307686084098E-2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1.8076103056145152E-4</v>
          </cell>
          <cell r="I94">
            <v>5.2927476561301433E-4</v>
          </cell>
          <cell r="J94">
            <v>3.4173485591816258E-4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1.6139377728701027E-4</v>
          </cell>
          <cell r="I95">
            <v>4.9931581661605132E-4</v>
          </cell>
          <cell r="J95">
            <v>3.4173485591816258E-4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3.8427089830240602E-4</v>
          </cell>
          <cell r="I96">
            <v>1.1348086741273886E-3</v>
          </cell>
          <cell r="J96">
            <v>7.5941079092925164E-4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1.38681514849855E-5</v>
          </cell>
          <cell r="I97">
            <v>3.0430850923845999E-7</v>
          </cell>
          <cell r="J97">
            <v>2.3181122931191601E-6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1.38681514849855E-5</v>
          </cell>
          <cell r="I98">
            <v>4.3980001018021892E-5</v>
          </cell>
          <cell r="J98">
            <v>2.9929380696386959E-5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311.48050453435502</v>
          </cell>
          <cell r="F99">
            <v>95.646478600410504</v>
          </cell>
          <cell r="G99">
            <v>126.632486726515</v>
          </cell>
          <cell r="H99">
            <v>32.932456595706697</v>
          </cell>
          <cell r="I99">
            <v>27.8333434055941</v>
          </cell>
          <cell r="J99">
            <v>6.2123359201616601E-2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5.7138970764670303</v>
          </cell>
          <cell r="F100">
            <v>1.6906224280637379</v>
          </cell>
          <cell r="G100">
            <v>2.6960425184485755</v>
          </cell>
          <cell r="H100">
            <v>0.58272497855844085</v>
          </cell>
          <cell r="I100">
            <v>0.49781577034081925</v>
          </cell>
          <cell r="J100">
            <v>0.18099885030423374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5.522703981105586</v>
          </cell>
          <cell r="F101">
            <v>1.6958595496526676</v>
          </cell>
          <cell r="G101">
            <v>2.2452568568531013</v>
          </cell>
          <cell r="H101">
            <v>0.58390880488841745</v>
          </cell>
          <cell r="I101">
            <v>0.49349899655308727</v>
          </cell>
          <cell r="J101">
            <v>1.1014780000286623E-3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0.20944682288610356</v>
          </cell>
          <cell r="F102">
            <v>1.6377393578126956E-4</v>
          </cell>
          <cell r="G102">
            <v>0.45893382214822664</v>
          </cell>
          <cell r="H102">
            <v>4.5839725399610511E-4</v>
          </cell>
          <cell r="I102">
            <v>2.7180518305705849E-3</v>
          </cell>
          <cell r="J102">
            <v>0.1794331948888413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4.2917014363944337E-4</v>
          </cell>
          <cell r="H103">
            <v>2.235157523921233E-4</v>
          </cell>
          <cell r="I103">
            <v>3.193208673750462E-3</v>
          </cell>
          <cell r="J103">
            <v>1.0465570496569667E-3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2.5791271811577699E-5</v>
          </cell>
          <cell r="F104">
            <v>6.0819951282334798E-7</v>
          </cell>
          <cell r="G104">
            <v>8.2377393047391095E-7</v>
          </cell>
          <cell r="H104">
            <v>1.11332796297869E-6</v>
          </cell>
          <cell r="I104">
            <v>2.2785960751949899E-6</v>
          </cell>
          <cell r="J104">
            <v>3.8645119348853598E-6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1.0275377858127916</v>
          </cell>
          <cell r="F105">
            <v>1.0275383940123044</v>
          </cell>
          <cell r="G105">
            <v>1.027539217786235</v>
          </cell>
          <cell r="H105">
            <v>1.027540331114198</v>
          </cell>
          <cell r="I105">
            <v>1.0275443496330796</v>
          </cell>
          <cell r="J105">
            <v>0.72471290091879448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689.22912475773501</v>
          </cell>
          <cell r="F106">
            <v>646.70902290281197</v>
          </cell>
          <cell r="G106">
            <v>594.15221796160995</v>
          </cell>
          <cell r="H106">
            <v>515.37283674322202</v>
          </cell>
          <cell r="I106">
            <v>235.441289403361</v>
          </cell>
          <cell r="J106">
            <v>3.6629183403657199E-4</v>
          </cell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9.1956335841223904</v>
          </cell>
          <cell r="F107">
            <v>8.628334172979736</v>
          </cell>
          <cell r="G107">
            <v>7.9276756482077086</v>
          </cell>
          <cell r="H107">
            <v>7.1256872880093436</v>
          </cell>
          <cell r="I107">
            <v>3.3910025654147633</v>
          </cell>
          <cell r="J107">
            <v>0.24976710140465694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9.3518198745961225</v>
          </cell>
          <cell r="F108">
            <v>8.7748849783285152</v>
          </cell>
          <cell r="G108">
            <v>8.061766865150755</v>
          </cell>
          <cell r="H108">
            <v>6.9928471742635239</v>
          </cell>
          <cell r="I108">
            <v>3.1945900868841437</v>
          </cell>
          <cell r="J108">
            <v>4.9700384536848281E-6</v>
          </cell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5.5902115587606004E-4</v>
          </cell>
          <cell r="H109">
            <v>0.25387485038430535</v>
          </cell>
          <cell r="I109">
            <v>0.25401609349454557</v>
          </cell>
          <cell r="J109">
            <v>0.25401021090606773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1.7329037885465068</v>
          </cell>
          <cell r="F110">
            <v>1.4398632184672691</v>
          </cell>
          <cell r="G110">
            <v>2.262647708701246</v>
          </cell>
          <cell r="H110">
            <v>0.45671423063303462</v>
          </cell>
          <cell r="I110">
            <v>1.3786556618979056E-2</v>
          </cell>
          <cell r="J110">
            <v>1.4224271147362204E-4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114.38375619906</v>
          </cell>
          <cell r="F111">
            <v>95.041031377336694</v>
          </cell>
          <cell r="G111">
            <v>149.35055574754401</v>
          </cell>
          <cell r="H111">
            <v>30.146329850884499</v>
          </cell>
          <cell r="I111">
            <v>0.91000905044620495</v>
          </cell>
          <cell r="J111">
            <v>9.3890126721570006E-3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2.0280807836712786</v>
          </cell>
          <cell r="F112">
            <v>1.6851246698109319</v>
          </cell>
          <cell r="G112">
            <v>2.6480594990699329</v>
          </cell>
          <cell r="H112">
            <v>0.5345093945192283</v>
          </cell>
          <cell r="I112">
            <v>1.6134912241953986E-2</v>
          </cell>
          <cell r="J112">
            <v>1.664718558893085E-4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1.7321442207827101E-5</v>
          </cell>
          <cell r="F113">
            <v>1.36383053464746E-5</v>
          </cell>
          <cell r="G113">
            <v>1.27321553534091E-5</v>
          </cell>
          <cell r="H113">
            <v>1.66774771335983E-5</v>
          </cell>
          <cell r="I113">
            <v>1.4415238941996201E-5</v>
          </cell>
          <cell r="J113">
            <v>1.13698582391082E-5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0.28916308462710677</v>
          </cell>
          <cell r="F114">
            <v>0.28893858299020025</v>
          </cell>
          <cell r="G114">
            <v>0.28889495634247375</v>
          </cell>
          <cell r="H114">
            <v>5.7988763082680361E-2</v>
          </cell>
          <cell r="I114">
            <v>2.5143787400684465E-3</v>
          </cell>
          <cell r="J114">
            <v>8.3030327699971994E-4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15.013811718108672</v>
          </cell>
          <cell r="F115">
            <v>9.6951540327740915</v>
          </cell>
          <cell r="G115">
            <v>6.9309372517780998</v>
          </cell>
          <cell r="H115">
            <v>2.9909184187324969</v>
          </cell>
          <cell r="I115">
            <v>5.1555828051622452</v>
          </cell>
          <cell r="J115">
            <v>6.0278815084900783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15.013811718108672</v>
          </cell>
          <cell r="F116">
            <v>9.6951540327740915</v>
          </cell>
          <cell r="G116">
            <v>6.9309372517780998</v>
          </cell>
          <cell r="H116">
            <v>2.9909184187324969</v>
          </cell>
          <cell r="I116">
            <v>5.1555828051622452</v>
          </cell>
          <cell r="J116">
            <v>6.0278815084900783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1.6492502885891799E-6</v>
          </cell>
          <cell r="F117">
            <v>1.47611858436004E-6</v>
          </cell>
          <cell r="G117">
            <v>2.1775695842925299E-6</v>
          </cell>
          <cell r="H117">
            <v>3.31265193554951E-6</v>
          </cell>
          <cell r="I117">
            <v>3.7219370653523997E-5</v>
          </cell>
          <cell r="J117">
            <v>5.8295450334674997E-5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1.1999264866932737</v>
          </cell>
          <cell r="F118">
            <v>1.1999190211573112</v>
          </cell>
          <cell r="G118">
            <v>1.1999176071183921</v>
          </cell>
          <cell r="H118">
            <v>1.1999179972164677</v>
          </cell>
          <cell r="I118">
            <v>1.1999213347727604</v>
          </cell>
          <cell r="J118">
            <v>1.1999813199657907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1.4050553827215453</v>
          </cell>
          <cell r="F119">
            <v>1.2995415112715836</v>
          </cell>
          <cell r="G119">
            <v>1.3189448548979317</v>
          </cell>
          <cell r="H119">
            <v>1.2901823074977583</v>
          </cell>
          <cell r="I119">
            <v>0.73381288419860713</v>
          </cell>
          <cell r="J119">
            <v>0.50244324556417808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14.159886111549634</v>
          </cell>
          <cell r="F120">
            <v>13.051709472508442</v>
          </cell>
          <cell r="G120">
            <v>13.178338180695848</v>
          </cell>
          <cell r="H120">
            <v>12.779693303655176</v>
          </cell>
          <cell r="I120">
            <v>6.8851238173537084</v>
          </cell>
          <cell r="J120">
            <v>4.4516471556986197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2784.0018380367901</v>
          </cell>
          <cell r="F121">
            <v>2574.93476803555</v>
          </cell>
          <cell r="G121">
            <v>2613.3808997568299</v>
          </cell>
          <cell r="H121">
            <v>2556.3902744666002</v>
          </cell>
          <cell r="I121">
            <v>1453.9899590483799</v>
          </cell>
          <cell r="J121">
            <v>995.55002340933197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30.000019806430945</v>
          </cell>
          <cell r="F122">
            <v>27.747141896934803</v>
          </cell>
          <cell r="G122">
            <v>28.161432109448597</v>
          </cell>
          <cell r="H122">
            <v>27.547308992097001</v>
          </cell>
          <cell r="I122">
            <v>15.667995248366131</v>
          </cell>
          <cell r="J122">
            <v>10.727909735014357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6.3664113097456706E-8</v>
          </cell>
          <cell r="G123">
            <v>1.4597219920357001E-7</v>
          </cell>
          <cell r="H123">
            <v>3.0527485737541402E-7</v>
          </cell>
          <cell r="I123">
            <v>1.1446532409961499E-2</v>
          </cell>
          <cell r="J123">
            <v>2.7611811567816499E-2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7.6767548789579212E-2</v>
          </cell>
          <cell r="F124">
            <v>7.2062074439915969E-2</v>
          </cell>
          <cell r="G124">
            <v>7.2061164617524043E-2</v>
          </cell>
          <cell r="H124">
            <v>7.0490044289361523E-2</v>
          </cell>
          <cell r="I124">
            <v>6.1917917268898962E-2</v>
          </cell>
          <cell r="J124">
            <v>6.1288200355577749E-2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4.0653684698744499</v>
          </cell>
          <cell r="F125">
            <v>0.61120879414663398</v>
          </cell>
          <cell r="G125">
            <v>2.2070146106994799</v>
          </cell>
          <cell r="H125">
            <v>1.89298905333886</v>
          </cell>
          <cell r="I125">
            <v>9.9536957432869695</v>
          </cell>
          <cell r="J125">
            <v>18.194303880879801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1.4612657065728245E-2</v>
          </cell>
          <cell r="F126">
            <v>2.9093805252421506E-3</v>
          </cell>
          <cell r="G126">
            <v>9.8694590109819937E-3</v>
          </cell>
          <cell r="H126">
            <v>9.1914629068919253E-3</v>
          </cell>
          <cell r="I126">
            <v>4.9894212561895919E-2</v>
          </cell>
          <cell r="J126">
            <v>9.3272358289168106E-2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3.5178618861938411E-2</v>
          </cell>
          <cell r="F127">
            <v>6.9332539077728416E-3</v>
          </cell>
          <cell r="G127">
            <v>2.3159286091907514E-2</v>
          </cell>
          <cell r="H127">
            <v>2.1009058072895888E-2</v>
          </cell>
          <cell r="I127">
            <v>0.11204314399864347</v>
          </cell>
          <cell r="J127">
            <v>0.20262615766267589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7.2081001238908551E-2</v>
          </cell>
          <cell r="F128">
            <v>1.0837035357209829E-2</v>
          </cell>
          <cell r="G128">
            <v>3.9131464728714253E-2</v>
          </cell>
          <cell r="H128">
            <v>3.3563635697497436E-2</v>
          </cell>
          <cell r="I128">
            <v>0.17648396707955633</v>
          </cell>
          <cell r="J128">
            <v>0.32259404044113188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2.2270568397530701E-7</v>
          </cell>
          <cell r="G129">
            <v>4.2111563002204302E-5</v>
          </cell>
          <cell r="H129">
            <v>7.6957943914177496E-7</v>
          </cell>
          <cell r="I129">
            <v>1.93171562695702E-4</v>
          </cell>
          <cell r="J129">
            <v>4.8490881283093897E-3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4.1354473024252832E-3</v>
          </cell>
          <cell r="F130">
            <v>8.7512669232688023E-4</v>
          </cell>
          <cell r="G130">
            <v>9.1319446443808769E-4</v>
          </cell>
          <cell r="H130">
            <v>8.1650969006685239E-4</v>
          </cell>
          <cell r="I130">
            <v>4.4346794847529101E-3</v>
          </cell>
          <cell r="J130">
            <v>8.2906140498302076E-3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1.3361336925720717E-3</v>
          </cell>
          <cell r="I131">
            <v>2.1484582977966708E-3</v>
          </cell>
          <cell r="J131">
            <v>5.5517523022061935E-4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3.5542472610291627E-3</v>
          </cell>
          <cell r="I132">
            <v>5.7151107429074073E-3</v>
          </cell>
          <cell r="J132">
            <v>1.476820809453867E-3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5.5239111846503526E-3</v>
          </cell>
          <cell r="I133">
            <v>8.6378870046963027E-3</v>
          </cell>
          <cell r="J133">
            <v>2.0807897642501076E-3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9.8744104577545695E-5</v>
          </cell>
          <cell r="I134">
            <v>3.95245781369348E-5</v>
          </cell>
          <cell r="J134">
            <v>2.9203882431039702E-6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9.8744104577545695E-5</v>
          </cell>
          <cell r="I135">
            <v>1.5923427669830282E-4</v>
          </cell>
          <cell r="J135">
            <v>5.3643101557499912E-5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28.948627290126375</v>
          </cell>
          <cell r="F136">
            <v>21.507502894220139</v>
          </cell>
          <cell r="G136">
            <v>27.199443655645386</v>
          </cell>
          <cell r="H136">
            <v>13.451315263228201</v>
          </cell>
          <cell r="I136">
            <v>8.3516259702522166</v>
          </cell>
          <cell r="J136">
            <v>5.4860404570142745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28.948627290126375</v>
          </cell>
          <cell r="F137">
            <v>21.507502894220139</v>
          </cell>
          <cell r="G137">
            <v>27.199443655645386</v>
          </cell>
          <cell r="H137">
            <v>13.451315263228201</v>
          </cell>
          <cell r="I137">
            <v>8.3516259702522166</v>
          </cell>
          <cell r="J137">
            <v>5.4860404570142745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1.7143854030488401E-6</v>
          </cell>
          <cell r="F138">
            <v>1.4821355465415901E-6</v>
          </cell>
          <cell r="G138">
            <v>1.6312884728499599E-6</v>
          </cell>
          <cell r="H138">
            <v>1.5787079729303199E-6</v>
          </cell>
          <cell r="I138">
            <v>2.0024523845071198E-6</v>
          </cell>
          <cell r="J138">
            <v>2.8146290733194001E-6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1.6999966393620476</v>
          </cell>
          <cell r="F139">
            <v>1.6999934885319103</v>
          </cell>
          <cell r="G139">
            <v>1.6999922860390442</v>
          </cell>
          <cell r="H139">
            <v>1.6999921708220422</v>
          </cell>
          <cell r="I139">
            <v>1.1999994936763914</v>
          </cell>
          <cell r="J139">
            <v>1.199999396839996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313.44856410730284</v>
          </cell>
          <cell r="J140">
            <v>715.14553409629264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-313.44856410730301</v>
          </cell>
          <cell r="J141">
            <v>-715.14553409629195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1.2489200475173443</v>
          </cell>
          <cell r="J142">
            <v>2.0112661793642204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0.24657659379992453</v>
          </cell>
          <cell r="J143">
            <v>0.59290081322961385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410.258175629753</v>
          </cell>
          <cell r="J144">
            <v>986.47808462448302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4.4208855132516467</v>
          </cell>
          <cell r="J145">
            <v>10.630151773970709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2.3101111120030601E-2</v>
          </cell>
          <cell r="J146">
            <v>2.9335744794453101E-2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2.3101111120030601E-2</v>
          </cell>
          <cell r="J147">
            <v>5.2436786990274167E-2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9.40986559792414E-2</v>
          </cell>
          <cell r="I148">
            <v>0.35047538750641999</v>
          </cell>
          <cell r="J148">
            <v>0.23365875735521799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7.8482283284814008E-4</v>
          </cell>
          <cell r="I149">
            <v>2.89825745980486E-3</v>
          </cell>
          <cell r="J149">
            <v>1.8642985959192932E-3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7.0073467218584025E-4</v>
          </cell>
          <cell r="I150">
            <v>2.7342051507593026E-3</v>
          </cell>
          <cell r="J150">
            <v>1.8642985959192932E-3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1.6684158861567623E-3</v>
          </cell>
          <cell r="I151">
            <v>6.214102615362053E-3</v>
          </cell>
          <cell r="J151">
            <v>4.1428857687095377E-3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6.1963112364970196E-5</v>
          </cell>
          <cell r="I152">
            <v>1.08491557278018E-6</v>
          </cell>
          <cell r="J152">
            <v>5.2080634956795402E-6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6.1963112364970196E-5</v>
          </cell>
          <cell r="I153">
            <v>2.4286446034508654E-4</v>
          </cell>
          <cell r="J153">
            <v>1.6549713873976918E-4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1.8993465202939432E-3</v>
          </cell>
          <cell r="G154">
            <v>2.4964787137872839E-3</v>
          </cell>
          <cell r="H154">
            <v>2.5597459553331251E-3</v>
          </cell>
          <cell r="I154">
            <v>2.6641792093147075E-3</v>
          </cell>
          <cell r="J154">
            <v>2.7233700368095308E-3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1.8993465202939432E-3</v>
          </cell>
          <cell r="G155">
            <v>2.4964787137872839E-3</v>
          </cell>
          <cell r="H155">
            <v>2.5597459553331251E-3</v>
          </cell>
          <cell r="I155">
            <v>2.6641792093147075E-3</v>
          </cell>
          <cell r="J155">
            <v>2.7233700368095308E-3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1.71166955471918E-4</v>
          </cell>
          <cell r="G156">
            <v>5.4276387949944E-5</v>
          </cell>
          <cell r="H156">
            <v>5.11364003324866E-7</v>
          </cell>
          <cell r="I156">
            <v>1.97579284381983E-7</v>
          </cell>
          <cell r="J156">
            <v>1.2452001784858801E-7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1.71166955471918E-4</v>
          </cell>
          <cell r="G157">
            <v>2.25443343421862E-4</v>
          </cell>
          <cell r="H157">
            <v>2.25954707425187E-4</v>
          </cell>
          <cell r="I157">
            <v>2.26556423164082E-4</v>
          </cell>
          <cell r="J157">
            <v>2.2668094318193001E-4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0.11258823312626215</v>
          </cell>
          <cell r="F158">
            <v>0.11274342413866341</v>
          </cell>
          <cell r="G158">
            <v>0.10855962706581304</v>
          </cell>
          <cell r="H158">
            <v>0.11235416282486722</v>
          </cell>
          <cell r="I158">
            <v>0.10889576695070412</v>
          </cell>
          <cell r="J158">
            <v>0.10246415689947862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5.6294116563131107</v>
          </cell>
          <cell r="F159">
            <v>5.6371712069331688</v>
          </cell>
          <cell r="G159">
            <v>5.4279813532906447</v>
          </cell>
          <cell r="H159">
            <v>5.6177081412433685</v>
          </cell>
          <cell r="I159">
            <v>5.4447883475352112</v>
          </cell>
          <cell r="J159">
            <v>5.1232078449739307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9.6793712421977887</v>
          </cell>
          <cell r="F160">
            <v>9.6927132352353755</v>
          </cell>
          <cell r="G160">
            <v>9.333026224029453</v>
          </cell>
          <cell r="H160">
            <v>9.6592478840007256</v>
          </cell>
          <cell r="I160">
            <v>9.3619246501333961</v>
          </cell>
          <cell r="J160">
            <v>8.808989946015183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4.0983825197936702E-3</v>
          </cell>
          <cell r="F161">
            <v>2.9274227288355697E-4</v>
          </cell>
          <cell r="G161">
            <v>8.5745725836034095E-7</v>
          </cell>
          <cell r="H161">
            <v>7.2852136164120701E-2</v>
          </cell>
          <cell r="I161">
            <v>1.4394989267104299E-2</v>
          </cell>
          <cell r="J161">
            <v>6.7086457487575302E-2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0.21266839185934203</v>
          </cell>
          <cell r="F162">
            <v>0.21296022995122427</v>
          </cell>
          <cell r="G162">
            <v>0.21295666863453364</v>
          </cell>
          <cell r="H162">
            <v>0.21222479584539644</v>
          </cell>
          <cell r="I162">
            <v>0.2056841824910092</v>
          </cell>
          <cell r="J162">
            <v>0.19354083517144846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0.97461558237506851</v>
          </cell>
          <cell r="J163">
            <v>0.76142608563033864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-0.97461558237506796</v>
          </cell>
          <cell r="J164">
            <v>-0.76142608563033798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6.2908488463128843E-3</v>
          </cell>
          <cell r="J165">
            <v>4.9147751164281871E-3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7.125066339972088E-3</v>
          </cell>
          <cell r="J166">
            <v>5.4321198655259044E-3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1.1324883971290001</v>
          </cell>
          <cell r="J167">
            <v>0.87056892499250105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2.0079581509379479E-2</v>
          </cell>
          <cell r="J168">
            <v>1.5435619237455692E-2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5.5272745850264496E-4</v>
          </cell>
          <cell r="J169">
            <v>6.5688497360973903E-7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5.5272745850264496E-4</v>
          </cell>
          <cell r="J170">
            <v>5.5288048086994386E-4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3.2944551365802237</v>
          </cell>
          <cell r="G171">
            <v>6.8324040437456475</v>
          </cell>
          <cell r="H171">
            <v>8.7666021736945847</v>
          </cell>
          <cell r="I171">
            <v>11.781604894855889</v>
          </cell>
          <cell r="J171">
            <v>15.833505776470647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3.2944551365802237</v>
          </cell>
          <cell r="G172">
            <v>6.8324040437456475</v>
          </cell>
          <cell r="H172">
            <v>8.7666021736945847</v>
          </cell>
          <cell r="I172">
            <v>11.781604894855889</v>
          </cell>
          <cell r="J172">
            <v>15.833505776470647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3.2944551365802202</v>
          </cell>
          <cell r="G173">
            <v>6.8324040437456404</v>
          </cell>
          <cell r="H173">
            <v>8.76660217369459</v>
          </cell>
          <cell r="I173">
            <v>11.781604894855899</v>
          </cell>
          <cell r="J173">
            <v>15.8335057764707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3.3700602377297701E-8</v>
          </cell>
          <cell r="G174">
            <v>1.0047153401640501</v>
          </cell>
          <cell r="H174">
            <v>0.43177919937321801</v>
          </cell>
          <cell r="I174">
            <v>0.87407339609597201</v>
          </cell>
          <cell r="J174">
            <v>2.8852398053744701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1.1231012952686124</v>
          </cell>
          <cell r="G175">
            <v>2.1799443738646502</v>
          </cell>
          <cell r="H175">
            <v>2.5271537514785498</v>
          </cell>
          <cell r="I175">
            <v>3.3962912772670788</v>
          </cell>
          <cell r="J175">
            <v>4.5643360872508802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5.6100063012582657</v>
          </cell>
          <cell r="F176">
            <v>6.0767086640864409</v>
          </cell>
          <cell r="G176">
            <v>6.2431482216937901</v>
          </cell>
          <cell r="H176">
            <v>8.1587135987389701</v>
          </cell>
          <cell r="I176">
            <v>8.158752443909929</v>
          </cell>
          <cell r="J176">
            <v>8.3087562355711579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6.0987825839605536</v>
          </cell>
          <cell r="F177">
            <v>6.604410587920885</v>
          </cell>
          <cell r="G177">
            <v>6.7826299358785294</v>
          </cell>
          <cell r="H177">
            <v>8.8579051590454387</v>
          </cell>
          <cell r="I177">
            <v>8.8463349219074576</v>
          </cell>
          <cell r="J177">
            <v>8.997185402810727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0.84970048500079098</v>
          </cell>
          <cell r="F178">
            <v>2.5507540777760303E-7</v>
          </cell>
          <cell r="G178">
            <v>2.0279266670697299E-7</v>
          </cell>
          <cell r="H178">
            <v>1.7184095062357601E-7</v>
          </cell>
          <cell r="I178">
            <v>2.0531213860860501E-7</v>
          </cell>
          <cell r="J178">
            <v>3.0335246317276398E-7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0.84970048500079098</v>
          </cell>
          <cell r="F179">
            <v>0.849700740076198</v>
          </cell>
          <cell r="G179">
            <v>0.84970094286886499</v>
          </cell>
          <cell r="H179">
            <v>0.84970111470981602</v>
          </cell>
          <cell r="I179">
            <v>0.849701593699563</v>
          </cell>
          <cell r="J179">
            <v>0.84970189705202603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5.6952172350901173E-4</v>
          </cell>
          <cell r="G180">
            <v>1.1495691957482583E-3</v>
          </cell>
          <cell r="H180">
            <v>1.1931136981828611E-3</v>
          </cell>
          <cell r="I180">
            <v>2.6798638947230944E-3</v>
          </cell>
          <cell r="J180">
            <v>2.840249048913166E-3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5.6952172350901173E-4</v>
          </cell>
          <cell r="G181">
            <v>1.1495691957482583E-3</v>
          </cell>
          <cell r="H181">
            <v>1.1931136981828611E-3</v>
          </cell>
          <cell r="I181">
            <v>2.6798638947230944E-3</v>
          </cell>
          <cell r="J181">
            <v>2.840249048913166E-3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4.9074524831705999E-5</v>
          </cell>
          <cell r="G182">
            <v>4.7720675142298801E-5</v>
          </cell>
          <cell r="H182">
            <v>1.8162636584147001E-6</v>
          </cell>
          <cell r="I182">
            <v>9.2755566322648297E-7</v>
          </cell>
          <cell r="J182">
            <v>5.5316100961585496E-7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4.9074524831705999E-5</v>
          </cell>
          <cell r="G183">
            <v>9.6795199974004706E-5</v>
          </cell>
          <cell r="H183">
            <v>9.8611463632419506E-5</v>
          </cell>
          <cell r="I183">
            <v>1.9563642853065501E-4</v>
          </cell>
          <cell r="J183">
            <v>1.96189589540271E-4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2.7833118005475741E-3</v>
          </cell>
          <cell r="G184">
            <v>2.8396888732408008E-3</v>
          </cell>
          <cell r="H184">
            <v>2.9311547426905367E-3</v>
          </cell>
          <cell r="I184">
            <v>3.0070397935139173E-3</v>
          </cell>
          <cell r="J184">
            <v>2.8602702207674003E-3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2.7833118005475741E-3</v>
          </cell>
          <cell r="G185">
            <v>2.8396888732408008E-3</v>
          </cell>
          <cell r="H185">
            <v>2.9311547426905367E-3</v>
          </cell>
          <cell r="I185">
            <v>3.0070397935139173E-3</v>
          </cell>
          <cell r="J185">
            <v>2.8602702207674003E-3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2.40041624227363E-4</v>
          </cell>
          <cell r="G186">
            <v>2.6653008947937302E-6</v>
          </cell>
          <cell r="H186">
            <v>5.3773991150524699E-7</v>
          </cell>
          <cell r="I186">
            <v>1.2374718134597399E-7</v>
          </cell>
          <cell r="J186">
            <v>7.0755656662838894E-8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2.40041624227363E-4</v>
          </cell>
          <cell r="G187">
            <v>2.42706925122157E-4</v>
          </cell>
          <cell r="H187">
            <v>2.43244665033662E-4</v>
          </cell>
          <cell r="I187">
            <v>2.4419982570798897E-4</v>
          </cell>
          <cell r="J187">
            <v>2.4427058136465199E-4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0.65981796555961547</v>
          </cell>
          <cell r="F188">
            <v>1.8166141852647779</v>
          </cell>
          <cell r="G188">
            <v>3.3612226860623937</v>
          </cell>
          <cell r="H188">
            <v>5.5648059257110321</v>
          </cell>
          <cell r="I188">
            <v>7.9584669058921165</v>
          </cell>
          <cell r="J188">
            <v>1.1237548914150393E-3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0.1725272169252062</v>
          </cell>
          <cell r="F189">
            <v>0.52162292359229645</v>
          </cell>
          <cell r="G189">
            <v>1.1317604616697046</v>
          </cell>
          <cell r="H189">
            <v>2.6306355285179333</v>
          </cell>
          <cell r="I189">
            <v>3.7621843555126318</v>
          </cell>
          <cell r="J189">
            <v>5.3122958503256301E-4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0.87359992074353576</v>
          </cell>
          <cell r="F190">
            <v>2.3100656237906581</v>
          </cell>
          <cell r="G190">
            <v>4.4875853744890817</v>
          </cell>
          <cell r="H190">
            <v>7.7715330068613842</v>
          </cell>
          <cell r="I190">
            <v>10.674875112287966</v>
          </cell>
          <cell r="J190">
            <v>1.6005224218248147E-3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1.76075298659461E-2</v>
          </cell>
          <cell r="G191">
            <v>2.2559699905760001E-2</v>
          </cell>
          <cell r="H191">
            <v>5.5420835752501299E-2</v>
          </cell>
          <cell r="I191">
            <v>1.7892629838791401E-2</v>
          </cell>
          <cell r="J191">
            <v>3.0309322306615199E-7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6.5145017688546109E-3</v>
          </cell>
          <cell r="F192">
            <v>1.9286435516240721E-2</v>
          </cell>
          <cell r="G192">
            <v>4.1845984649162504E-2</v>
          </cell>
          <cell r="H192">
            <v>9.7266224379308916E-2</v>
          </cell>
          <cell r="I192">
            <v>0.15181728957564267</v>
          </cell>
          <cell r="J192">
            <v>3.9068405275601015E-5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9.8265476606132019E-4</v>
          </cell>
          <cell r="G193">
            <v>1.7478022867754839E-3</v>
          </cell>
          <cell r="H193">
            <v>1.8823574851897706E-3</v>
          </cell>
          <cell r="I193">
            <v>0.38203259726530642</v>
          </cell>
          <cell r="J193">
            <v>6.009039716923521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9.8265476606132019E-4</v>
          </cell>
          <cell r="G194">
            <v>1.7478022867754839E-3</v>
          </cell>
          <cell r="H194">
            <v>1.8823574851897706E-3</v>
          </cell>
          <cell r="I194">
            <v>0.38203259726530642</v>
          </cell>
          <cell r="J194">
            <v>6.009039716923521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8.4621513322322205E-5</v>
          </cell>
          <cell r="G195">
            <v>6.2801171673064406E-5</v>
          </cell>
          <cell r="H195">
            <v>2.8255351785720299E-6</v>
          </cell>
          <cell r="I195">
            <v>2.62482393125783E-2</v>
          </cell>
          <cell r="J195">
            <v>0.400035675927711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8.4621513322322205E-5</v>
          </cell>
          <cell r="G196">
            <v>1.4742268499538699E-4</v>
          </cell>
          <cell r="H196">
            <v>1.50248220173959E-4</v>
          </cell>
          <cell r="I196">
            <v>2.7159391255305101E-2</v>
          </cell>
          <cell r="J196">
            <v>0.42719506718301598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1.5168129426583882E-5</v>
          </cell>
          <cell r="F197">
            <v>3.0760542194364896E-5</v>
          </cell>
          <cell r="G197">
            <v>3.1419696675700973E-5</v>
          </cell>
          <cell r="H197">
            <v>2.5057075373564807E-3</v>
          </cell>
          <cell r="I197">
            <v>7.0741526570705319E-3</v>
          </cell>
          <cell r="J197">
            <v>8.2254845760288027E-3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1.5168129426583916E-5</v>
          </cell>
          <cell r="F198">
            <v>3.0785684910845626E-5</v>
          </cell>
          <cell r="G198">
            <v>3.1459824002234438E-5</v>
          </cell>
          <cell r="H198">
            <v>2.5057075373564755E-3</v>
          </cell>
          <cell r="I198">
            <v>7.0741526570705241E-3</v>
          </cell>
          <cell r="J198">
            <v>8.2254845760288027E-3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1.5168129426583916E-5</v>
          </cell>
          <cell r="F199">
            <v>3.0785684910845626E-5</v>
          </cell>
          <cell r="G199">
            <v>3.1459824002234438E-5</v>
          </cell>
          <cell r="H199">
            <v>2.8816841133464523E-3</v>
          </cell>
          <cell r="I199">
            <v>7.6081762674773843E-3</v>
          </cell>
          <cell r="J199">
            <v>8.3101307859755509E-3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1.5168129426583916E-5</v>
          </cell>
          <cell r="F200">
            <v>3.0785684910845626E-5</v>
          </cell>
          <cell r="G200">
            <v>3.1459824002234438E-5</v>
          </cell>
          <cell r="H200">
            <v>2.8816841133464523E-3</v>
          </cell>
          <cell r="I200">
            <v>7.6081762674773843E-3</v>
          </cell>
          <cell r="J200">
            <v>8.3101307859755509E-3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1.65038264949126E-3</v>
          </cell>
          <cell r="F201">
            <v>4.3942252740526499E-5</v>
          </cell>
          <cell r="G201">
            <v>7.6183684307477002E-5</v>
          </cell>
          <cell r="H201">
            <v>7.6922245379071899E-5</v>
          </cell>
          <cell r="I201">
            <v>1.53634566025103E-4</v>
          </cell>
          <cell r="J201">
            <v>3.1530846911873999E-4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1.65038264949126E-3</v>
          </cell>
          <cell r="F202">
            <v>1.6890711377625302E-3</v>
          </cell>
          <cell r="G202">
            <v>1.7523314216949628E-3</v>
          </cell>
          <cell r="H202">
            <v>1.8102706365278199E-3</v>
          </cell>
          <cell r="I202">
            <v>2.5620983177058521E-3</v>
          </cell>
          <cell r="J202">
            <v>1.415656818866297E-3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1.8275794431613521E-5</v>
          </cell>
          <cell r="G203">
            <v>2.0808862761975981</v>
          </cell>
          <cell r="H203">
            <v>2.6699698036477097</v>
          </cell>
          <cell r="I203">
            <v>3.5882893185128308</v>
          </cell>
          <cell r="J203">
            <v>4.8223825772929345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1.8275794431613521E-5</v>
          </cell>
          <cell r="G204">
            <v>2.0808862761975981</v>
          </cell>
          <cell r="H204">
            <v>2.6699698036477097</v>
          </cell>
          <cell r="I204">
            <v>3.5882893185128308</v>
          </cell>
          <cell r="J204">
            <v>4.8223825772929345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1.8275794431613501E-5</v>
          </cell>
          <cell r="G205">
            <v>2.0808862761975999</v>
          </cell>
          <cell r="H205">
            <v>2.6699698036477102</v>
          </cell>
          <cell r="I205">
            <v>3.58828931851283</v>
          </cell>
          <cell r="J205">
            <v>4.8223825772929301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6.2644316643989002E-6</v>
          </cell>
          <cell r="G206">
            <v>0.663919002265979</v>
          </cell>
          <cell r="H206">
            <v>0.105747164486057</v>
          </cell>
          <cell r="I206">
            <v>0.14212469537373801</v>
          </cell>
          <cell r="J206">
            <v>1.12282997835833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6.2644316643989002E-6</v>
          </cell>
          <cell r="G207">
            <v>0.66392526669764396</v>
          </cell>
          <cell r="H207">
            <v>0.76967243118370099</v>
          </cell>
          <cell r="I207">
            <v>1.03439726623287</v>
          </cell>
          <cell r="J207">
            <v>1.39015033023137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0.96588624136454682</v>
          </cell>
          <cell r="F208">
            <v>4.6907009146928899E-4</v>
          </cell>
          <cell r="G208">
            <v>6.9960920781652032E-3</v>
          </cell>
          <cell r="H208">
            <v>9.7123597307864577E-3</v>
          </cell>
          <cell r="I208">
            <v>2.9358839402733872E-2</v>
          </cell>
          <cell r="J208">
            <v>4.7006868526383821E-4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1.8035614744921959</v>
          </cell>
          <cell r="F209">
            <v>9.0134396334323806E-4</v>
          </cell>
          <cell r="G209">
            <v>1.4013146388721575E-2</v>
          </cell>
          <cell r="H209">
            <v>2.0772132584700866E-2</v>
          </cell>
          <cell r="I209">
            <v>6.2115514729084505E-2</v>
          </cell>
          <cell r="J209">
            <v>9.8396040067577129E-4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207.88003891368101</v>
          </cell>
          <cell r="F210">
            <v>0.174546159140305</v>
          </cell>
          <cell r="G210">
            <v>1.67773520889849</v>
          </cell>
          <cell r="H210">
            <v>2.2555073761976701</v>
          </cell>
          <cell r="I210">
            <v>6.6892418023939904</v>
          </cell>
          <cell r="J210">
            <v>0.12248212812199701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3.6858162927957547</v>
          </cell>
          <cell r="F211">
            <v>3.0947900556791636E-3</v>
          </cell>
          <cell r="G211">
            <v>2.9747078171959068E-2</v>
          </cell>
          <cell r="H211">
            <v>3.9991265535419818E-2</v>
          </cell>
          <cell r="I211">
            <v>0.11860357805663094</v>
          </cell>
          <cell r="J211">
            <v>2.171668938333279E-3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9.778422315305039E-7</v>
          </cell>
          <cell r="G212">
            <v>6.5216539805021997E-4</v>
          </cell>
          <cell r="H212">
            <v>3.7103091553217502E-5</v>
          </cell>
          <cell r="I212">
            <v>1.52922551534387E-6</v>
          </cell>
          <cell r="J212">
            <v>2.6471747923338499E-6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4.7136840693886198E-2</v>
          </cell>
          <cell r="F213">
            <v>1.5785526278143391E-4</v>
          </cell>
          <cell r="G213">
            <v>8.0926864179504954E-4</v>
          </cell>
          <cell r="H213">
            <v>8.4363129051196611E-4</v>
          </cell>
          <cell r="I213">
            <v>3.3773488605834904E-3</v>
          </cell>
          <cell r="J213">
            <v>1.5572326877021005E-4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12.841923320242159</v>
          </cell>
          <cell r="F214">
            <v>16.03297379143401</v>
          </cell>
          <cell r="G214">
            <v>6.1658790540481361</v>
          </cell>
          <cell r="H214">
            <v>12.622882496435668</v>
          </cell>
          <cell r="I214">
            <v>13.125601016286113</v>
          </cell>
          <cell r="J214">
            <v>13.657300431906087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12.841923320242159</v>
          </cell>
          <cell r="F215">
            <v>16.03297379143401</v>
          </cell>
          <cell r="G215">
            <v>6.1658790540481361</v>
          </cell>
          <cell r="H215">
            <v>12.622882496435668</v>
          </cell>
          <cell r="I215">
            <v>13.125601016286113</v>
          </cell>
          <cell r="J215">
            <v>13.657300431906087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16.052406230990794</v>
          </cell>
          <cell r="F216">
            <v>20.04121931996869</v>
          </cell>
          <cell r="G216">
            <v>7.7073508960248391</v>
          </cell>
          <cell r="H216">
            <v>15.778605198304669</v>
          </cell>
          <cell r="I216">
            <v>16.40700334562953</v>
          </cell>
          <cell r="J216">
            <v>17.071627627618792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16.052406230990794</v>
          </cell>
          <cell r="F217">
            <v>20.04121931996869</v>
          </cell>
          <cell r="G217">
            <v>7.7073508960248391</v>
          </cell>
          <cell r="H217">
            <v>15.778605198304669</v>
          </cell>
          <cell r="I217">
            <v>16.40700334562953</v>
          </cell>
          <cell r="J217">
            <v>17.071627627618792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2.2990720863353329E-5</v>
          </cell>
          <cell r="F219">
            <v>2.2072220842714186E-4</v>
          </cell>
          <cell r="G219">
            <v>2.0761750655825775E-3</v>
          </cell>
          <cell r="H219">
            <v>1.5907726560564805E-3</v>
          </cell>
          <cell r="I219">
            <v>3.6579902147549177E-3</v>
          </cell>
          <cell r="J219">
            <v>1.527463104344356E-3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2.29907208633534E-5</v>
          </cell>
          <cell r="F220">
            <v>2.2057515832159448E-4</v>
          </cell>
          <cell r="G220">
            <v>2.0740146336725054E-3</v>
          </cell>
          <cell r="H220">
            <v>1.5907726560564805E-3</v>
          </cell>
          <cell r="I220">
            <v>3.6579902147549307E-3</v>
          </cell>
          <cell r="J220">
            <v>1.5274631043443575E-3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1.8170237315821512E-5</v>
          </cell>
          <cell r="F221">
            <v>2.9198446552388817E-4</v>
          </cell>
          <cell r="G221">
            <v>2.6804960755528054E-3</v>
          </cell>
          <cell r="H221">
            <v>1.9900263272249578E-3</v>
          </cell>
          <cell r="I221">
            <v>4.3050784068414316E-3</v>
          </cell>
          <cell r="J221">
            <v>1.6987417341909608E-3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1.8170237315821512E-5</v>
          </cell>
          <cell r="F222">
            <v>2.9198446552388817E-4</v>
          </cell>
          <cell r="G222">
            <v>2.6804960755528054E-3</v>
          </cell>
          <cell r="H222">
            <v>1.9900263272249578E-3</v>
          </cell>
          <cell r="I222">
            <v>4.3050784068414316E-3</v>
          </cell>
          <cell r="J222">
            <v>1.6987417341909608E-3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2.7907558983105E-3</v>
          </cell>
          <cell r="F223">
            <v>8.0203975767419302E-5</v>
          </cell>
          <cell r="G223">
            <v>6.3763068850906604E-5</v>
          </cell>
          <cell r="H223">
            <v>3.2579032151934002E-5</v>
          </cell>
          <cell r="I223">
            <v>2.3665634688140499E-4</v>
          </cell>
          <cell r="J223">
            <v>3.4876545805521898E-4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2.7907558983105E-3</v>
          </cell>
          <cell r="F224">
            <v>2.8653987695602349E-3</v>
          </cell>
          <cell r="G224">
            <v>2.9121379063431702E-3</v>
          </cell>
          <cell r="H224">
            <v>2.9001749966415399E-3</v>
          </cell>
          <cell r="I224">
            <v>2.8321060941878147E-3</v>
          </cell>
          <cell r="J224">
            <v>1.5976964681412244E-3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7.2988502546902673E-4</v>
          </cell>
          <cell r="I225">
            <v>4.9150107290250955E-3</v>
          </cell>
          <cell r="J225">
            <v>8.0914361695326616E-4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3.6494251273451315E-4</v>
          </cell>
          <cell r="I226">
            <v>2.2095002359837569E-3</v>
          </cell>
          <cell r="J226">
            <v>3.2649654719166878E-4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7.9164452762409798E-2</v>
          </cell>
          <cell r="I227">
            <v>0.50863597269177097</v>
          </cell>
          <cell r="J227">
            <v>8.0062631572217796E-2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1.4036250489788964E-3</v>
          </cell>
          <cell r="I228">
            <v>9.0183683101377858E-3</v>
          </cell>
          <cell r="J228">
            <v>1.4195502051811675E-3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1.153182498954E-4</v>
          </cell>
          <cell r="I229">
            <v>1.25496612986004E-4</v>
          </cell>
          <cell r="J229">
            <v>3.1264969133259999E-6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1.153182498954E-4</v>
          </cell>
          <cell r="I230">
            <v>2.7194644461000676E-4</v>
          </cell>
          <cell r="J230">
            <v>1.2278939350485218E-4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1.0238136216520369E-3</v>
          </cell>
          <cell r="F231">
            <v>6.5639507541068285E-4</v>
          </cell>
          <cell r="G231">
            <v>7.1582524416096208E-2</v>
          </cell>
          <cell r="H231">
            <v>3.4867623830815591E-3</v>
          </cell>
          <cell r="I231">
            <v>0.20996956240428497</v>
          </cell>
          <cell r="J231">
            <v>0.2063175347960424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1.0238136216520358E-3</v>
          </cell>
          <cell r="F232">
            <v>6.5585899653739508E-4</v>
          </cell>
          <cell r="G232">
            <v>7.1491220175769504E-2</v>
          </cell>
          <cell r="H232">
            <v>3.4867623830815652E-3</v>
          </cell>
          <cell r="I232">
            <v>0.20996956240428516</v>
          </cell>
          <cell r="J232">
            <v>0.2063175347960424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1.2655279412288308E-3</v>
          </cell>
          <cell r="F233">
            <v>8.0009466189456097E-4</v>
          </cell>
          <cell r="G233">
            <v>8.5218851478683605E-2</v>
          </cell>
          <cell r="H233">
            <v>4.0093333612767268E-3</v>
          </cell>
          <cell r="I233">
            <v>0.2257752835224798</v>
          </cell>
          <cell r="J233">
            <v>0.20840311080616558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1.2655279412288308E-3</v>
          </cell>
          <cell r="F234">
            <v>8.0009466189456097E-4</v>
          </cell>
          <cell r="G234">
            <v>8.5218851478683605E-2</v>
          </cell>
          <cell r="H234">
            <v>4.0093333612767268E-3</v>
          </cell>
          <cell r="I234">
            <v>0.2257752835224798</v>
          </cell>
          <cell r="J234">
            <v>0.20840311080616558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3.4322637919741599E-3</v>
          </cell>
          <cell r="F235">
            <v>5.1769225608566102E-5</v>
          </cell>
          <cell r="G235">
            <v>1.08469691160443E-3</v>
          </cell>
          <cell r="H235">
            <v>2.13384422097694E-5</v>
          </cell>
          <cell r="I235">
            <v>2.1011312689868201E-2</v>
          </cell>
          <cell r="J235">
            <v>7.3166323258595997E-3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3.4423877457893989E-3</v>
          </cell>
          <cell r="F236">
            <v>3.4879952275157461E-3</v>
          </cell>
          <cell r="G236">
            <v>4.5592151077651572E-3</v>
          </cell>
          <cell r="H236">
            <v>4.3511225964634461E-3</v>
          </cell>
          <cell r="I236">
            <v>5.9988594303071428E-2</v>
          </cell>
          <cell r="J236">
            <v>3.8958736678409385E-2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27.193268364503901</v>
          </cell>
          <cell r="F237">
            <v>162.61623173408199</v>
          </cell>
          <cell r="G237">
            <v>1.75336444952899</v>
          </cell>
          <cell r="H237">
            <v>0.40029509094176902</v>
          </cell>
          <cell r="I237">
            <v>0.602910884907362</v>
          </cell>
          <cell r="J237">
            <v>9.6278947572209803E-4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0.36281016406928718</v>
          </cell>
          <cell r="F238">
            <v>2.1696112775022081</v>
          </cell>
          <cell r="G238">
            <v>2.3393232291166532E-2</v>
          </cell>
          <cell r="H238">
            <v>5.3407014439752955E-3</v>
          </cell>
          <cell r="I238">
            <v>8.0439833175010907E-3</v>
          </cell>
          <cell r="J238">
            <v>1.2845451417192688E-5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0.36897243371104305</v>
          </cell>
          <cell r="F239">
            <v>2.2064617602996237</v>
          </cell>
          <cell r="G239">
            <v>2.3790562408805876E-2</v>
          </cell>
          <cell r="H239">
            <v>5.4314123601325506E-3</v>
          </cell>
          <cell r="I239">
            <v>8.1806090218095196E-3</v>
          </cell>
          <cell r="J239">
            <v>1.3063629249960621E-5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66.745686196139275</v>
          </cell>
          <cell r="F240">
            <v>49.773271075069651</v>
          </cell>
          <cell r="G240">
            <v>68.458776977141483</v>
          </cell>
          <cell r="H240">
            <v>69.513770953659758</v>
          </cell>
          <cell r="I240">
            <v>70.443125582622912</v>
          </cell>
          <cell r="J240">
            <v>66.288883948772025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66.745686196139275</v>
          </cell>
          <cell r="F241">
            <v>49.773271075069651</v>
          </cell>
          <cell r="G241">
            <v>68.458776977141483</v>
          </cell>
          <cell r="H241">
            <v>69.513770953659758</v>
          </cell>
          <cell r="I241">
            <v>70.443125582622912</v>
          </cell>
          <cell r="J241">
            <v>66.288883948772025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2.2990719331703169E-5</v>
          </cell>
          <cell r="F243">
            <v>3.0235417250223262E-5</v>
          </cell>
          <cell r="G243">
            <v>3.1643404246318645E-5</v>
          </cell>
          <cell r="H243">
            <v>8.1546876911510794E-4</v>
          </cell>
          <cell r="I243">
            <v>1.5130668660743737E-3</v>
          </cell>
          <cell r="J243">
            <v>8.0245237375349619E-4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2.2990719331703115E-5</v>
          </cell>
          <cell r="F244">
            <v>3.0255574195056673E-5</v>
          </cell>
          <cell r="G244">
            <v>3.1676366125741859E-5</v>
          </cell>
          <cell r="H244">
            <v>8.1546876911510794E-4</v>
          </cell>
          <cell r="I244">
            <v>1.5130668660743682E-3</v>
          </cell>
          <cell r="J244">
            <v>8.0245237375349543E-4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1.8170235296896408E-5</v>
          </cell>
          <cell r="F245">
            <v>2.1576672052596951E-5</v>
          </cell>
          <cell r="G245">
            <v>2.335477932703309E-5</v>
          </cell>
          <cell r="H245">
            <v>1.0208964685634323E-3</v>
          </cell>
          <cell r="I245">
            <v>1.7816391730802359E-3</v>
          </cell>
          <cell r="J245">
            <v>8.9317425575583106E-4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1.8170235296896408E-5</v>
          </cell>
          <cell r="F246">
            <v>2.1576672052596951E-5</v>
          </cell>
          <cell r="G246">
            <v>2.335477932703309E-5</v>
          </cell>
          <cell r="H246">
            <v>1.0208964685634323E-3</v>
          </cell>
          <cell r="I246">
            <v>1.7816391730802359E-3</v>
          </cell>
          <cell r="J246">
            <v>8.9317425575583106E-4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2.0503784487363699E-3</v>
          </cell>
          <cell r="F247">
            <v>4.9987481150529603E-5</v>
          </cell>
          <cell r="G247">
            <v>7.5044172268500905E-5</v>
          </cell>
          <cell r="H247">
            <v>5.9552055439088902E-5</v>
          </cell>
          <cell r="I247">
            <v>1.7941250862553299E-4</v>
          </cell>
          <cell r="J247">
            <v>3.5129011491392102E-4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2.0503784487363699E-3</v>
          </cell>
          <cell r="F248">
            <v>2.0938756402529338E-3</v>
          </cell>
          <cell r="G248">
            <v>2.1524211874989338E-3</v>
          </cell>
          <cell r="H248">
            <v>2.1854603659223113E-3</v>
          </cell>
          <cell r="I248">
            <v>2.8804915017711921E-3</v>
          </cell>
          <cell r="J248">
            <v>1.5971445788112793E-3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5.6847507822730863E-3</v>
          </cell>
          <cell r="F249">
            <v>2.2630396438538193E-3</v>
          </cell>
          <cell r="G249">
            <v>2.4936505600084455E-3</v>
          </cell>
          <cell r="H249">
            <v>1.0830191601392115E-3</v>
          </cell>
          <cell r="I249">
            <v>1.6360550845180965E-3</v>
          </cell>
          <cell r="J249">
            <v>1.1899987347745958E-3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55.825131086267781</v>
          </cell>
          <cell r="F250">
            <v>57.236485749243421</v>
          </cell>
          <cell r="G250">
            <v>54.139192352503748</v>
          </cell>
          <cell r="H250">
            <v>53.14921478836024</v>
          </cell>
          <cell r="I250">
            <v>37.187736487207054</v>
          </cell>
          <cell r="J250">
            <v>34.461687332097057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5.3046958468663469E-3</v>
          </cell>
          <cell r="F251">
            <v>1.4958925887673718E-3</v>
          </cell>
          <cell r="G251">
            <v>1.8976027183194167E-3</v>
          </cell>
          <cell r="H251">
            <v>8.154851409890077E-4</v>
          </cell>
          <cell r="I251">
            <v>1.2322188032937911E-3</v>
          </cell>
          <cell r="J251">
            <v>9.2529028113660125E-4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25.75754929293273</v>
          </cell>
          <cell r="F252">
            <v>57.235320696720407</v>
          </cell>
          <cell r="G252">
            <v>54.13525223471968</v>
          </cell>
          <cell r="H252">
            <v>24.351594610274596</v>
          </cell>
          <cell r="I252">
            <v>16.891865596954769</v>
          </cell>
          <cell r="J252">
            <v>15.552582098466646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30.078557859193257</v>
          </cell>
          <cell r="F253">
            <v>4.9177427271456702E-3</v>
          </cell>
          <cell r="G253">
            <v>8.3251290338931909E-3</v>
          </cell>
          <cell r="H253">
            <v>28.799506198329631</v>
          </cell>
          <cell r="I253">
            <v>20.298739164140063</v>
          </cell>
          <cell r="J253">
            <v>18.911166488883129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3.33859516472471E-7</v>
          </cell>
          <cell r="F254">
            <v>3.6977745361094299E-7</v>
          </cell>
          <cell r="G254">
            <v>3.9223772249437202E-7</v>
          </cell>
          <cell r="H254">
            <v>5.0184080398706295E-7</v>
          </cell>
          <cell r="I254">
            <v>8.6967122658232597E-7</v>
          </cell>
          <cell r="J254">
            <v>1.45190317857991E-6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4.4927374717123465</v>
          </cell>
          <cell r="G255">
            <v>4.4927380667991796</v>
          </cell>
          <cell r="H255">
            <v>4.4927387351443633</v>
          </cell>
          <cell r="I255">
            <v>4.4927401015659116</v>
          </cell>
          <cell r="J255">
            <v>4.4927416268560787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6.3997833912820433E-3</v>
          </cell>
          <cell r="I256">
            <v>8.35083498791899</v>
          </cell>
          <cell r="J256">
            <v>7.4085894091549509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6.3997833912820433E-3</v>
          </cell>
          <cell r="I257">
            <v>8.35083498791899</v>
          </cell>
          <cell r="J257">
            <v>7.4085894091549509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3.6940163647314599E-4</v>
          </cell>
          <cell r="I258">
            <v>0.24199882277711801</v>
          </cell>
          <cell r="J258">
            <v>0.17813986520696401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3.6940163647314599E-4</v>
          </cell>
          <cell r="I259">
            <v>0.29426934293412899</v>
          </cell>
          <cell r="J259">
            <v>0.26102960369524603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1.0884916534924498E-5</v>
          </cell>
          <cell r="I260">
            <v>0.74779079508220569</v>
          </cell>
          <cell r="J260">
            <v>5.7517570645872125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1.0884916534924498E-5</v>
          </cell>
          <cell r="I261">
            <v>0.74779079508220569</v>
          </cell>
          <cell r="J261">
            <v>5.7517570645872125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1.08849165349245E-5</v>
          </cell>
          <cell r="I262">
            <v>0.74779079508220503</v>
          </cell>
          <cell r="J262">
            <v>5.7517570645872098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3.1648360565282899E-6</v>
          </cell>
          <cell r="I263">
            <v>5.3503973265553298E-2</v>
          </cell>
          <cell r="J263">
            <v>1.44249878546863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3.1648360565282899E-6</v>
          </cell>
          <cell r="I264">
            <v>0.215565778209133</v>
          </cell>
          <cell r="J264">
            <v>1.65806456367776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6.5070062375551947</v>
          </cell>
          <cell r="F265">
            <v>7.302774755322555</v>
          </cell>
          <cell r="G265">
            <v>7.4118262497463796</v>
          </cell>
          <cell r="H265">
            <v>7.3981468832452739</v>
          </cell>
          <cell r="I265">
            <v>4.3868160699752776</v>
          </cell>
          <cell r="J265">
            <v>4.653444386579106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1689.2948157619901</v>
          </cell>
          <cell r="F266">
            <v>1895.8856168976099</v>
          </cell>
          <cell r="G266">
            <v>1924.19665848199</v>
          </cell>
          <cell r="H266">
            <v>1920.6453351745299</v>
          </cell>
          <cell r="I266">
            <v>1138.86868617709</v>
          </cell>
          <cell r="J266">
            <v>1208.0885111673699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18.203607928469733</v>
          </cell>
          <cell r="F267">
            <v>20.429801906224249</v>
          </cell>
          <cell r="G267">
            <v>20.734877785366333</v>
          </cell>
          <cell r="H267">
            <v>20.696609215242791</v>
          </cell>
          <cell r="I267">
            <v>12.272291876908323</v>
          </cell>
          <cell r="J267">
            <v>13.018195163441449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3.2036462133888203E-7</v>
          </cell>
          <cell r="G268">
            <v>1.1277123469454299E-6</v>
          </cell>
          <cell r="H268">
            <v>6.7316113814891901E-2</v>
          </cell>
          <cell r="I268">
            <v>2.7521881907007901E-7</v>
          </cell>
          <cell r="J268">
            <v>2.45081156409576E-2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0.2765063315739657</v>
          </cell>
          <cell r="F269">
            <v>0.27650223053993994</v>
          </cell>
          <cell r="G269">
            <v>0.27650252959067489</v>
          </cell>
          <cell r="H269">
            <v>0.27599234136496675</v>
          </cell>
          <cell r="I269">
            <v>0.17734636844396229</v>
          </cell>
          <cell r="J269">
            <v>0.19171989264448935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0.43673249401783232</v>
          </cell>
          <cell r="F270">
            <v>0.55207349188868915</v>
          </cell>
          <cell r="G270">
            <v>3.0055790490028604</v>
          </cell>
          <cell r="H270">
            <v>7.2202370300780689</v>
          </cell>
          <cell r="I270">
            <v>7.2202579514820009</v>
          </cell>
          <cell r="J270">
            <v>7.2202678001879317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0.43673249401783232</v>
          </cell>
          <cell r="F271">
            <v>0.55207349188868915</v>
          </cell>
          <cell r="G271">
            <v>3.0055790490028604</v>
          </cell>
          <cell r="H271">
            <v>7.2202370300780689</v>
          </cell>
          <cell r="I271">
            <v>7.2202579514820009</v>
          </cell>
          <cell r="J271">
            <v>7.2202678001879317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3.9572564789973197</v>
          </cell>
          <cell r="F272">
            <v>2.302212649786302</v>
          </cell>
          <cell r="G272">
            <v>3.1470200386172076</v>
          </cell>
          <cell r="H272">
            <v>1.3350243295659459</v>
          </cell>
          <cell r="I272">
            <v>2.7971934440638968</v>
          </cell>
          <cell r="J272">
            <v>24.295376208814112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3.9572564789973197</v>
          </cell>
          <cell r="F273">
            <v>2.302212649786302</v>
          </cell>
          <cell r="G273">
            <v>3.1470200386172076</v>
          </cell>
          <cell r="H273">
            <v>1.3350243295659459</v>
          </cell>
          <cell r="I273">
            <v>2.7971934440638968</v>
          </cell>
          <cell r="J273">
            <v>24.295376208814112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1.5505973803983544</v>
          </cell>
          <cell r="F274">
            <v>1.3994151523322709</v>
          </cell>
          <cell r="G274">
            <v>1.1998250050593302</v>
          </cell>
          <cell r="H274">
            <v>0.92840359828194996</v>
          </cell>
          <cell r="I274">
            <v>0.5558730242222446</v>
          </cell>
          <cell r="J274">
            <v>0.33283411659748863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2.2151391148547934</v>
          </cell>
          <cell r="F275">
            <v>1.9991645033318166</v>
          </cell>
          <cell r="G275">
            <v>1.7140357215133275</v>
          </cell>
          <cell r="H275">
            <v>1.3262908546884999</v>
          </cell>
          <cell r="I275">
            <v>0.79410432031749212</v>
          </cell>
          <cell r="J275">
            <v>0.47547730942498362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0.19667994408904799</v>
          </cell>
          <cell r="F276">
            <v>1.9824319682386098E-6</v>
          </cell>
          <cell r="G276">
            <v>1.9870482606320301E-6</v>
          </cell>
          <cell r="H276">
            <v>1.9124853855148399E-6</v>
          </cell>
          <cell r="I276">
            <v>3.3949759393370603E-2</v>
          </cell>
          <cell r="J276">
            <v>2.94485657125335E-2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0.19667994408904799</v>
          </cell>
          <cell r="F277">
            <v>0.19668192652101599</v>
          </cell>
          <cell r="G277">
            <v>0.196683913569276</v>
          </cell>
          <cell r="H277">
            <v>0.19668582605466201</v>
          </cell>
          <cell r="I277">
            <v>0.102793555712047</v>
          </cell>
          <cell r="J277">
            <v>6.34114729994745E-2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1.1575487672673258E-2</v>
          </cell>
          <cell r="J278">
            <v>1.9058542884013937E-3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1.0918498940632899</v>
          </cell>
          <cell r="J279">
            <v>0.19441608636102201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1.9359040674881062E-2</v>
          </cell>
          <cell r="J280">
            <v>3.447093729805346E-3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8.8025056441291198E-4</v>
          </cell>
          <cell r="J281">
            <v>4.0278534157675436E-4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8.8025056441291198E-4</v>
          </cell>
          <cell r="J282">
            <v>4.37529003663377E-7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8.8025056441291198E-4</v>
          </cell>
          <cell r="J283">
            <v>4.0278534157675393E-4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1522.74334925379</v>
          </cell>
          <cell r="F284">
            <v>1360.6880593773401</v>
          </cell>
          <cell r="G284">
            <v>1550.5534442326</v>
          </cell>
          <cell r="H284">
            <v>1746.0222974731801</v>
          </cell>
          <cell r="I284">
            <v>1633.12091555805</v>
          </cell>
          <cell r="J284">
            <v>790.611328148398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27.217815591063484</v>
          </cell>
          <cell r="F285">
            <v>28.488537513825896</v>
          </cell>
          <cell r="G285">
            <v>27.409100064362914</v>
          </cell>
          <cell r="H285">
            <v>30.859900954030593</v>
          </cell>
          <cell r="I285">
            <v>28.939400861003822</v>
          </cell>
          <cell r="J285">
            <v>14.022929786278857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26.998995554145129</v>
          </cell>
          <cell r="F286">
            <v>24.12567481165495</v>
          </cell>
          <cell r="G286">
            <v>27.49208234454969</v>
          </cell>
          <cell r="H286">
            <v>30.957842153779779</v>
          </cell>
          <cell r="I286">
            <v>28.956044602093137</v>
          </cell>
          <cell r="J286">
            <v>14.017931350148908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0.30577060374982357</v>
          </cell>
          <cell r="F287">
            <v>4.4538727421478663</v>
          </cell>
          <cell r="G287">
            <v>3.775462540841303E-3</v>
          </cell>
          <cell r="H287">
            <v>3.6699428607192027E-4</v>
          </cell>
          <cell r="I287">
            <v>5.3467185306151706E-4</v>
          </cell>
          <cell r="J287">
            <v>7.2898639596431162E-4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8.0390522917551E-4</v>
          </cell>
          <cell r="H288">
            <v>2.899141545171616E-4</v>
          </cell>
          <cell r="I288">
            <v>7.5284421190243603E-2</v>
          </cell>
          <cell r="J288">
            <v>4.9097846779355865E-2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5.8374071095093299E-6</v>
          </cell>
          <cell r="F289">
            <v>2.30205243832725E-7</v>
          </cell>
          <cell r="G289">
            <v>3.5403709785390002E-7</v>
          </cell>
          <cell r="H289">
            <v>4.1809651374157599E-7</v>
          </cell>
          <cell r="I289">
            <v>8.23131855073245E-7</v>
          </cell>
          <cell r="J289">
            <v>1.40565148509596E-6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2.2350580390322499</v>
          </cell>
          <cell r="F290">
            <v>2.2350582692374936</v>
          </cell>
          <cell r="G290">
            <v>2.2350586232745915</v>
          </cell>
          <cell r="H290">
            <v>2.2350590413711053</v>
          </cell>
          <cell r="I290">
            <v>2.2350605017168279</v>
          </cell>
          <cell r="J290">
            <v>1.1209002082320327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5.4078499768124024E-4</v>
          </cell>
          <cell r="I291">
            <v>1.080972409089041E-3</v>
          </cell>
          <cell r="J291">
            <v>3.7634421550476743E-4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1.4598857784632073E-3</v>
          </cell>
          <cell r="I292">
            <v>2.797573277199936E-3</v>
          </cell>
          <cell r="J292">
            <v>9.3533445374834794E-4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2.6693337416956553E-3</v>
          </cell>
          <cell r="I293">
            <v>5.0786479438496004E-3</v>
          </cell>
          <cell r="J293">
            <v>1.5459170885560288E-3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4.7039842691051103E-5</v>
          </cell>
          <cell r="I294">
            <v>1.6772248464911699E-5</v>
          </cell>
          <cell r="J294">
            <v>8.6360020873834601E-7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4.7039842691051103E-5</v>
          </cell>
          <cell r="I295">
            <v>9.4948074524998328E-5</v>
          </cell>
          <cell r="J295">
            <v>3.2484220353667363E-5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14.341670441912443</v>
          </cell>
          <cell r="F296">
            <v>14.908009068575778</v>
          </cell>
          <cell r="G296">
            <v>14.500083550531162</v>
          </cell>
          <cell r="H296">
            <v>14.500886485992464</v>
          </cell>
          <cell r="I296">
            <v>17.314691771667338</v>
          </cell>
          <cell r="J296">
            <v>17.593557923848483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47.218242082828077</v>
          </cell>
          <cell r="F297">
            <v>4.9433553617819256E-3</v>
          </cell>
          <cell r="G297">
            <v>8.5861580724668415E-3</v>
          </cell>
          <cell r="H297">
            <v>2.9320499073202519E-3</v>
          </cell>
          <cell r="I297">
            <v>0.2696014859059126</v>
          </cell>
          <cell r="J297">
            <v>1.4160254717822456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22.226411293123739</v>
          </cell>
          <cell r="F298">
            <v>18.36478286305114</v>
          </cell>
          <cell r="G298">
            <v>18.900826574189185</v>
          </cell>
          <cell r="H298">
            <v>17.073255684173027</v>
          </cell>
          <cell r="I298">
            <v>18.783320490013658</v>
          </cell>
          <cell r="J298">
            <v>20.043998033637578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10.115729928489566</v>
          </cell>
          <cell r="F299">
            <v>14.998584792640418</v>
          </cell>
          <cell r="G299">
            <v>15.000026658461364</v>
          </cell>
          <cell r="H299">
            <v>15.20240567224951</v>
          </cell>
          <cell r="I299">
            <v>18.296862598557901</v>
          </cell>
          <cell r="J299">
            <v>18.953142236589855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23.235964281985847</v>
          </cell>
          <cell r="F300">
            <v>19.376567119176695</v>
          </cell>
          <cell r="G300">
            <v>19.7482631500419</v>
          </cell>
          <cell r="H300">
            <v>18.178939218332285</v>
          </cell>
          <cell r="I300">
            <v>19.829720329983232</v>
          </cell>
          <cell r="J300">
            <v>22.361694706629237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117.13799097954907</v>
          </cell>
          <cell r="F301">
            <v>67.652887198805814</v>
          </cell>
          <cell r="G301">
            <v>68.157786091296089</v>
          </cell>
          <cell r="H301">
            <v>64.958419110654631</v>
          </cell>
          <cell r="I301">
            <v>74.494196676128041</v>
          </cell>
          <cell r="J301">
            <v>80.368418372487369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7.2856693005169005E-8</v>
          </cell>
          <cell r="F302">
            <v>7.2569064781885393E-8</v>
          </cell>
          <cell r="G302">
            <v>8.6045801530336203E-8</v>
          </cell>
          <cell r="H302">
            <v>9.5801484335753796E-8</v>
          </cell>
          <cell r="I302">
            <v>1.6148043056178601E-7</v>
          </cell>
          <cell r="J302">
            <v>2.16374396585054E-7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4.3300925379711481</v>
          </cell>
          <cell r="G303">
            <v>4.3300926597084874</v>
          </cell>
          <cell r="H303">
            <v>4.3300927984632445</v>
          </cell>
          <cell r="I303">
            <v>4.3300930648927736</v>
          </cell>
          <cell r="J303">
            <v>4.3300933087314153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94.138509967649398</v>
          </cell>
          <cell r="F304">
            <v>98.065556503264105</v>
          </cell>
          <cell r="G304">
            <v>82.704301513657001</v>
          </cell>
          <cell r="H304">
            <v>284.39981145826602</v>
          </cell>
          <cell r="I304">
            <v>265.67680734542103</v>
          </cell>
          <cell r="J304">
            <v>2.37652324677993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0.59440848364732746</v>
          </cell>
          <cell r="F305">
            <v>0.62590444367173348</v>
          </cell>
          <cell r="G305">
            <v>0.52678037189134619</v>
          </cell>
          <cell r="H305">
            <v>1.8151369549429381</v>
          </cell>
          <cell r="I305">
            <v>1.6927337796483981</v>
          </cell>
          <cell r="J305">
            <v>1.5083851859550492E-2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0.69258862008936206</v>
          </cell>
          <cell r="F306">
            <v>0.7502438380583607</v>
          </cell>
          <cell r="G306">
            <v>0.65788527532604479</v>
          </cell>
          <cell r="H306">
            <v>2.4188268551892347</v>
          </cell>
          <cell r="I306">
            <v>2.5391006694725982</v>
          </cell>
          <cell r="J306">
            <v>2.2625777789325747E-2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1.6691225171569062</v>
          </cell>
          <cell r="F307">
            <v>1.7387510018309256</v>
          </cell>
          <cell r="G307">
            <v>1.4663883247102292</v>
          </cell>
          <cell r="H307">
            <v>5.0425498485508173</v>
          </cell>
          <cell r="I307">
            <v>4.7105816905216509</v>
          </cell>
          <cell r="J307">
            <v>4.2136936999644242E-2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2.7173367475124301E-2</v>
          </cell>
          <cell r="G308">
            <v>6.7838567170426398E-5</v>
          </cell>
          <cell r="H308">
            <v>0.100160705944559</v>
          </cell>
          <cell r="I308">
            <v>9.2118341726869405E-7</v>
          </cell>
          <cell r="J308">
            <v>3.9079184178510401E-7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6.5199850597501982E-2</v>
          </cell>
          <cell r="F309">
            <v>4.7877832232628495E-2</v>
          </cell>
          <cell r="G309">
            <v>4.003848153090931E-2</v>
          </cell>
          <cell r="H309">
            <v>0.13843438050891982</v>
          </cell>
          <cell r="I309">
            <v>0.12839192075649322</v>
          </cell>
          <cell r="J309">
            <v>1.2626644657334971E-3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0.62579801380236133</v>
          </cell>
          <cell r="F310">
            <v>0.73757966123539664</v>
          </cell>
          <cell r="G310">
            <v>0.73635113344537295</v>
          </cell>
          <cell r="H310">
            <v>0.73430399961944859</v>
          </cell>
          <cell r="I310">
            <v>0.73083768728359799</v>
          </cell>
          <cell r="J310">
            <v>0.72690187622439939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0.62579801380236133</v>
          </cell>
          <cell r="F311">
            <v>0.73757966123539664</v>
          </cell>
          <cell r="G311">
            <v>0.73635113344537295</v>
          </cell>
          <cell r="H311">
            <v>0.73430399961944859</v>
          </cell>
          <cell r="I311">
            <v>0.73083768728359799</v>
          </cell>
          <cell r="J311">
            <v>0.72690187622439939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4.1518294817774156E-4</v>
          </cell>
          <cell r="F312">
            <v>2.525921305304467E-3</v>
          </cell>
          <cell r="G312">
            <v>4.0749548075445568E-3</v>
          </cell>
          <cell r="H312">
            <v>1.727177100516284E-3</v>
          </cell>
          <cell r="I312">
            <v>2.8129381523390598E-3</v>
          </cell>
          <cell r="J312">
            <v>7.9861315855848616E-2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4.1518294817774053E-4</v>
          </cell>
          <cell r="F313">
            <v>2.5276052528413321E-3</v>
          </cell>
          <cell r="G313">
            <v>4.0791995521357481E-3</v>
          </cell>
          <cell r="H313">
            <v>1.727177100516284E-3</v>
          </cell>
          <cell r="I313">
            <v>2.812938152339049E-3</v>
          </cell>
          <cell r="J313">
            <v>7.9861315855848575E-2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5.5513777139812662E-4</v>
          </cell>
          <cell r="F314">
            <v>3.3273568924547265E-3</v>
          </cell>
          <cell r="G314">
            <v>5.2650438002168473E-3</v>
          </cell>
          <cell r="H314">
            <v>2.1605318827865954E-3</v>
          </cell>
          <cell r="I314">
            <v>3.3108995098910664E-3</v>
          </cell>
          <cell r="J314">
            <v>8.8736355902535896E-2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5.5513777139812662E-4</v>
          </cell>
          <cell r="F315">
            <v>3.3273568924547265E-3</v>
          </cell>
          <cell r="G315">
            <v>5.2650438002168473E-3</v>
          </cell>
          <cell r="H315">
            <v>2.1605318827865954E-3</v>
          </cell>
          <cell r="I315">
            <v>3.3108995098910664E-3</v>
          </cell>
          <cell r="J315">
            <v>8.8736355902535896E-2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2.4918178928123798E-4</v>
          </cell>
          <cell r="F316">
            <v>6.6218890471842803E-6</v>
          </cell>
          <cell r="G316">
            <v>4.6974034150131302E-6</v>
          </cell>
          <cell r="H316">
            <v>4.55322631389967E-6</v>
          </cell>
          <cell r="I316">
            <v>6.3739903459601301E-5</v>
          </cell>
          <cell r="J316">
            <v>4.2963802809273997E-2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4.1411597959821212E-4</v>
          </cell>
          <cell r="F317">
            <v>4.1847637655445156E-4</v>
          </cell>
          <cell r="G317">
            <v>4.1934787314167206E-4</v>
          </cell>
          <cell r="H317">
            <v>3.3582963006198327E-4</v>
          </cell>
          <cell r="I317">
            <v>2.3368562050418579E-4</v>
          </cell>
          <cell r="J317">
            <v>4.3096003594221763E-2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0.92948255607901209</v>
          </cell>
          <cell r="F318">
            <v>2.0708936107891853</v>
          </cell>
          <cell r="G318">
            <v>3.5954142392798503E-2</v>
          </cell>
          <cell r="H318">
            <v>1.314765285175959</v>
          </cell>
          <cell r="I318">
            <v>1.1684332456296803E-2</v>
          </cell>
          <cell r="J318">
            <v>2.1250388248754051E-3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7.051246977151121E-2</v>
          </cell>
          <cell r="F319">
            <v>0.17135629055611348</v>
          </cell>
          <cell r="G319">
            <v>3.4437040518887582E-3</v>
          </cell>
          <cell r="H319">
            <v>0.17076494830776645</v>
          </cell>
          <cell r="I319">
            <v>5.2710006902927141E-3</v>
          </cell>
          <cell r="J319">
            <v>9.5864108238213484E-4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21.949742609793901</v>
          </cell>
          <cell r="F320">
            <v>51.2622018125438</v>
          </cell>
          <cell r="G320">
            <v>1.0983131377845201</v>
          </cell>
          <cell r="H320">
            <v>47.795768681337698</v>
          </cell>
          <cell r="I320">
            <v>1.55482225730818</v>
          </cell>
          <cell r="J320">
            <v>0.289930913836147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0.29782554423058166</v>
          </cell>
          <cell r="F321">
            <v>0.6955522633995086</v>
          </cell>
          <cell r="G321">
            <v>1.4902484908880837E-2</v>
          </cell>
          <cell r="H321">
            <v>0.64851789255546466</v>
          </cell>
          <cell r="I321">
            <v>2.1096638498075644E-2</v>
          </cell>
          <cell r="J321">
            <v>3.9339337019830027E-3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6.6218472888333497E-3</v>
          </cell>
          <cell r="G322">
            <v>4.1349073337322199E-4</v>
          </cell>
          <cell r="H322">
            <v>1.6916250037360501E-2</v>
          </cell>
          <cell r="I322">
            <v>9.4782210347556601E-6</v>
          </cell>
          <cell r="J322">
            <v>2.47142634036708E-5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8.3050796189344887E-3</v>
          </cell>
          <cell r="F323">
            <v>7.5543156701271081E-3</v>
          </cell>
          <cell r="G323">
            <v>7.9663687891090035E-3</v>
          </cell>
          <cell r="H323">
            <v>2.4881767594280634E-2</v>
          </cell>
          <cell r="I323">
            <v>1.1946049256188827E-2</v>
          </cell>
          <cell r="J323">
            <v>1.6275408009899315E-4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29.714406221600637</v>
          </cell>
          <cell r="F324">
            <v>29.714354900085787</v>
          </cell>
          <cell r="G324">
            <v>26.10964217741703</v>
          </cell>
          <cell r="H324">
            <v>29.714352110788059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89.580594110098872</v>
          </cell>
          <cell r="F325">
            <v>89.580439390137116</v>
          </cell>
          <cell r="G325">
            <v>78.713242351612394</v>
          </cell>
          <cell r="H325">
            <v>89.580430981187504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1.0099999802130482</v>
          </cell>
          <cell r="F326">
            <v>1.0099997811858004</v>
          </cell>
          <cell r="G326">
            <v>1.0099996429911404</v>
          </cell>
          <cell r="H326">
            <v>1.0099996011909851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2652.47977757751</v>
          </cell>
          <cell r="F327">
            <v>2731.8035330624598</v>
          </cell>
          <cell r="G327">
            <v>2709.9331877956001</v>
          </cell>
          <cell r="H327">
            <v>2618.0268825315902</v>
          </cell>
          <cell r="I327">
            <v>2311.6791083589001</v>
          </cell>
          <cell r="J327">
            <v>1309.0798726285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47.189746786973707</v>
          </cell>
          <cell r="F328">
            <v>48.283011998330281</v>
          </cell>
          <cell r="G328">
            <v>47.897450383170295</v>
          </cell>
          <cell r="H328">
            <v>46.272424479372326</v>
          </cell>
          <cell r="I328">
            <v>40.951696145071786</v>
          </cell>
          <cell r="J328">
            <v>23.217635476677355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47.029783290381374</v>
          </cell>
          <cell r="F329">
            <v>48.436232855717343</v>
          </cell>
          <cell r="G329">
            <v>48.048460776517693</v>
          </cell>
          <cell r="H329">
            <v>46.418916356943043</v>
          </cell>
          <cell r="I329">
            <v>40.987218233313939</v>
          </cell>
          <cell r="J329">
            <v>23.210636039512433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0.31071678603370378</v>
          </cell>
          <cell r="F330">
            <v>1.0249985134599836E-3</v>
          </cell>
          <cell r="G330">
            <v>1.025913987665248E-3</v>
          </cell>
          <cell r="H330">
            <v>1.0269344695302803E-3</v>
          </cell>
          <cell r="I330">
            <v>1.0325050034197579E-3</v>
          </cell>
          <cell r="J330">
            <v>1.0413724178951695E-3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9.7782587723252369E-4</v>
          </cell>
          <cell r="H331">
            <v>3.0398158866949134E-4</v>
          </cell>
          <cell r="I331">
            <v>9.4270497423910207E-2</v>
          </cell>
          <cell r="J331">
            <v>8.0129577829294849E-2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8.6052801133024498E-6</v>
          </cell>
          <cell r="F332">
            <v>2.5540010623043302E-7</v>
          </cell>
          <cell r="G332">
            <v>3.9155366045886001E-7</v>
          </cell>
          <cell r="H332">
            <v>3.6362680348796401E-7</v>
          </cell>
          <cell r="I332">
            <v>6.6496933791981598E-7</v>
          </cell>
          <cell r="J332">
            <v>1.3995286794137799E-6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3.0972486126760335</v>
          </cell>
          <cell r="F333">
            <v>3.0972488680761394</v>
          </cell>
          <cell r="G333">
            <v>3.0972492596298</v>
          </cell>
          <cell r="H333">
            <v>3.0972496232566034</v>
          </cell>
          <cell r="I333">
            <v>3.0972511972950056</v>
          </cell>
          <cell r="J333">
            <v>1.5532948374639852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2.2228694740588899E-2</v>
          </cell>
          <cell r="I334">
            <v>6.9823522636411395E-2</v>
          </cell>
          <cell r="J334">
            <v>4.8888623302199001E-2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1.6553283317459819E-4</v>
          </cell>
          <cell r="I335">
            <v>5.4472251702164921E-4</v>
          </cell>
          <cell r="J335">
            <v>3.900688029430767E-4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1.8539677315554989E-4</v>
          </cell>
          <cell r="I336">
            <v>5.7740586804294787E-4</v>
          </cell>
          <cell r="J336">
            <v>3.900688029430767E-4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3.9412579327285241E-4</v>
          </cell>
          <cell r="I337">
            <v>1.2380057205037486E-3</v>
          </cell>
          <cell r="J337">
            <v>8.6681956209572783E-4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1.42324738652551E-5</v>
          </cell>
          <cell r="I338">
            <v>3.83456017025753E-7</v>
          </cell>
          <cell r="J338">
            <v>3.5820488700843198E-6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1.42324738652551E-5</v>
          </cell>
          <cell r="I339">
            <v>4.7975742922905677E-5</v>
          </cell>
          <cell r="J339">
            <v>3.4196374102886523E-5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8.4869000916542117E-4</v>
          </cell>
          <cell r="I340">
            <v>0.24582946642756526</v>
          </cell>
          <cell r="J340">
            <v>0.11965523571646121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1.1354096068564418E-3</v>
          </cell>
          <cell r="I341">
            <v>0.40971577737927561</v>
          </cell>
          <cell r="J341">
            <v>0.23931047143292233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2.2811466227983775E-3</v>
          </cell>
          <cell r="I342">
            <v>0.74492643463317221</v>
          </cell>
          <cell r="J342">
            <v>0.39884144626507612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1.51397544971453E-4</v>
          </cell>
          <cell r="I343">
            <v>3.9393281232321803E-2</v>
          </cell>
          <cell r="J343">
            <v>1.2990401748987399E-5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1.51397544971453E-4</v>
          </cell>
          <cell r="I344">
            <v>3.9649618997001562E-2</v>
          </cell>
          <cell r="J344">
            <v>2.8666637606937571E-2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6.0682409887727822</v>
          </cell>
          <cell r="F345">
            <v>12.985493791617643</v>
          </cell>
          <cell r="G345">
            <v>16.358671389881888</v>
          </cell>
          <cell r="H345">
            <v>26.546700342564336</v>
          </cell>
          <cell r="I345">
            <v>24.505155289613295</v>
          </cell>
          <cell r="J345">
            <v>21.98101102970438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5.6014532204056442</v>
          </cell>
          <cell r="F346">
            <v>12.981096435047336</v>
          </cell>
          <cell r="G346">
            <v>16.351087385865657</v>
          </cell>
          <cell r="H346">
            <v>18.661541824970978</v>
          </cell>
          <cell r="I346">
            <v>12.793132540901066</v>
          </cell>
          <cell r="J346">
            <v>10.086223415528902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0.46678776836713698</v>
          </cell>
          <cell r="F347">
            <v>4.3973565703073255E-3</v>
          </cell>
          <cell r="G347">
            <v>7.5840040162392253E-3</v>
          </cell>
          <cell r="H347">
            <v>7.8851585175933669</v>
          </cell>
          <cell r="I347">
            <v>11.712022748712235</v>
          </cell>
          <cell r="J347">
            <v>11.894787614175463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3.1086457000989798E-7</v>
          </cell>
          <cell r="F348">
            <v>3.3381517510551302E-7</v>
          </cell>
          <cell r="G348">
            <v>3.8766975512896198E-6</v>
          </cell>
          <cell r="H348">
            <v>9.9575510889113695E-7</v>
          </cell>
          <cell r="I348">
            <v>3.0869797409848099E-7</v>
          </cell>
          <cell r="J348">
            <v>4.5045120590292001E-7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0.86351890734744208</v>
          </cell>
          <cell r="G349">
            <v>0.8635194509535622</v>
          </cell>
          <cell r="H349">
            <v>0.8635238755049609</v>
          </cell>
          <cell r="I349">
            <v>0.8635250393610322</v>
          </cell>
          <cell r="J349">
            <v>0.86352553274199917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>
            <v>3.9116614857723756E-6</v>
          </cell>
          <cell r="F350">
            <v>3.4273149683229312E-4</v>
          </cell>
          <cell r="G350">
            <v>1.2179156756338842E-2</v>
          </cell>
          <cell r="H350">
            <v>4.8329507128105718E-3</v>
          </cell>
          <cell r="I350">
            <v>4.500405917371219E-2</v>
          </cell>
          <cell r="J350">
            <v>0.15649564634328444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>
            <v>3.911661485772384E-6</v>
          </cell>
          <cell r="F351">
            <v>3.4301163496508116E-4</v>
          </cell>
          <cell r="G351">
            <v>1.2194711234954842E-2</v>
          </cell>
          <cell r="H351">
            <v>4.8329507128105657E-3</v>
          </cell>
          <cell r="I351">
            <v>4.5004059173712176E-2</v>
          </cell>
          <cell r="J351">
            <v>0.15649564634328442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>
            <v>6.3897188010432706E-6</v>
          </cell>
          <cell r="F352">
            <v>4.188496014299757E-4</v>
          </cell>
          <cell r="G352">
            <v>1.4519073882058113E-2</v>
          </cell>
          <cell r="H352">
            <v>5.5566762690034202E-3</v>
          </cell>
          <cell r="I352">
            <v>4.8393021984241377E-2</v>
          </cell>
          <cell r="J352">
            <v>0.15807797095490811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>
            <v>6.3897188010432706E-6</v>
          </cell>
          <cell r="F353">
            <v>4.188496014299757E-4</v>
          </cell>
          <cell r="G353">
            <v>1.4519073882058113E-2</v>
          </cell>
          <cell r="H353">
            <v>5.5566762690034202E-3</v>
          </cell>
          <cell r="I353">
            <v>4.8393021984241377E-2</v>
          </cell>
          <cell r="J353">
            <v>0.15807797095490811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3.1182739873754002E-3</v>
          </cell>
          <cell r="F354">
            <v>4.1070815041343503E-5</v>
          </cell>
          <cell r="G354">
            <v>4.8191851324746402E-5</v>
          </cell>
          <cell r="H354">
            <v>2.4387783402613199E-5</v>
          </cell>
          <cell r="I354">
            <v>3.0553773023258598E-3</v>
          </cell>
          <cell r="J354">
            <v>2.7844975501963298E-2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3.1182739873754002E-3</v>
          </cell>
          <cell r="F355">
            <v>3.1541408290394536E-3</v>
          </cell>
          <cell r="G355">
            <v>3.188494280655727E-3</v>
          </cell>
          <cell r="H355">
            <v>3.173056893190025E-3</v>
          </cell>
          <cell r="I355">
            <v>8.7434977346259948E-3</v>
          </cell>
          <cell r="J355">
            <v>3.2451957932818243E-2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1.5168129428137784E-5</v>
          </cell>
          <cell r="F356">
            <v>3.0760542196821712E-5</v>
          </cell>
          <cell r="G356">
            <v>3.1419696668154933E-5</v>
          </cell>
          <cell r="H356">
            <v>9.6623220359911644E-4</v>
          </cell>
          <cell r="I356">
            <v>4.0203786621380196E-3</v>
          </cell>
          <cell r="J356">
            <v>1.2261370778363232E-2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1.5168129428137806E-5</v>
          </cell>
          <cell r="F357">
            <v>3.0785684913304509E-5</v>
          </cell>
          <cell r="G357">
            <v>3.1459823994678775E-5</v>
          </cell>
          <cell r="H357">
            <v>9.6623220359911481E-4</v>
          </cell>
          <cell r="I357">
            <v>4.0203786621380144E-3</v>
          </cell>
          <cell r="J357">
            <v>1.2261370778363225E-2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1.5168129428137806E-5</v>
          </cell>
          <cell r="F358">
            <v>3.0785684913304509E-5</v>
          </cell>
          <cell r="G358">
            <v>3.1459823994678775E-5</v>
          </cell>
          <cell r="H358">
            <v>1.1121722354544151E-3</v>
          </cell>
          <cell r="I358">
            <v>4.3245483158720266E-3</v>
          </cell>
          <cell r="J358">
            <v>1.238678351558516E-2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1.5168129428137806E-5</v>
          </cell>
          <cell r="F359">
            <v>3.0785684913304509E-5</v>
          </cell>
          <cell r="G359">
            <v>3.1459823994678775E-5</v>
          </cell>
          <cell r="H359">
            <v>1.1121722354544151E-3</v>
          </cell>
          <cell r="I359">
            <v>4.3245483158720266E-3</v>
          </cell>
          <cell r="J359">
            <v>1.238678351558516E-2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1.6501928916216799E-3</v>
          </cell>
          <cell r="F360">
            <v>4.39344032339324E-5</v>
          </cell>
          <cell r="G360">
            <v>7.6136036648316507E-5</v>
          </cell>
          <cell r="H360">
            <v>7.6854571552915395E-5</v>
          </cell>
          <cell r="I360">
            <v>1.5367103559575399E-4</v>
          </cell>
          <cell r="J360">
            <v>3.1857435038139199E-4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1.6501928916216799E-3</v>
          </cell>
          <cell r="F361">
            <v>1.6888730383768148E-3</v>
          </cell>
          <cell r="G361">
            <v>1.7520775355428732E-3</v>
          </cell>
          <cell r="H361">
            <v>1.8099528111523173E-3</v>
          </cell>
          <cell r="I361">
            <v>2.5614526693294257E-3</v>
          </cell>
          <cell r="J361">
            <v>1.4186837098011239E-3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213.78110493182501</v>
          </cell>
          <cell r="F362">
            <v>4.6837802978942099E-2</v>
          </cell>
          <cell r="G362">
            <v>0.123824479535941</v>
          </cell>
          <cell r="H362">
            <v>6.4360869655752995E-2</v>
          </cell>
          <cell r="I362">
            <v>0.11049881027279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2.7300092381810996</v>
          </cell>
          <cell r="F363">
            <v>5.9812411798224822E-4</v>
          </cell>
          <cell r="G363">
            <v>1.5812528106910458E-3</v>
          </cell>
          <cell r="H363">
            <v>8.218956899563606E-4</v>
          </cell>
          <cell r="I363">
            <v>1.4110824852782899E-3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2.776377986127597</v>
          </cell>
          <cell r="F364">
            <v>6.0828315557067748E-4</v>
          </cell>
          <cell r="G364">
            <v>1.6081101238433902E-3</v>
          </cell>
          <cell r="H364">
            <v>8.3585545007471528E-4</v>
          </cell>
          <cell r="I364">
            <v>1.4350494840622131E-3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0.25255157826464603</v>
          </cell>
          <cell r="G365">
            <v>1.4151668293383199</v>
          </cell>
          <cell r="H365">
            <v>1.17510828422498</v>
          </cell>
          <cell r="I365">
            <v>30.1672407400116</v>
          </cell>
          <cell r="J365">
            <v>21.985909050522299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1.2735942409471438E-3</v>
          </cell>
          <cell r="G366">
            <v>6.5002179905005817E-3</v>
          </cell>
          <cell r="H366">
            <v>6.0480189421780583E-3</v>
          </cell>
          <cell r="I366">
            <v>0.16266696907704545</v>
          </cell>
          <cell r="J366">
            <v>0.12060198794078202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2.7398379096053751E-3</v>
          </cell>
          <cell r="G367">
            <v>1.3777473533888605E-2</v>
          </cell>
          <cell r="H367">
            <v>1.2499239147167999E-2</v>
          </cell>
          <cell r="I367">
            <v>0.3280006097783047</v>
          </cell>
          <cell r="J367">
            <v>0.23731358917379689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4.4778648628483308E-3</v>
          </cell>
          <cell r="G368">
            <v>2.5091610449261025E-2</v>
          </cell>
          <cell r="H368">
            <v>2.0835253266400414E-2</v>
          </cell>
          <cell r="I368">
            <v>0.53488015496474539</v>
          </cell>
          <cell r="J368">
            <v>0.38982108245606922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1.62532991008871E-4</v>
          </cell>
          <cell r="G369">
            <v>3.1931555969436402E-4</v>
          </cell>
          <cell r="H369">
            <v>2.0725064094336101E-6</v>
          </cell>
          <cell r="I369">
            <v>1.19124722968428E-6</v>
          </cell>
          <cell r="J369">
            <v>2.6126966993397901E-4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1.62532991008871E-4</v>
          </cell>
          <cell r="G370">
            <v>4.8178579806943067E-4</v>
          </cell>
          <cell r="H370">
            <v>4.8366933644290299E-4</v>
          </cell>
          <cell r="I370">
            <v>1.2074866090501351E-2</v>
          </cell>
          <cell r="J370">
            <v>9.562644036624662E-3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26.492985478215651</v>
          </cell>
          <cell r="F371">
            <v>5.6436477784380437E-4</v>
          </cell>
          <cell r="G371">
            <v>6.1190697890926458E-4</v>
          </cell>
          <cell r="H371">
            <v>4.2841156855698552E-4</v>
          </cell>
          <cell r="I371">
            <v>1.1021313147934878E-3</v>
          </cell>
          <cell r="J371">
            <v>4.2688333932204325E-4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26.492985478215651</v>
          </cell>
          <cell r="F372">
            <v>5.6436477784380437E-4</v>
          </cell>
          <cell r="G372">
            <v>6.1190697890926458E-4</v>
          </cell>
          <cell r="H372">
            <v>4.2841156855698552E-4</v>
          </cell>
          <cell r="I372">
            <v>1.1021313147934878E-3</v>
          </cell>
          <cell r="J372">
            <v>4.2688333932204325E-4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1.5673845332222201E-6</v>
          </cell>
          <cell r="F373">
            <v>1.3433992595718001E-6</v>
          </cell>
          <cell r="G373">
            <v>1.6665884248429401E-6</v>
          </cell>
          <cell r="H373">
            <v>1.9434302910316199E-6</v>
          </cell>
          <cell r="I373">
            <v>4.0365721453198596E-6</v>
          </cell>
          <cell r="J373">
            <v>5.8612798559326396E-6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4.0268335657146466</v>
          </cell>
          <cell r="F374">
            <v>6.7322436617001102E-4</v>
          </cell>
          <cell r="G374">
            <v>6.6147307411945633E-4</v>
          </cell>
          <cell r="H374">
            <v>6.5221221014510888E-4</v>
          </cell>
          <cell r="I374">
            <v>6.5017452590865332E-4</v>
          </cell>
          <cell r="J374">
            <v>3.3204754830329364E-4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4.76568636607075E-3</v>
          </cell>
          <cell r="F375">
            <v>3.7185889207119851E-3</v>
          </cell>
          <cell r="G375">
            <v>4.7611485646156318E-3</v>
          </cell>
          <cell r="H375">
            <v>2.5541391436126348E-3</v>
          </cell>
          <cell r="I375">
            <v>7.9731995877306686E-2</v>
          </cell>
          <cell r="J375">
            <v>2.0622112922604359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4.7656863660707344E-3</v>
          </cell>
          <cell r="F376">
            <v>3.7185889207119716E-3</v>
          </cell>
          <cell r="G376">
            <v>4.7611485646156179E-3</v>
          </cell>
          <cell r="H376">
            <v>2.5541391436126283E-3</v>
          </cell>
          <cell r="I376">
            <v>7.9731995877306422E-2</v>
          </cell>
          <cell r="J376">
            <v>2.0622112922604301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5.4985859571585203E-3</v>
          </cell>
          <cell r="F377">
            <v>4.2909159184543683E-3</v>
          </cell>
          <cell r="G377">
            <v>5.4933522829555314E-3</v>
          </cell>
          <cell r="H377">
            <v>2.9478975455323971E-3</v>
          </cell>
          <cell r="I377">
            <v>9.1962719471538529E-2</v>
          </cell>
          <cell r="J377">
            <v>2.3784543282376398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5.4985859571585203E-3</v>
          </cell>
          <cell r="F378">
            <v>4.2909159184543683E-3</v>
          </cell>
          <cell r="G378">
            <v>5.4933522829555314E-3</v>
          </cell>
          <cell r="H378">
            <v>2.9478975455323971E-3</v>
          </cell>
          <cell r="I378">
            <v>9.1962719471538529E-2</v>
          </cell>
          <cell r="J378">
            <v>2.3784543282376398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8.2108467983339599E-4</v>
          </cell>
          <cell r="F379">
            <v>1.5104716548967401E-6</v>
          </cell>
          <cell r="G379">
            <v>3.4990473538292902E-6</v>
          </cell>
          <cell r="H379">
            <v>4.3487658228936999E-6</v>
          </cell>
          <cell r="I379">
            <v>0.26594114385339201</v>
          </cell>
          <cell r="J379">
            <v>1.41026063341373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8.2108467983339599E-4</v>
          </cell>
          <cell r="F380">
            <v>8.2232209108306037E-4</v>
          </cell>
          <cell r="G380">
            <v>8.2514547400205733E-4</v>
          </cell>
          <cell r="H380">
            <v>6.0771337485886646E-4</v>
          </cell>
          <cell r="I380">
            <v>0.26777905522783157</v>
          </cell>
          <cell r="J380">
            <v>1.5439531452260784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0.14080513676707751</v>
          </cell>
          <cell r="H381">
            <v>0.15585456878233284</v>
          </cell>
          <cell r="I381">
            <v>1.4212417957106833</v>
          </cell>
          <cell r="J381">
            <v>5.867060903182086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0.14080513676707751</v>
          </cell>
          <cell r="H382">
            <v>0.15585456878233284</v>
          </cell>
          <cell r="I382">
            <v>1.4212417957106833</v>
          </cell>
          <cell r="J382">
            <v>5.867060903182086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0.14080513676707801</v>
          </cell>
          <cell r="H383">
            <v>0.155854568782333</v>
          </cell>
          <cell r="I383">
            <v>1.42124179571068</v>
          </cell>
          <cell r="J383">
            <v>5.8670609031820904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4.4925282206174699E-2</v>
          </cell>
          <cell r="H384">
            <v>3.0446647990552699E-6</v>
          </cell>
          <cell r="I384">
            <v>0.17054024709398399</v>
          </cell>
          <cell r="J384">
            <v>1.36598416317781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4.4925282206174699E-2</v>
          </cell>
          <cell r="H385">
            <v>4.49283268709737E-2</v>
          </cell>
          <cell r="I385">
            <v>0.40970256091470802</v>
          </cell>
          <cell r="J385">
            <v>1.6913025526907499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4.3612261827357543E-2</v>
          </cell>
          <cell r="F386">
            <v>2.4545737775837653E-4</v>
          </cell>
          <cell r="G386">
            <v>4.500574010532824E-3</v>
          </cell>
          <cell r="H386">
            <v>1.1148877823020827E-2</v>
          </cell>
          <cell r="I386">
            <v>3.966651443694956E-2</v>
          </cell>
          <cell r="J386">
            <v>4.254170684567788E-2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4.361226182735764E-2</v>
          </cell>
          <cell r="F387">
            <v>2.4529384852602651E-4</v>
          </cell>
          <cell r="G387">
            <v>4.4958907909589145E-3</v>
          </cell>
          <cell r="H387">
            <v>1.1148877823020827E-2</v>
          </cell>
          <cell r="I387">
            <v>3.966651443694974E-2</v>
          </cell>
          <cell r="J387">
            <v>4.2541706845677929E-2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5.8151242943898715E-2</v>
          </cell>
          <cell r="F388">
            <v>3.2453074135071087E-4</v>
          </cell>
          <cell r="G388">
            <v>5.8087527788070002E-3</v>
          </cell>
          <cell r="H388">
            <v>1.3937657785922934E-2</v>
          </cell>
          <cell r="I388">
            <v>4.6668048080089557E-2</v>
          </cell>
          <cell r="J388">
            <v>4.7270123669006674E-2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5.8151242943898715E-2</v>
          </cell>
          <cell r="F389">
            <v>3.2453074135071087E-4</v>
          </cell>
          <cell r="G389">
            <v>5.8087527788070002E-3</v>
          </cell>
          <cell r="H389">
            <v>1.3937657785922934E-2</v>
          </cell>
          <cell r="I389">
            <v>4.6668048080089557E-2</v>
          </cell>
          <cell r="J389">
            <v>4.7270123669006674E-2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5.1267313144763597E-3</v>
          </cell>
          <cell r="F390">
            <v>7.0409003054040998E-5</v>
          </cell>
          <cell r="G390">
            <v>9.35984696331442E-4</v>
          </cell>
          <cell r="H390">
            <v>8.3351856756401401E-5</v>
          </cell>
          <cell r="I390">
            <v>1.61970436777318E-4</v>
          </cell>
          <cell r="J390">
            <v>7.7142221781314503E-3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5.1267313144763597E-3</v>
          </cell>
          <cell r="F391">
            <v>5.1865399713163065E-3</v>
          </cell>
          <cell r="G391">
            <v>6.0895916418141592E-3</v>
          </cell>
          <cell r="H391">
            <v>6.1081850550379867E-3</v>
          </cell>
          <cell r="I391">
            <v>2.522441728801024E-2</v>
          </cell>
          <cell r="J391">
            <v>1.8400973212455984E-2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1.6589811553742604E-5</v>
          </cell>
          <cell r="G392">
            <v>3.8195867641190273</v>
          </cell>
          <cell r="H392">
            <v>4.9008801730300684</v>
          </cell>
          <cell r="I392">
            <v>6.586382029307126</v>
          </cell>
          <cell r="J392">
            <v>8.8515534322236835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1.6589811553742604E-5</v>
          </cell>
          <cell r="G393">
            <v>3.8195867641190273</v>
          </cell>
          <cell r="H393">
            <v>4.9008801730300684</v>
          </cell>
          <cell r="I393">
            <v>6.586382029307126</v>
          </cell>
          <cell r="J393">
            <v>8.8515534322236835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1.65898115537426E-5</v>
          </cell>
          <cell r="G394">
            <v>3.81958676411903</v>
          </cell>
          <cell r="H394">
            <v>4.9008801730300702</v>
          </cell>
          <cell r="I394">
            <v>6.5863820293071296</v>
          </cell>
          <cell r="J394">
            <v>8.85155343222368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5.6865238440143998E-6</v>
          </cell>
          <cell r="G395">
            <v>1.2186692994336701</v>
          </cell>
          <cell r="H395">
            <v>0.19410384293107899</v>
          </cell>
          <cell r="I395">
            <v>0.26086323057368899</v>
          </cell>
          <cell r="J395">
            <v>2.0609955530082602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5.6865238440143998E-6</v>
          </cell>
          <cell r="G396">
            <v>1.2186749859575099</v>
          </cell>
          <cell r="H396">
            <v>1.4127788288885901</v>
          </cell>
          <cell r="I396">
            <v>1.8986599588544699</v>
          </cell>
          <cell r="J396">
            <v>2.55164278166728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8.4413398475529071</v>
          </cell>
          <cell r="F397">
            <v>4.9209210270446263E-4</v>
          </cell>
          <cell r="G397">
            <v>0.41692133879278631</v>
          </cell>
          <cell r="H397">
            <v>1.1417796207907232E-2</v>
          </cell>
          <cell r="I397">
            <v>2.9559431055271489E-2</v>
          </cell>
          <cell r="J397">
            <v>5.0894418524373874E-2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8.441339847552884</v>
          </cell>
          <cell r="F398">
            <v>4.9242016410626453E-4</v>
          </cell>
          <cell r="G398">
            <v>0.41735563185402841</v>
          </cell>
          <cell r="H398">
            <v>1.1417796207907232E-2</v>
          </cell>
          <cell r="I398">
            <v>2.9559431055271364E-2</v>
          </cell>
          <cell r="J398">
            <v>5.0894418524373847E-2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11.255121357244411</v>
          </cell>
          <cell r="F399">
            <v>6.4948177571066718E-4</v>
          </cell>
          <cell r="G399">
            <v>0.53852495644781695</v>
          </cell>
          <cell r="H399">
            <v>1.4273805767017721E-2</v>
          </cell>
          <cell r="I399">
            <v>3.4777361748643792E-2</v>
          </cell>
          <cell r="J399">
            <v>5.6550914423113607E-2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11.255121357244411</v>
          </cell>
          <cell r="F400">
            <v>6.4948177571066718E-4</v>
          </cell>
          <cell r="G400">
            <v>0.53852495644781695</v>
          </cell>
          <cell r="H400">
            <v>1.4273805767017721E-2</v>
          </cell>
          <cell r="I400">
            <v>3.4777361748643792E-2</v>
          </cell>
          <cell r="J400">
            <v>5.6550914423113607E-2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0.53480803651006203</v>
          </cell>
          <cell r="F401">
            <v>3.5050648655927702E-5</v>
          </cell>
          <cell r="G401">
            <v>4.1343274582426797E-5</v>
          </cell>
          <cell r="H401">
            <v>3.2348896969690203E-5</v>
          </cell>
          <cell r="I401">
            <v>1.0787412305167599E-2</v>
          </cell>
          <cell r="J401">
            <v>3.9709737667021202E-3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0.53549106491319043</v>
          </cell>
          <cell r="F402">
            <v>2.8794427325371963E-2</v>
          </cell>
          <cell r="G402">
            <v>2.8594264212872922E-2</v>
          </cell>
          <cell r="H402">
            <v>7.837625363161238E-3</v>
          </cell>
          <cell r="I402">
            <v>1.7524804393723739E-2</v>
          </cell>
          <cell r="J402">
            <v>1.4619544678990747E-2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54.666751103497042</v>
          </cell>
          <cell r="F403">
            <v>4.9567358011964923E-3</v>
          </cell>
          <cell r="G403">
            <v>8.4213082397607691E-3</v>
          </cell>
          <cell r="H403">
            <v>2.9557221200441322E-3</v>
          </cell>
          <cell r="I403">
            <v>0.29309027797816228</v>
          </cell>
          <cell r="J403">
            <v>2.3635241219684722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60.175321979255017</v>
          </cell>
          <cell r="F404">
            <v>58.273891335830662</v>
          </cell>
          <cell r="G404">
            <v>61.879485571855632</v>
          </cell>
          <cell r="H404">
            <v>62.87575748739507</v>
          </cell>
          <cell r="I404">
            <v>66.3565243051858</v>
          </cell>
          <cell r="J404">
            <v>68.242375979271443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114.84206684072356</v>
          </cell>
          <cell r="F405">
            <v>58.278848071631884</v>
          </cell>
          <cell r="G405">
            <v>61.887906880095407</v>
          </cell>
          <cell r="H405">
            <v>62.878713209515098</v>
          </cell>
          <cell r="I405">
            <v>66.649614583163967</v>
          </cell>
          <cell r="J405">
            <v>70.605900101239882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6.5681141669051194E-8</v>
          </cell>
          <cell r="F406">
            <v>7.2565869420006003E-8</v>
          </cell>
          <cell r="G406">
            <v>7.8459299069048697E-8</v>
          </cell>
          <cell r="H406">
            <v>9.7115057907136302E-8</v>
          </cell>
          <cell r="I406">
            <v>1.74968226773607E-7</v>
          </cell>
          <cell r="J406">
            <v>2.9496972666654099E-7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4.3683888803044004</v>
          </cell>
          <cell r="G407">
            <v>4.368388997196031</v>
          </cell>
          <cell r="H407">
            <v>4.3683891290869994</v>
          </cell>
          <cell r="I407">
            <v>4.3683894028637456</v>
          </cell>
          <cell r="J407">
            <v>4.3683897118536716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0.42476100161453173</v>
          </cell>
          <cell r="F408">
            <v>7.5665356222816185E-2</v>
          </cell>
          <cell r="G408">
            <v>0.37160530936576264</v>
          </cell>
          <cell r="H408">
            <v>2.2328088564355763E-3</v>
          </cell>
          <cell r="I408">
            <v>0.61064779874940212</v>
          </cell>
          <cell r="J408">
            <v>2.8593107876942513E-4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1.1108284876488312</v>
          </cell>
          <cell r="F409">
            <v>0.19787888459844316</v>
          </cell>
          <cell r="G409">
            <v>0.97181653267606327</v>
          </cell>
          <cell r="H409">
            <v>5.8392076385912562E-3</v>
          </cell>
          <cell r="I409">
            <v>1.5969568020429101</v>
          </cell>
          <cell r="J409">
            <v>7.4776259259666652E-4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1.7421173641425285</v>
          </cell>
          <cell r="F410">
            <v>0.3030481464544858</v>
          </cell>
          <cell r="G410">
            <v>1.4329843171038803</v>
          </cell>
          <cell r="H410">
            <v>8.7334748774457512E-3</v>
          </cell>
          <cell r="I410">
            <v>1.9950684775420624</v>
          </cell>
          <cell r="J410">
            <v>1.1244412613037771E-3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2.1747358092715699E-7</v>
          </cell>
          <cell r="G411">
            <v>4.6987454998639002E-5</v>
          </cell>
          <cell r="H411">
            <v>2.6212898473670502E-6</v>
          </cell>
          <cell r="I411">
            <v>2.7218697583021399E-2</v>
          </cell>
          <cell r="J411">
            <v>6.9143361336066602E-7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1.5936140328256701E-2</v>
          </cell>
          <cell r="F412">
            <v>1.381695123001133E-2</v>
          </cell>
          <cell r="G412">
            <v>1.3863083634740071E-2</v>
          </cell>
          <cell r="H412">
            <v>2.8005375443553027E-4</v>
          </cell>
          <cell r="I412">
            <v>2.744772623278954E-2</v>
          </cell>
          <cell r="J412">
            <v>5.0094856799499932E-5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3.5412246080209512E-3</v>
          </cell>
          <cell r="J413">
            <v>3.9037660898489047E-3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3.5412246080209512E-3</v>
          </cell>
          <cell r="J414">
            <v>3.9037660898489047E-3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4.1700988033836902E-4</v>
          </cell>
          <cell r="J415">
            <v>2.2902130327351599E-4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4.1725146890071599E-4</v>
          </cell>
          <cell r="J416">
            <v>3.7185604739172298E-4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124.99725997963836</v>
          </cell>
          <cell r="F417">
            <v>139.83137223873695</v>
          </cell>
          <cell r="G417">
            <v>124.24526818378185</v>
          </cell>
          <cell r="H417">
            <v>127.50433139889164</v>
          </cell>
          <cell r="I417">
            <v>112.06128776703363</v>
          </cell>
          <cell r="J417">
            <v>63.948779944012657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126.31361079638071</v>
          </cell>
          <cell r="F418">
            <v>143.45577832093349</v>
          </cell>
          <cell r="G418">
            <v>127.18898671891577</v>
          </cell>
          <cell r="H418">
            <v>130.05473539281633</v>
          </cell>
          <cell r="I418">
            <v>113.48459064257293</v>
          </cell>
          <cell r="J418">
            <v>64.300723319156518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1.26161368507373E-7</v>
          </cell>
          <cell r="F419">
            <v>1.3876491346278099E-7</v>
          </cell>
          <cell r="G419">
            <v>1.56845399947461E-7</v>
          </cell>
          <cell r="H419">
            <v>1.9596739676443599E-7</v>
          </cell>
          <cell r="I419">
            <v>4.4638621379485698E-7</v>
          </cell>
          <cell r="J419">
            <v>1.3889416325173499E-6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15.305609309925412</v>
          </cell>
          <cell r="I420">
            <v>15.30560980170428</v>
          </cell>
          <cell r="J420">
            <v>15.305610685998147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12.240006233613197</v>
          </cell>
          <cell r="F421">
            <v>12.241371425034169</v>
          </cell>
          <cell r="G421">
            <v>12.245670133519216</v>
          </cell>
          <cell r="H421">
            <v>12.253767751480382</v>
          </cell>
          <cell r="I421">
            <v>12.270002168738198</v>
          </cell>
          <cell r="J421">
            <v>12.286297617263568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12.240006233613197</v>
          </cell>
          <cell r="F422">
            <v>12.241371425034169</v>
          </cell>
          <cell r="G422">
            <v>12.245670133519216</v>
          </cell>
          <cell r="H422">
            <v>12.253767751480382</v>
          </cell>
          <cell r="I422">
            <v>12.270002168738198</v>
          </cell>
          <cell r="J422">
            <v>12.286297617263568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2.299071735077553E-5</v>
          </cell>
          <cell r="F424">
            <v>3.023540365731732E-5</v>
          </cell>
          <cell r="G424">
            <v>3.1643405253908185E-5</v>
          </cell>
          <cell r="H424">
            <v>9.5498128790212698E-4</v>
          </cell>
          <cell r="I424">
            <v>2.3295701629083287E-3</v>
          </cell>
          <cell r="J424">
            <v>9.1497142153293594E-4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2.2990717350775473E-5</v>
          </cell>
          <cell r="F425">
            <v>3.0255560593088803E-5</v>
          </cell>
          <cell r="G425">
            <v>3.1676367134380968E-5</v>
          </cell>
          <cell r="H425">
            <v>9.5498128790212698E-4</v>
          </cell>
          <cell r="I425">
            <v>2.3295701629083179E-3</v>
          </cell>
          <cell r="J425">
            <v>9.1497142153293539E-4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1.817023265602378E-5</v>
          </cell>
          <cell r="F426">
            <v>2.1576654151181409E-5</v>
          </cell>
          <cell r="G426">
            <v>2.3354780637079461E-5</v>
          </cell>
          <cell r="H426">
            <v>1.195287117016212E-3</v>
          </cell>
          <cell r="I426">
            <v>2.7422312870385704E-3</v>
          </cell>
          <cell r="J426">
            <v>1.0181954199717594E-3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1.817023265602378E-5</v>
          </cell>
          <cell r="F427">
            <v>2.1576654151181409E-5</v>
          </cell>
          <cell r="G427">
            <v>2.3354780637079461E-5</v>
          </cell>
          <cell r="H427">
            <v>1.195287117016212E-3</v>
          </cell>
          <cell r="I427">
            <v>2.7422312870385704E-3</v>
          </cell>
          <cell r="J427">
            <v>1.0181954199717594E-3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2.0505857506896001E-3</v>
          </cell>
          <cell r="F428">
            <v>5.0020212680013201E-5</v>
          </cell>
          <cell r="G428">
            <v>7.5018239314277493E-5</v>
          </cell>
          <cell r="H428">
            <v>5.9564584227795903E-5</v>
          </cell>
          <cell r="I428">
            <v>1.7975235963259899E-4</v>
          </cell>
          <cell r="J428">
            <v>3.5120612111673699E-4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2.0505857506896001E-3</v>
          </cell>
          <cell r="F429">
            <v>2.0941429625970184E-3</v>
          </cell>
          <cell r="G429">
            <v>2.1526234908801289E-3</v>
          </cell>
          <cell r="H429">
            <v>2.1856979143591846E-3</v>
          </cell>
          <cell r="I429">
            <v>2.8803237110527741E-3</v>
          </cell>
          <cell r="J429">
            <v>1.5970892581386616E-3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0.18406960274906764</v>
          </cell>
          <cell r="F430">
            <v>1.8500340045645576</v>
          </cell>
          <cell r="G430">
            <v>1.4599132834469282E-3</v>
          </cell>
          <cell r="H430">
            <v>5.8343772705625972E-4</v>
          </cell>
          <cell r="I430">
            <v>3.3252657961361056E-4</v>
          </cell>
          <cell r="J430">
            <v>1.1416604893035294E-5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15.8767045030985</v>
          </cell>
          <cell r="F431">
            <v>159.572481129312</v>
          </cell>
          <cell r="G431">
            <v>0.12592308265603999</v>
          </cell>
          <cell r="H431">
            <v>5.03237267321077E-2</v>
          </cell>
          <cell r="I431">
            <v>2.8681684347135399E-2</v>
          </cell>
          <cell r="J431">
            <v>9.8472566685793204E-4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0.21542339895656104</v>
          </cell>
          <cell r="F432">
            <v>2.1651625662050464</v>
          </cell>
          <cell r="G432">
            <v>1.7085899953329657E-3</v>
          </cell>
          <cell r="H432">
            <v>6.8281854453334677E-4</v>
          </cell>
          <cell r="I432">
            <v>3.8916803727456474E-4</v>
          </cell>
          <cell r="J432">
            <v>1.3361270920731783E-5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8.7131896037807301E-4</v>
          </cell>
          <cell r="F433">
            <v>0.19421726896105401</v>
          </cell>
          <cell r="G433">
            <v>7.9795234159932896E-6</v>
          </cell>
          <cell r="H433">
            <v>8.3224668865246208E-6</v>
          </cell>
          <cell r="I433">
            <v>3.4597175494457502E-5</v>
          </cell>
          <cell r="J433">
            <v>3.2964144119958998E-4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4.0444037269012231E-2</v>
          </cell>
          <cell r="F434">
            <v>0.23465871219675419</v>
          </cell>
          <cell r="G434">
            <v>3.3656898654933765E-3</v>
          </cell>
          <cell r="H434">
            <v>2.4367112768199084E-3</v>
          </cell>
          <cell r="I434">
            <v>1.2531851864101967E-3</v>
          </cell>
          <cell r="J434">
            <v>3.7390002219804877E-4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5.5107434733353632E-2</v>
          </cell>
          <cell r="I435">
            <v>1.6459040087497974</v>
          </cell>
          <cell r="J435">
            <v>8.390565803545325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1.9442272511998085E-4</v>
          </cell>
          <cell r="I436">
            <v>2.3398850848869177E-3</v>
          </cell>
          <cell r="J436">
            <v>9.873922155547582E-4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1.9506940246304452E-4</v>
          </cell>
          <cell r="I437">
            <v>3.1752193824686878E-3</v>
          </cell>
          <cell r="J437">
            <v>1.0925639696015127E-3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1.5547165375439181E-4</v>
          </cell>
          <cell r="I438">
            <v>4.4882265820608423E-4</v>
          </cell>
          <cell r="J438">
            <v>6.1440126261566813E-4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2.9260893755614917E-4</v>
          </cell>
          <cell r="I439">
            <v>4.4791438540973917E-4</v>
          </cell>
          <cell r="J439">
            <v>2.8150412793109087E-4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7.2576764597715761E-3</v>
          </cell>
          <cell r="I440">
            <v>0.52606467788925626</v>
          </cell>
          <cell r="J440">
            <v>2.5846791262189299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4.5706588199390672E-3</v>
          </cell>
          <cell r="I441">
            <v>0.22099091048938654</v>
          </cell>
          <cell r="J441">
            <v>1.4491089334785621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7.8982109550801028E-3</v>
          </cell>
          <cell r="I442">
            <v>0.31145581932423161</v>
          </cell>
          <cell r="J442">
            <v>1.3499869517131668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4.32798381221524E-3</v>
          </cell>
          <cell r="I443">
            <v>0.229167842934174</v>
          </cell>
          <cell r="J443">
            <v>1.3686096572026591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1.2060187872144112E-3</v>
          </cell>
          <cell r="I444">
            <v>2.0032910979925493E-3</v>
          </cell>
          <cell r="J444">
            <v>1.96683184341577E-3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3.9941343189438239E-4</v>
          </cell>
          <cell r="I445">
            <v>9.1382489395948384E-4</v>
          </cell>
          <cell r="J445">
            <v>8.6208654841255633E-4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5.8305469783912506E-3</v>
          </cell>
          <cell r="I446">
            <v>0.26545682476675131</v>
          </cell>
          <cell r="J446">
            <v>1.5706805018220003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1.8182285600963574E-3</v>
          </cell>
          <cell r="I447">
            <v>4.3283092543037133E-3</v>
          </cell>
          <cell r="J447">
            <v>1.5061201240417293E-3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2.570779444951978E-4</v>
          </cell>
          <cell r="I448">
            <v>1.3514765615784843E-2</v>
          </cell>
          <cell r="J448">
            <v>1.309266583876526E-2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3.9214652398634683E-3</v>
          </cell>
          <cell r="I449">
            <v>5.6348804963736437E-3</v>
          </cell>
          <cell r="J449">
            <v>3.4864196436262232E-3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5.14288841026443E-3</v>
          </cell>
          <cell r="I450">
            <v>1.0473332102569389E-2</v>
          </cell>
          <cell r="J450">
            <v>6.0066181306311552E-3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5.0940853402252941E-3</v>
          </cell>
          <cell r="I451">
            <v>1.2083182870674046E-2</v>
          </cell>
          <cell r="J451">
            <v>9.5346905071375561E-3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2.9317544787690327E-4</v>
          </cell>
          <cell r="I452">
            <v>3.9952255907726932E-4</v>
          </cell>
          <cell r="J452">
            <v>2.5842628106149241E-4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2.7346335936983808E-4</v>
          </cell>
          <cell r="I453">
            <v>3.168466272167227E-4</v>
          </cell>
          <cell r="J453">
            <v>2.2975072079094245E-4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1.9371609687200635E-4</v>
          </cell>
          <cell r="I454">
            <v>1.477656716410762E-4</v>
          </cell>
          <cell r="J454">
            <v>1.1377081546502666E-4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2.6691416371610842E-4</v>
          </cell>
          <cell r="I455">
            <v>3.162890586412463E-4</v>
          </cell>
          <cell r="J455">
            <v>2.299122120101809E-4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1.2732986626294714E-3</v>
          </cell>
          <cell r="I456">
            <v>1.2944250793077454E-3</v>
          </cell>
          <cell r="J456">
            <v>6.8291067207609097E-4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4.4369762966076651E-3</v>
          </cell>
          <cell r="I457">
            <v>3.507069127413931E-2</v>
          </cell>
          <cell r="J457">
            <v>2.6702452507895453E-2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5.7674584071989096E-3</v>
          </cell>
          <cell r="I458">
            <v>1.0333370511678599</v>
          </cell>
          <cell r="J458">
            <v>0.69684482376601498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5.7674584071989096E-3</v>
          </cell>
          <cell r="I459">
            <v>1.256545794018745</v>
          </cell>
          <cell r="J459">
            <v>1.539519630976542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1.1839572805074439</v>
          </cell>
          <cell r="F460">
            <v>4.286013214913164E-4</v>
          </cell>
          <cell r="G460">
            <v>1.8636088344378974E-3</v>
          </cell>
          <cell r="H460">
            <v>4.9544709185381751E-4</v>
          </cell>
          <cell r="I460">
            <v>7.8160511434879486E-4</v>
          </cell>
          <cell r="J460">
            <v>3.1554847612115901E-4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1.1839572805074439</v>
          </cell>
          <cell r="F461">
            <v>4.286013214913164E-4</v>
          </cell>
          <cell r="G461">
            <v>1.8636088344378974E-3</v>
          </cell>
          <cell r="H461">
            <v>4.9544709185381751E-4</v>
          </cell>
          <cell r="I461">
            <v>7.8160511434879486E-4</v>
          </cell>
          <cell r="J461">
            <v>3.1554847612115901E-4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144.40949018838822</v>
          </cell>
          <cell r="F462">
            <v>104.87951242534949</v>
          </cell>
          <cell r="G462">
            <v>99.596094866179243</v>
          </cell>
          <cell r="H462">
            <v>130.12264290842415</v>
          </cell>
          <cell r="I462">
            <v>127.79687350689721</v>
          </cell>
          <cell r="J462">
            <v>94.468819283250511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31.359002513338389</v>
          </cell>
          <cell r="F463">
            <v>70.216417131767741</v>
          </cell>
          <cell r="G463">
            <v>70.486339620585298</v>
          </cell>
          <cell r="H463">
            <v>43.013136435245499</v>
          </cell>
          <cell r="I463">
            <v>29.684998137855821</v>
          </cell>
          <cell r="J463">
            <v>25.638805513995536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2.8410817368858879E-2</v>
          </cell>
          <cell r="F464">
            <v>2.9564500821868643E-3</v>
          </cell>
          <cell r="G464">
            <v>5.0254699610784619E-3</v>
          </cell>
          <cell r="H464">
            <v>1.9408395473783887E-3</v>
          </cell>
          <cell r="I464">
            <v>0.81276691239388166</v>
          </cell>
          <cell r="J464">
            <v>2.5608669131966484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179.47963459148775</v>
          </cell>
          <cell r="F465">
            <v>183.35076203754349</v>
          </cell>
          <cell r="G465">
            <v>177.51793824062392</v>
          </cell>
          <cell r="H465">
            <v>179.71725988839225</v>
          </cell>
          <cell r="I465">
            <v>162.53946422268967</v>
          </cell>
          <cell r="J465">
            <v>124.6151836876156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1.66951955587232E-7</v>
          </cell>
          <cell r="F466">
            <v>1.82403816571952E-7</v>
          </cell>
          <cell r="G466">
            <v>2.0690938870107601E-7</v>
          </cell>
          <cell r="H466">
            <v>2.7045986915049902E-7</v>
          </cell>
          <cell r="I466">
            <v>5.9199132355451296E-7</v>
          </cell>
          <cell r="J466">
            <v>1.83592642374592E-6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13.914190333426983</v>
          </cell>
          <cell r="I467">
            <v>13.91419099396613</v>
          </cell>
          <cell r="J467">
            <v>13.914192165711386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0.90177984140750722</v>
          </cell>
          <cell r="F468">
            <v>3.2645099454587593E-4</v>
          </cell>
          <cell r="G468">
            <v>1.4194472273904527E-3</v>
          </cell>
          <cell r="H468">
            <v>3.7736513578112658E-4</v>
          </cell>
          <cell r="I468">
            <v>5.9532193235777703E-4</v>
          </cell>
          <cell r="J468">
            <v>2.4034250174208844E-4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1.1839572805074439</v>
          </cell>
          <cell r="F469">
            <v>4.286013214913164E-4</v>
          </cell>
          <cell r="G469">
            <v>1.8636088344378974E-3</v>
          </cell>
          <cell r="H469">
            <v>4.9544709185381751E-4</v>
          </cell>
          <cell r="I469">
            <v>7.8160511434879486E-4</v>
          </cell>
          <cell r="J469">
            <v>3.1554847612115901E-4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3.1701719470844697E-5</v>
          </cell>
          <cell r="F470">
            <v>1.84647606368589E-5</v>
          </cell>
          <cell r="G470">
            <v>1.46883090938825E-5</v>
          </cell>
          <cell r="H470">
            <v>1.94617579291307E-5</v>
          </cell>
          <cell r="I470">
            <v>2.7829879789037E-5</v>
          </cell>
          <cell r="J470">
            <v>1.6458035431324E-5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0.11440696838127405</v>
          </cell>
          <cell r="F471">
            <v>3.1525923887327084E-3</v>
          </cell>
          <cell r="G471">
            <v>3.0260959448075719E-3</v>
          </cell>
          <cell r="H471">
            <v>1.3232006035581168E-3</v>
          </cell>
          <cell r="I471">
            <v>6.1929533287154973E-4</v>
          </cell>
          <cell r="J471">
            <v>4.8849528505074096E-4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6.5232241443438949E-2</v>
          </cell>
          <cell r="J472">
            <v>3.1331673954009695E-2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8.3171107840384631E-2</v>
          </cell>
          <cell r="J473">
            <v>4.1514467989062852E-2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9.1977460435248908</v>
          </cell>
          <cell r="J474">
            <v>4.4177660275153698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0.1630806036085975</v>
          </cell>
          <cell r="J475">
            <v>7.8329184885024203E-2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2.6254422510529301E-3</v>
          </cell>
          <cell r="J476">
            <v>3.07468451018361E-6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2.6254422510529301E-3</v>
          </cell>
          <cell r="J477">
            <v>2.6283977660445713E-3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259.84450340793251</v>
          </cell>
          <cell r="F478">
            <v>119.53275703251566</v>
          </cell>
          <cell r="G478">
            <v>116.59202505907456</v>
          </cell>
          <cell r="H478">
            <v>145.57691203844334</v>
          </cell>
          <cell r="I478">
            <v>143.63061199234468</v>
          </cell>
          <cell r="J478">
            <v>137.03774197542955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0.12593184896048643</v>
          </cell>
          <cell r="F479">
            <v>2.5900238709715417E-3</v>
          </cell>
          <cell r="G479">
            <v>4.5896026623663483E-3</v>
          </cell>
          <cell r="H479">
            <v>1.9453596789815284E-3</v>
          </cell>
          <cell r="I479">
            <v>2.7226957101784597E-3</v>
          </cell>
          <cell r="J479">
            <v>0.79945455867592707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268.18127455529526</v>
          </cell>
          <cell r="F480">
            <v>125.18854538610594</v>
          </cell>
          <cell r="G480">
            <v>121.84575687314533</v>
          </cell>
          <cell r="H480">
            <v>151.58435516937638</v>
          </cell>
          <cell r="I480">
            <v>148.48800509277018</v>
          </cell>
          <cell r="J480">
            <v>141.48319848523636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1.29942686768674E-6</v>
          </cell>
          <cell r="F481">
            <v>1.18819119380944E-6</v>
          </cell>
          <cell r="G481">
            <v>1.5111489243732801E-6</v>
          </cell>
          <cell r="H481">
            <v>1.4593082565257301E-6</v>
          </cell>
          <cell r="I481">
            <v>3.1608221906967402E-6</v>
          </cell>
          <cell r="J481">
            <v>7.9542734829039497E-6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12.649264987527157</v>
          </cell>
          <cell r="I482">
            <v>12.649269246476242</v>
          </cell>
          <cell r="J482">
            <v>12.649274766334033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2267.7891759346599</v>
          </cell>
          <cell r="F483">
            <v>2049.13894678119</v>
          </cell>
          <cell r="G483">
            <v>1967.34058598196</v>
          </cell>
          <cell r="H483">
            <v>1397.27496506539</v>
          </cell>
          <cell r="I483">
            <v>464.28933877174597</v>
          </cell>
          <cell r="J483">
            <v>3.70683587248574E-4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30.256641164524474</v>
          </cell>
          <cell r="F484">
            <v>27.33942928511285</v>
          </cell>
          <cell r="G484">
            <v>26.248374347602386</v>
          </cell>
          <cell r="H484">
            <v>18.642662760264315</v>
          </cell>
          <cell r="I484">
            <v>6.1953726718847948</v>
          </cell>
          <cell r="J484">
            <v>0.85334998650306626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30.770545128014465</v>
          </cell>
          <cell r="F485">
            <v>27.803784895267171</v>
          </cell>
          <cell r="G485">
            <v>26.693902116444534</v>
          </cell>
          <cell r="H485">
            <v>18.958954749869569</v>
          </cell>
          <cell r="I485">
            <v>6.299719657689919</v>
          </cell>
          <cell r="J485">
            <v>5.0296280495057597E-6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2.9765432102979011E-4</v>
          </cell>
          <cell r="H486">
            <v>3.5171033429436105E-4</v>
          </cell>
          <cell r="I486">
            <v>8.8198135825856463E-4</v>
          </cell>
          <cell r="J486">
            <v>0.86784018900665272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9.2707618009038306</v>
          </cell>
          <cell r="F487">
            <v>9.2706916077486401</v>
          </cell>
          <cell r="G487">
            <v>0.218554847002942</v>
          </cell>
          <cell r="H487">
            <v>0.10750056964001201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0.10000821791697768</v>
          </cell>
          <cell r="F488">
            <v>0.10000746070926264</v>
          </cell>
          <cell r="G488">
            <v>2.3576574649724039E-3</v>
          </cell>
          <cell r="H488">
            <v>1.1596609454154487E-3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0.10000821791697768</v>
          </cell>
          <cell r="F489">
            <v>0.10000746070926264</v>
          </cell>
          <cell r="G489">
            <v>2.3576574649724039E-3</v>
          </cell>
          <cell r="H489">
            <v>1.1596609454154487E-3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54.392406195595115</v>
          </cell>
          <cell r="F490">
            <v>43.516429557979109</v>
          </cell>
          <cell r="G490">
            <v>53.296499841154606</v>
          </cell>
          <cell r="H490">
            <v>52.203372751613593</v>
          </cell>
          <cell r="I490">
            <v>50.017198990116896</v>
          </cell>
          <cell r="J490">
            <v>47.83124363558278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54.392406195595115</v>
          </cell>
          <cell r="F491">
            <v>43.516429557979109</v>
          </cell>
          <cell r="G491">
            <v>53.296499841154606</v>
          </cell>
          <cell r="H491">
            <v>52.203372751613593</v>
          </cell>
          <cell r="I491">
            <v>50.017198990116896</v>
          </cell>
          <cell r="J491">
            <v>47.83124363558278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3.7267047642335616</v>
          </cell>
          <cell r="G493">
            <v>3.8400180415811835</v>
          </cell>
          <cell r="H493">
            <v>13.463877384364331</v>
          </cell>
          <cell r="I493">
            <v>15.681847709170306</v>
          </cell>
          <cell r="J493">
            <v>20.441231617413976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1.2422349214111861</v>
          </cell>
          <cell r="G494">
            <v>1.2800060138603946</v>
          </cell>
          <cell r="H494">
            <v>4.4879591281214397</v>
          </cell>
          <cell r="I494">
            <v>5.227282569723438</v>
          </cell>
          <cell r="J494">
            <v>6.8137438724713277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0.229551277349516</v>
          </cell>
          <cell r="G495">
            <v>6.9879359082578099E-3</v>
          </cell>
          <cell r="H495">
            <v>0.59252976379206101</v>
          </cell>
          <cell r="I495">
            <v>0.16199751021756001</v>
          </cell>
          <cell r="J495">
            <v>0.87979572580500698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0.229551277349516</v>
          </cell>
          <cell r="G496">
            <v>0.2365387817414564</v>
          </cell>
          <cell r="H496">
            <v>0.82906775674958855</v>
          </cell>
          <cell r="I496">
            <v>0.97080043018451612</v>
          </cell>
          <cell r="J496">
            <v>1.2677997000913095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7.1200062420285715</v>
          </cell>
          <cell r="F497">
            <v>7.6289120614567567</v>
          </cell>
          <cell r="G497">
            <v>7.3111308683885117</v>
          </cell>
          <cell r="H497">
            <v>8.3795009862016485</v>
          </cell>
          <cell r="I497">
            <v>10.298832141245033</v>
          </cell>
          <cell r="J497">
            <v>12.608759400118435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7.7403424764130593</v>
          </cell>
          <cell r="F498">
            <v>8.291407467133709</v>
          </cell>
          <cell r="G498">
            <v>7.9428988920599233</v>
          </cell>
          <cell r="H498">
            <v>9.0976137497183718</v>
          </cell>
          <cell r="I498">
            <v>11.16677078417365</v>
          </cell>
          <cell r="J498">
            <v>13.653469039882097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0.79547622988983102</v>
          </cell>
          <cell r="F499">
            <v>8.0662288091695297E-8</v>
          </cell>
          <cell r="G499">
            <v>9.2258255799952106E-8</v>
          </cell>
          <cell r="H499">
            <v>1.0638078401797701E-7</v>
          </cell>
          <cell r="I499">
            <v>1.9982814648560601E-7</v>
          </cell>
          <cell r="J499">
            <v>3.1630658870588202E-7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0.79547622988983102</v>
          </cell>
          <cell r="F500">
            <v>0.79547631055211898</v>
          </cell>
          <cell r="G500">
            <v>0.79547640281037502</v>
          </cell>
          <cell r="H500">
            <v>0.79547650919115898</v>
          </cell>
          <cell r="I500">
            <v>0.79547686480539903</v>
          </cell>
          <cell r="J500">
            <v>0.79547718111198795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2.6579488999208161E-3</v>
          </cell>
          <cell r="I501">
            <v>1.9268272273382945</v>
          </cell>
          <cell r="J501">
            <v>8.3954424288429852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2.678198185973367E-3</v>
          </cell>
          <cell r="I502">
            <v>1.941506544800486</v>
          </cell>
          <cell r="J502">
            <v>8.4594021668516532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3.1521603466948598E-4</v>
          </cell>
          <cell r="I503">
            <v>2.5193155343177101E-3</v>
          </cell>
          <cell r="J503">
            <v>0.26048733801302698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3.1521603466948598E-4</v>
          </cell>
          <cell r="I504">
            <v>0.10413864021567</v>
          </cell>
          <cell r="J504">
            <v>0.36462597822869702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1.2875826740071996</v>
          </cell>
          <cell r="G505">
            <v>2.1032291765792621</v>
          </cell>
          <cell r="H505">
            <v>2.6986377945692586</v>
          </cell>
          <cell r="I505">
            <v>3.6268168277103836</v>
          </cell>
          <cell r="J505">
            <v>4.874160491221379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1.2875826740071996</v>
          </cell>
          <cell r="G506">
            <v>2.1032291765792621</v>
          </cell>
          <cell r="H506">
            <v>2.6986377945692586</v>
          </cell>
          <cell r="I506">
            <v>3.6268168277103836</v>
          </cell>
          <cell r="J506">
            <v>4.874160491221379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1.2875826740072001</v>
          </cell>
          <cell r="G507">
            <v>2.1032291765792599</v>
          </cell>
          <cell r="H507">
            <v>2.6986377945692599</v>
          </cell>
          <cell r="I507">
            <v>3.6268168277103801</v>
          </cell>
          <cell r="J507">
            <v>4.8741604912213798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3.4331897966531703E-8</v>
          </cell>
          <cell r="G508">
            <v>0.18790595774299801</v>
          </cell>
          <cell r="H508">
            <v>0.118607372889</v>
          </cell>
          <cell r="I508">
            <v>0.36863604695853602</v>
          </cell>
          <cell r="J508">
            <v>0.83637157309249599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0.43894535180831101</v>
          </cell>
          <cell r="G509">
            <v>0.67105399207489602</v>
          </cell>
          <cell r="H509">
            <v>0.77793657722337795</v>
          </cell>
          <cell r="I509">
            <v>1.0455036231644339</v>
          </cell>
          <cell r="J509">
            <v>1.4050763923063001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1.4500062410316639</v>
          </cell>
          <cell r="F510">
            <v>3.801388349722497</v>
          </cell>
          <cell r="G510">
            <v>3.8008601680495211</v>
          </cell>
          <cell r="H510">
            <v>1.0125788145705121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1.4500062410316639</v>
          </cell>
          <cell r="F511">
            <v>3.801388349722497</v>
          </cell>
          <cell r="G511">
            <v>3.8008601680495211</v>
          </cell>
          <cell r="H511">
            <v>1.0125788145705121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47.666072620245778</v>
          </cell>
          <cell r="J513">
            <v>1678.9920273339997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-47.666072620245799</v>
          </cell>
          <cell r="J514">
            <v>-1678.9920273340001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0.33932863833166432</v>
          </cell>
          <cell r="J515">
            <v>12.446434350799125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0.16040990175678663</v>
          </cell>
          <cell r="J516">
            <v>5.8837689658323074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0.4798964072801607</v>
          </cell>
          <cell r="J517">
            <v>16.853099000295384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9.1783285310499205E-3</v>
          </cell>
          <cell r="J518">
            <v>0.24275415756617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9.1783285310499205E-3</v>
          </cell>
          <cell r="J519">
            <v>0.24941517827429799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1.5422106256576179E-5</v>
          </cell>
          <cell r="G520">
            <v>1.7996668695497353E-5</v>
          </cell>
          <cell r="H520">
            <v>1.0851455184002576E-5</v>
          </cell>
          <cell r="I520">
            <v>5.2101717773399653E-6</v>
          </cell>
          <cell r="J520">
            <v>5.1345253642268742E-6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3.8555265641440384E-4</v>
          </cell>
          <cell r="G521">
            <v>4.4991671738743301E-4</v>
          </cell>
          <cell r="H521">
            <v>2.7128637960006382E-4</v>
          </cell>
          <cell r="I521">
            <v>1.3025429443349896E-4</v>
          </cell>
          <cell r="J521">
            <v>1.2836313410567157E-4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4.6266318769728462E-5</v>
          </cell>
          <cell r="G522">
            <v>5.399000608649197E-5</v>
          </cell>
          <cell r="H522">
            <v>3.255436555200763E-5</v>
          </cell>
          <cell r="I522">
            <v>1.563051533201989E-5</v>
          </cell>
          <cell r="J522">
            <v>1.5403576092680594E-5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5.2049608615944564E-4</v>
          </cell>
          <cell r="G523">
            <v>6.0738756847303474E-4</v>
          </cell>
          <cell r="H523">
            <v>3.6623661246008648E-4</v>
          </cell>
          <cell r="I523">
            <v>1.7584329748522362E-4</v>
          </cell>
          <cell r="J523">
            <v>1.7329023104265678E-4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1.6841412248407E-6</v>
          </cell>
          <cell r="F524">
            <v>4.45683230338154E-5</v>
          </cell>
          <cell r="G524">
            <v>1.2576319528307499E-6</v>
          </cell>
          <cell r="H524">
            <v>7.7695770197039696E-7</v>
          </cell>
          <cell r="I524">
            <v>6.2926525888724798E-6</v>
          </cell>
          <cell r="J524">
            <v>1.01634897617069E-5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1.6841412248407E-6</v>
          </cell>
          <cell r="F525">
            <v>4.6164555066290715E-5</v>
          </cell>
          <cell r="G525">
            <v>4.7159832954846394E-5</v>
          </cell>
          <cell r="H525">
            <v>4.7256194280428919E-5</v>
          </cell>
          <cell r="I525">
            <v>3.9053350590845248E-5</v>
          </cell>
          <cell r="J525">
            <v>2.3341433078700091E-5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4514.48356651833</v>
          </cell>
          <cell r="F526">
            <v>3846.5268605249898</v>
          </cell>
          <cell r="G526">
            <v>3293.8329133992902</v>
          </cell>
          <cell r="H526">
            <v>3170.3862924394298</v>
          </cell>
          <cell r="I526">
            <v>1904.441436375</v>
          </cell>
          <cell r="J526">
            <v>3.71254771450178E-4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60.231837582076551</v>
          </cell>
          <cell r="F527">
            <v>51.320018714103995</v>
          </cell>
          <cell r="G527">
            <v>43.946316827932485</v>
          </cell>
          <cell r="H527">
            <v>42.299355299409676</v>
          </cell>
          <cell r="I527">
            <v>25.409811992002272</v>
          </cell>
          <cell r="J527">
            <v>2.6728030958069133E-3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61.254865217345049</v>
          </cell>
          <cell r="F528">
            <v>52.191680604138206</v>
          </cell>
          <cell r="G528">
            <v>44.692441158742135</v>
          </cell>
          <cell r="H528">
            <v>43.017453086016637</v>
          </cell>
          <cell r="I528">
            <v>25.840453682157438</v>
          </cell>
          <cell r="J528">
            <v>5.0373781743579071E-6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2.9643722976236059E-4</v>
          </cell>
          <cell r="H529">
            <v>3.4961868420196369E-4</v>
          </cell>
          <cell r="I529">
            <v>9.3968879914247999E-4</v>
          </cell>
          <cell r="J529">
            <v>2.7131314973261426E-3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71.694113930622791</v>
          </cell>
          <cell r="F530">
            <v>35.369240702716176</v>
          </cell>
          <cell r="G530">
            <v>54.845717693826657</v>
          </cell>
          <cell r="H530">
            <v>31.004221117100105</v>
          </cell>
          <cell r="I530">
            <v>14.235660627861106</v>
          </cell>
          <cell r="J530">
            <v>21.921767253705163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71.694113930622791</v>
          </cell>
          <cell r="F531">
            <v>35.369240702716176</v>
          </cell>
          <cell r="G531">
            <v>54.845717693826657</v>
          </cell>
          <cell r="H531">
            <v>31.004221117100105</v>
          </cell>
          <cell r="I531">
            <v>14.235660627861106</v>
          </cell>
          <cell r="J531">
            <v>21.921767253705163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2.3233151913769699E-6</v>
          </cell>
          <cell r="F532">
            <v>2.2530513032738802E-6</v>
          </cell>
          <cell r="G532">
            <v>2.83648818806442E-6</v>
          </cell>
          <cell r="H532">
            <v>1.70384222928293E-6</v>
          </cell>
          <cell r="I532">
            <v>2.1239155615794702E-6</v>
          </cell>
          <cell r="J532">
            <v>2.9952211821181798E-6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3.7499979572278859</v>
          </cell>
          <cell r="F533">
            <v>3.7499964287749603</v>
          </cell>
          <cell r="G533">
            <v>3.7499958000574445</v>
          </cell>
          <cell r="H533">
            <v>3.7499973004371343</v>
          </cell>
          <cell r="I533">
            <v>2.3999999110981323</v>
          </cell>
          <cell r="J533">
            <v>2.400000042368835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0.77089281232103335</v>
          </cell>
          <cell r="J534">
            <v>2853.9284947004662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-0.77089281232103302</v>
          </cell>
          <cell r="J535">
            <v>-2853.9284947004599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1.7085631407703084E-3</v>
          </cell>
          <cell r="J536">
            <v>6.3252853762614603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8.0206462043460065E-3</v>
          </cell>
          <cell r="J537">
            <v>23.818774458127809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2.2589858328526401E-4</v>
          </cell>
          <cell r="J538">
            <v>0.36400317905452201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2.2589858328526401E-4</v>
          </cell>
          <cell r="J539">
            <v>0.36422894497482999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3.9606242001349677E-2</v>
          </cell>
          <cell r="F540">
            <v>1.2009647008766581E-4</v>
          </cell>
          <cell r="G540">
            <v>3.1342190078230206E-3</v>
          </cell>
          <cell r="H540">
            <v>5.4482672014053183E-4</v>
          </cell>
          <cell r="I540">
            <v>1.4472825417347328E-3</v>
          </cell>
          <cell r="J540">
            <v>1.5544430962553261E-5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9.0277643462049006</v>
          </cell>
          <cell r="F541">
            <v>0.15470306697230601</v>
          </cell>
          <cell r="G541">
            <v>0.79640065183600495</v>
          </cell>
          <cell r="H541">
            <v>0.15337410280509001</v>
          </cell>
          <cell r="I541">
            <v>0.355204913999775</v>
          </cell>
          <cell r="J541">
            <v>5.4695413132253602E-3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0.1224934103962674</v>
          </cell>
          <cell r="F542">
            <v>2.0990918178060486E-3</v>
          </cell>
          <cell r="G542">
            <v>1.0805978993704278E-2</v>
          </cell>
          <cell r="H542">
            <v>2.0810597395534564E-3</v>
          </cell>
          <cell r="I542">
            <v>4.8196053459942396E-3</v>
          </cell>
          <cell r="J542">
            <v>7.4213586339557178E-5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5.88380044320376E-6</v>
          </cell>
          <cell r="G543">
            <v>7.4346288829417002E-6</v>
          </cell>
          <cell r="H543">
            <v>7.8969307931706601E-6</v>
          </cell>
          <cell r="I543">
            <v>2.7548456257415002E-4</v>
          </cell>
          <cell r="J543">
            <v>2.62577120447056E-5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1.4056743400664207E-2</v>
          </cell>
          <cell r="F544">
            <v>1.6266145385402109E-3</v>
          </cell>
          <cell r="G544">
            <v>1.4661597848777408E-3</v>
          </cell>
          <cell r="H544">
            <v>1.3929598294833466E-3</v>
          </cell>
          <cell r="I544">
            <v>4.9796275533186508E-3</v>
          </cell>
          <cell r="J544">
            <v>3.6232272951402535E-3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8.5743756661593338</v>
          </cell>
          <cell r="F545">
            <v>9.3854154839096253</v>
          </cell>
          <cell r="G545">
            <v>8.571688160610865</v>
          </cell>
          <cell r="H545">
            <v>6.6592485034013329</v>
          </cell>
          <cell r="I545">
            <v>3.1676053013656391</v>
          </cell>
          <cell r="J545">
            <v>0.52427059704485501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8.5743756661593338</v>
          </cell>
          <cell r="F546">
            <v>9.3854154839096253</v>
          </cell>
          <cell r="G546">
            <v>8.571688160610865</v>
          </cell>
          <cell r="H546">
            <v>6.6592485034013329</v>
          </cell>
          <cell r="I546">
            <v>3.1676053013656391</v>
          </cell>
          <cell r="J546">
            <v>0.52427059704485501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1.837653224004236E-3</v>
          </cell>
          <cell r="I547">
            <v>2.7277912456494134E-3</v>
          </cell>
          <cell r="J547">
            <v>5.0348225802804931E-4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2.936879342807746E-3</v>
          </cell>
          <cell r="I548">
            <v>4.1715616335041934E-3</v>
          </cell>
          <cell r="J548">
            <v>7.3941205997345898E-4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5.9322629000619137E-3</v>
          </cell>
          <cell r="I549">
            <v>8.6537860155422829E-3</v>
          </cell>
          <cell r="J549">
            <v>1.544628585993212E-3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1.3964287531406899E-4</v>
          </cell>
          <cell r="I550">
            <v>3.6290995253284002E-5</v>
          </cell>
          <cell r="J550">
            <v>1.32255207944607E-6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1.3964287531406899E-4</v>
          </cell>
          <cell r="I551">
            <v>2.1993527845799807E-4</v>
          </cell>
          <cell r="J551">
            <v>6.4797729181343802E-5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32.820806219474072</v>
          </cell>
          <cell r="F552">
            <v>32.820784174674628</v>
          </cell>
          <cell r="G552">
            <v>31.557039421751682</v>
          </cell>
          <cell r="H552">
            <v>32.820798240969729</v>
          </cell>
          <cell r="I552">
            <v>32.820809764107295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98.945518156631707</v>
          </cell>
          <cell r="F553">
            <v>98.945451697749149</v>
          </cell>
          <cell r="G553">
            <v>95.135615992936565</v>
          </cell>
          <cell r="H553">
            <v>98.945494103680588</v>
          </cell>
          <cell r="I553">
            <v>98.945528842705869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1.2199999799463848</v>
          </cell>
          <cell r="F554">
            <v>1.2199999089376306</v>
          </cell>
          <cell r="G554">
            <v>1.2199998604565665</v>
          </cell>
          <cell r="H554">
            <v>1.2199998431210135</v>
          </cell>
          <cell r="I554">
            <v>1.2200003047192296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1.3536904498899014E-3</v>
          </cell>
          <cell r="I555">
            <v>2.9538953836320881E-3</v>
          </cell>
          <cell r="J555">
            <v>2.3953270842050089E-3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1.3536904498899014E-3</v>
          </cell>
          <cell r="I556">
            <v>2.9538953836320881E-3</v>
          </cell>
          <cell r="J556">
            <v>2.3953270842050089E-3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9.5306292797654705E-5</v>
          </cell>
          <cell r="I557">
            <v>1.6957513803949101E-4</v>
          </cell>
          <cell r="J557">
            <v>7.4477516574682293E-5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9.5306292797654705E-5</v>
          </cell>
          <cell r="I558">
            <v>1.8394375294577501E-4</v>
          </cell>
          <cell r="J558">
            <v>1.3256060427281301E-4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4.8449356162139345E-4</v>
          </cell>
          <cell r="G559">
            <v>6.3518810473895239E-3</v>
          </cell>
          <cell r="H559">
            <v>3.1396317444765251E-3</v>
          </cell>
          <cell r="I559">
            <v>6.5944620114239669E-2</v>
          </cell>
          <cell r="J559">
            <v>8.8216446441299391E-4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0.137873345326608</v>
          </cell>
          <cell r="G560">
            <v>1.02850708405717</v>
          </cell>
          <cell r="H560">
            <v>0.466089072365653</v>
          </cell>
          <cell r="I560">
            <v>9.2624342372175494</v>
          </cell>
          <cell r="J560">
            <v>0.130660679727646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2.444562860400849E-3</v>
          </cell>
          <cell r="G561">
            <v>1.8235941206687423E-2</v>
          </cell>
          <cell r="H561">
            <v>8.2639906447810781E-3</v>
          </cell>
          <cell r="I561">
            <v>0.16422755739747441</v>
          </cell>
          <cell r="J561">
            <v>2.3166787185752895E-3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0.25000026518209101</v>
          </cell>
          <cell r="G562">
            <v>7.3168817297897842E-2</v>
          </cell>
          <cell r="H562">
            <v>7.2911699536960375E-2</v>
          </cell>
          <cell r="I562">
            <v>7.2923624172671161E-2</v>
          </cell>
          <cell r="J562">
            <v>1.2826765248081911E-2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0.25000026518209101</v>
          </cell>
          <cell r="G563">
            <v>1.17443510154923E-6</v>
          </cell>
          <cell r="H563">
            <v>6.8443577520060801E-6</v>
          </cell>
          <cell r="I563">
            <v>6.9740948101963798E-6</v>
          </cell>
          <cell r="J563">
            <v>1.41282594297038E-5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0.25000026518209101</v>
          </cell>
          <cell r="G564">
            <v>7.3168817297898009E-2</v>
          </cell>
          <cell r="H564">
            <v>7.2911699536960001E-2</v>
          </cell>
          <cell r="I564">
            <v>7.2923624172671009E-2</v>
          </cell>
          <cell r="J564">
            <v>1.2826765248081896E-2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1.1210225898542999E-3</v>
          </cell>
          <cell r="I565">
            <v>2.510673851464328E-3</v>
          </cell>
          <cell r="J565">
            <v>2.3781332251688668E-3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1.129562974921149E-3</v>
          </cell>
          <cell r="I566">
            <v>2.5298011390523182E-3</v>
          </cell>
          <cell r="J566">
            <v>2.3962507668375392E-3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1.1509363484845599E-4</v>
          </cell>
          <cell r="I567">
            <v>5.4269101812516002E-6</v>
          </cell>
          <cell r="J567">
            <v>3.6438769213037998E-6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1.1509363484845599E-4</v>
          </cell>
          <cell r="I568">
            <v>1.95676893603183E-4</v>
          </cell>
          <cell r="J568">
            <v>1.99320770524487E-4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13.723011683709345</v>
          </cell>
          <cell r="F569">
            <v>12.563501037235394</v>
          </cell>
          <cell r="G569">
            <v>10.685046384567711</v>
          </cell>
          <cell r="H569">
            <v>10.036283400664749</v>
          </cell>
          <cell r="I569">
            <v>8.2633615943338672</v>
          </cell>
          <cell r="J569">
            <v>3.4451753023084963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13.723011683709345</v>
          </cell>
          <cell r="F570">
            <v>12.563501037235394</v>
          </cell>
          <cell r="G570">
            <v>10.685046384567711</v>
          </cell>
          <cell r="H570">
            <v>10.036283400664749</v>
          </cell>
          <cell r="I570">
            <v>8.2633615943338672</v>
          </cell>
          <cell r="J570">
            <v>3.4451753023084963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8.5723718178309899E-2</v>
          </cell>
          <cell r="I571">
            <v>0.36412286514553999</v>
          </cell>
          <cell r="J571">
            <v>9.0330139843270998E-2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9.1195444870542457E-4</v>
          </cell>
          <cell r="I572">
            <v>3.938208293240774E-3</v>
          </cell>
          <cell r="J572">
            <v>9.9299089898631184E-4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2.7358633461162745E-4</v>
          </cell>
          <cell r="I573">
            <v>1.1620942504644914E-3</v>
          </cell>
          <cell r="J573">
            <v>2.8828768035086481E-4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1.519924081175707E-3</v>
          </cell>
          <cell r="I574">
            <v>6.4560791692471709E-3</v>
          </cell>
          <cell r="J574">
            <v>1.6015982241714729E-3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5.6872882590497702E-5</v>
          </cell>
          <cell r="I575">
            <v>1.2892870501387799E-6</v>
          </cell>
          <cell r="J575">
            <v>3.0308362941576299E-6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5.6872882590497702E-5</v>
          </cell>
          <cell r="I576">
            <v>2.315437438067782E-4</v>
          </cell>
          <cell r="J576">
            <v>8.4881565049002233E-5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1.8062420273338021E-3</v>
          </cell>
          <cell r="F577">
            <v>7.6257233034361771E-5</v>
          </cell>
          <cell r="G577">
            <v>1.0552008366121689E-3</v>
          </cell>
          <cell r="H577">
            <v>2.4268338132288697E-4</v>
          </cell>
          <cell r="I577">
            <v>2.9593048650991793E-4</v>
          </cell>
          <cell r="J577">
            <v>5.1310028303271504E-6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9.2892447120024035E-3</v>
          </cell>
          <cell r="F578">
            <v>3.9218005560528904E-4</v>
          </cell>
          <cell r="G578">
            <v>5.4267471597197157E-3</v>
          </cell>
          <cell r="H578">
            <v>1.2480859610891318E-3</v>
          </cell>
          <cell r="I578">
            <v>1.5219282163367195E-3</v>
          </cell>
          <cell r="J578">
            <v>2.6388014555968175E-5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1.8346402426030199</v>
          </cell>
          <cell r="F579">
            <v>0.17948961504035199</v>
          </cell>
          <cell r="G579">
            <v>0.80808014477912904</v>
          </cell>
          <cell r="H579">
            <v>0.19623452629598301</v>
          </cell>
          <cell r="I579">
            <v>0.23098314559077401</v>
          </cell>
          <cell r="J579">
            <v>6.5456050666114398E-3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2.4893354716458937E-2</v>
          </cell>
          <cell r="F580">
            <v>2.4354086165583751E-3</v>
          </cell>
          <cell r="G580">
            <v>1.0964452439336886E-2</v>
          </cell>
          <cell r="H580">
            <v>2.6626122970961029E-3</v>
          </cell>
          <cell r="I580">
            <v>3.134099668802905E-3</v>
          </cell>
          <cell r="J580">
            <v>8.8814180008296362E-5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3.7099849462860302E-6</v>
          </cell>
          <cell r="G581">
            <v>3.3777189820400599E-6</v>
          </cell>
          <cell r="H581">
            <v>6.1354414527106697E-6</v>
          </cell>
          <cell r="I581">
            <v>4.0556620784454402E-5</v>
          </cell>
          <cell r="J581">
            <v>5.1202332448323199E-5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2.1929006460800413E-3</v>
          </cell>
          <cell r="F582">
            <v>8.9406856962368636E-4</v>
          </cell>
          <cell r="G582">
            <v>8.3208335956997531E-4</v>
          </cell>
          <cell r="H582">
            <v>5.5722809558100567E-4</v>
          </cell>
          <cell r="I582">
            <v>1.9666147586601797E-4</v>
          </cell>
          <cell r="J582">
            <v>9.9969708620177149E-5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6.7258705541577901E-3</v>
          </cell>
          <cell r="J583">
            <v>6.575688180434522E-3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8.1671285300487142E-3</v>
          </cell>
          <cell r="J584">
            <v>8.2978922276911692E-3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1.6013977509899507E-2</v>
          </cell>
          <cell r="J585">
            <v>1.5656400429605997E-2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6.7759710200701703E-4</v>
          </cell>
          <cell r="J586">
            <v>1.0326193109670599E-5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6.7759710200701703E-4</v>
          </cell>
          <cell r="J587">
            <v>6.8780443289310773E-4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4.8498358287312016</v>
          </cell>
          <cell r="G588">
            <v>9.5945089284670928</v>
          </cell>
          <cell r="H588">
            <v>12.306513883263136</v>
          </cell>
          <cell r="I588">
            <v>39.100472239758282</v>
          </cell>
          <cell r="J588">
            <v>62.600404315375762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4.8498358287312016</v>
          </cell>
          <cell r="G589">
            <v>9.5945089284670928</v>
          </cell>
          <cell r="H589">
            <v>12.306513883263136</v>
          </cell>
          <cell r="I589">
            <v>39.100472239758282</v>
          </cell>
          <cell r="J589">
            <v>62.600404315375762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4.8498358287311998</v>
          </cell>
          <cell r="G590">
            <v>9.5945089284670999</v>
          </cell>
          <cell r="H590">
            <v>12.306513883263101</v>
          </cell>
          <cell r="I590">
            <v>39.100472239758297</v>
          </cell>
          <cell r="J590">
            <v>62.600404315375798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3.51027114953338E-8</v>
          </cell>
          <cell r="G591">
            <v>1.2679641789705001</v>
          </cell>
          <cell r="H591">
            <v>0.55648823008092796</v>
          </cell>
          <cell r="I591">
            <v>3.79267714756622</v>
          </cell>
          <cell r="J591">
            <v>10.003687038976301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1.6529270496897615</v>
          </cell>
          <cell r="G592">
            <v>3.0611852140732099</v>
          </cell>
          <cell r="H592">
            <v>3.5487575473500201</v>
          </cell>
          <cell r="I592">
            <v>11.275179369081037</v>
          </cell>
          <cell r="J592">
            <v>18.0517213030443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1.3477775322514124E-5</v>
          </cell>
          <cell r="J593">
            <v>1.7842400927475402E-5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1.6183204907590679E-2</v>
          </cell>
          <cell r="J594">
            <v>2.842469647683209E-2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-1.61832049075907E-2</v>
          </cell>
          <cell r="J595">
            <v>-2.8424696476832101E-2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2.5086748929963482E-4</v>
          </cell>
          <cell r="J596">
            <v>4.4606002318688511E-4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3.0246084282982054E-5</v>
          </cell>
          <cell r="J597">
            <v>5.3527202782426211E-5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3.7561704988772597E-4</v>
          </cell>
          <cell r="J598">
            <v>6.6787350744436391E-4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1.6215020770277899E-5</v>
          </cell>
          <cell r="J599">
            <v>1.6548055543422199E-7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1.6215020770277899E-5</v>
          </cell>
          <cell r="J600">
            <v>1.6380501325712099E-5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9.8156432663573295E-2</v>
          </cell>
          <cell r="G601">
            <v>0.56811790543367702</v>
          </cell>
          <cell r="H601">
            <v>0.424484174107433</v>
          </cell>
          <cell r="I601">
            <v>0.54806261728551398</v>
          </cell>
          <cell r="J601">
            <v>0.203433632233812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1.0625500138424066E-3</v>
          </cell>
          <cell r="G602">
            <v>4.4971812067555695E-3</v>
          </cell>
          <cell r="H602">
            <v>4.3784569709565515E-3</v>
          </cell>
          <cell r="I602">
            <v>5.7296067170547514E-3</v>
          </cell>
          <cell r="J602">
            <v>2.1196475585070077E-3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4.4587467277134739E-4</v>
          </cell>
          <cell r="G603">
            <v>1.9164988682678732E-3</v>
          </cell>
          <cell r="H603">
            <v>1.9155749247934865E-3</v>
          </cell>
          <cell r="I603">
            <v>2.5514654911884451E-3</v>
          </cell>
          <cell r="J603">
            <v>9.7571078090005021E-4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1.7403622812690305E-3</v>
          </cell>
          <cell r="G604">
            <v>1.007301250768931E-2</v>
          </cell>
          <cell r="H604">
            <v>7.5263151437488188E-3</v>
          </cell>
          <cell r="I604">
            <v>9.7174222922963554E-3</v>
          </cell>
          <cell r="J604">
            <v>3.6069792949257524E-3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5.3085879174388602E-5</v>
          </cell>
          <cell r="G605">
            <v>1.16235193236183E-4</v>
          </cell>
          <cell r="H605">
            <v>6.1995707453769601E-7</v>
          </cell>
          <cell r="I605">
            <v>4.4272421916220997E-7</v>
          </cell>
          <cell r="J605">
            <v>2.0536804108359401E-5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5.3085879174388602E-5</v>
          </cell>
          <cell r="G606">
            <v>1.693095108614398E-4</v>
          </cell>
          <cell r="H606">
            <v>1.6989885199868526E-4</v>
          </cell>
          <cell r="I606">
            <v>2.2662914977024457E-4</v>
          </cell>
          <cell r="J606">
            <v>8.6441314444852719E-5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20.224806228124333</v>
          </cell>
          <cell r="F607">
            <v>20.224745050365517</v>
          </cell>
          <cell r="G607">
            <v>6.9222192277420405</v>
          </cell>
          <cell r="H607">
            <v>5.4281188272041705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60.972113801149028</v>
          </cell>
          <cell r="F608">
            <v>60.971929367378443</v>
          </cell>
          <cell r="G608">
            <v>20.868547947988535</v>
          </cell>
          <cell r="H608">
            <v>16.364254625006915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0.72999995901736081</v>
          </cell>
          <cell r="F609">
            <v>0.72999849505309289</v>
          </cell>
          <cell r="G609">
            <v>0.26776812399272298</v>
          </cell>
          <cell r="H609">
            <v>0.19592435333068478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2.9255875179193952E-3</v>
          </cell>
          <cell r="I610">
            <v>5.7100543452824172E-3</v>
          </cell>
          <cell r="J610">
            <v>1.4397951311985531E-3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1.0998041965511792E-3</v>
          </cell>
          <cell r="I611">
            <v>2.146557466837647E-3</v>
          </cell>
          <cell r="J611">
            <v>5.4125631783945533E-4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4.6216672217216023E-3</v>
          </cell>
          <cell r="I612">
            <v>8.6300366801046625E-3</v>
          </cell>
          <cell r="J612">
            <v>2.0353358532630705E-3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8.20085385790775E-5</v>
          </cell>
          <cell r="I613">
            <v>3.36167620263625E-5</v>
          </cell>
          <cell r="J613">
            <v>1.51432772322233E-6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8.20085385790775E-5</v>
          </cell>
          <cell r="I614">
            <v>1.5910886023957888E-4</v>
          </cell>
          <cell r="J614">
            <v>5.5216957471268158E-5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2.2990724728293086E-5</v>
          </cell>
          <cell r="F615">
            <v>2.0547531249824415E-4</v>
          </cell>
          <cell r="G615">
            <v>4.5359007494298314E-3</v>
          </cell>
          <cell r="H615">
            <v>2.6203894430022389E-3</v>
          </cell>
          <cell r="I615">
            <v>1.2642495538036695E-2</v>
          </cell>
          <cell r="J615">
            <v>1.3071789762816919E-2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2.2990724728293032E-5</v>
          </cell>
          <cell r="F616">
            <v>2.0561229603990912E-4</v>
          </cell>
          <cell r="G616">
            <v>4.5406256460438169E-3</v>
          </cell>
          <cell r="H616">
            <v>2.6203894430022389E-3</v>
          </cell>
          <cell r="I616">
            <v>1.264249553803666E-2</v>
          </cell>
          <cell r="J616">
            <v>1.3071789762816888E-2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1.8170242488304773E-5</v>
          </cell>
          <cell r="F617">
            <v>2.7210300203821036E-4</v>
          </cell>
          <cell r="G617">
            <v>5.8604323084127099E-3</v>
          </cell>
          <cell r="H617">
            <v>3.2770473109502776E-3</v>
          </cell>
          <cell r="I617">
            <v>1.4875084669578069E-2</v>
          </cell>
          <cell r="J617">
            <v>1.4525771354730013E-2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1.8170242488304773E-5</v>
          </cell>
          <cell r="F618">
            <v>2.7210300203821036E-4</v>
          </cell>
          <cell r="G618">
            <v>5.8604323084127099E-3</v>
          </cell>
          <cell r="H618">
            <v>3.2770473109502776E-3</v>
          </cell>
          <cell r="I618">
            <v>1.4875084669578069E-2</v>
          </cell>
          <cell r="J618">
            <v>1.4525771354730013E-2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4.42156887686934E-3</v>
          </cell>
          <cell r="F619">
            <v>1.48024867345654E-4</v>
          </cell>
          <cell r="G619">
            <v>1.49497199090508E-4</v>
          </cell>
          <cell r="H619">
            <v>5.7469316461923203E-5</v>
          </cell>
          <cell r="I619">
            <v>2.1792391516918199E-4</v>
          </cell>
          <cell r="J619">
            <v>3.3183740049582701E-3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4.42156887686934E-3</v>
          </cell>
          <cell r="F620">
            <v>4.5607686526045474E-3</v>
          </cell>
          <cell r="G620">
            <v>4.6830699514036596E-3</v>
          </cell>
          <cell r="H620">
            <v>4.672593711546753E-3</v>
          </cell>
          <cell r="I620">
            <v>6.8814265392984882E-3</v>
          </cell>
          <cell r="J620">
            <v>6.2618225926145644E-3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0.39797553340331399</v>
          </cell>
          <cell r="F621">
            <v>0.19744258203536008</v>
          </cell>
          <cell r="G621">
            <v>0.43208767336209919</v>
          </cell>
          <cell r="H621">
            <v>1.6579160154896359E-4</v>
          </cell>
          <cell r="I621">
            <v>1.946128559677638E-4</v>
          </cell>
          <cell r="J621">
            <v>3.9946811835446003E-5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0.15521045802729216</v>
          </cell>
          <cell r="F622">
            <v>7.7002606993790301E-2</v>
          </cell>
          <cell r="G622">
            <v>0.16851419261121861</v>
          </cell>
          <cell r="H622">
            <v>6.4658724604095709E-5</v>
          </cell>
          <cell r="I622">
            <v>7.5899013827427796E-5</v>
          </cell>
          <cell r="J622">
            <v>1.5579256615823928E-5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1.1340312824327425</v>
          </cell>
          <cell r="F623">
            <v>0.56261263750975821</v>
          </cell>
          <cell r="G623">
            <v>1.2312338252453014</v>
          </cell>
          <cell r="H623">
            <v>4.7242316861377168E-4</v>
          </cell>
          <cell r="I623">
            <v>5.5454933308014234E-4</v>
          </cell>
          <cell r="J623">
            <v>1.1382844032510337E-4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2.7659299571530335E-2</v>
          </cell>
          <cell r="F624">
            <v>1.3722259451457532E-2</v>
          </cell>
          <cell r="G624">
            <v>3.0030093298665905E-2</v>
          </cell>
          <cell r="H624">
            <v>1.1522516307652974E-5</v>
          </cell>
          <cell r="I624">
            <v>1.352559348975958E-5</v>
          </cell>
          <cell r="J624">
            <v>2.7763034225634971E-6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6.2096165482122003E-7</v>
          </cell>
          <cell r="F625">
            <v>4.2512548080830502E-7</v>
          </cell>
          <cell r="G625">
            <v>4.7152108496443202E-7</v>
          </cell>
          <cell r="H625">
            <v>5.6124004442430698E-7</v>
          </cell>
          <cell r="I625">
            <v>2.7737499653423098E-6</v>
          </cell>
          <cell r="J625">
            <v>6.5942971880928504E-7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2.2419474726283715E-2</v>
          </cell>
          <cell r="F626">
            <v>2.240723699157883E-2</v>
          </cell>
          <cell r="G626">
            <v>2.2406185093433686E-2</v>
          </cell>
          <cell r="H626">
            <v>5.7887195144414039E-5</v>
          </cell>
          <cell r="I626">
            <v>3.4208519865964799E-5</v>
          </cell>
          <cell r="J626">
            <v>2.7404764599734316E-5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1.9010365741343662E-3</v>
          </cell>
          <cell r="F627">
            <v>1.9003563561295583E-3</v>
          </cell>
          <cell r="G627">
            <v>1.9206979119359398E-3</v>
          </cell>
          <cell r="H627">
            <v>6.3246305523592516E-3</v>
          </cell>
          <cell r="I627">
            <v>0.10091743170248064</v>
          </cell>
          <cell r="J627">
            <v>0.11636351716215235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1.9010365741343688E-3</v>
          </cell>
          <cell r="F628">
            <v>1.9003563561295587E-3</v>
          </cell>
          <cell r="G628">
            <v>1.9206979119359411E-3</v>
          </cell>
          <cell r="H628">
            <v>6.324630552359255E-3</v>
          </cell>
          <cell r="I628">
            <v>0.10091743170248084</v>
          </cell>
          <cell r="J628">
            <v>0.11636351716215254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2.1043701001286345E-3</v>
          </cell>
          <cell r="F629">
            <v>2.1036178709795189E-3</v>
          </cell>
          <cell r="G629">
            <v>2.1261128814520011E-3</v>
          </cell>
          <cell r="H629">
            <v>6.9962669540384829E-3</v>
          </cell>
          <cell r="I629">
            <v>0.11160311573520748</v>
          </cell>
          <cell r="J629">
            <v>0.12868439788665251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2.1043701001286345E-3</v>
          </cell>
          <cell r="F630">
            <v>2.1036178709795189E-3</v>
          </cell>
          <cell r="G630">
            <v>2.1261128814520011E-3</v>
          </cell>
          <cell r="H630">
            <v>6.9962669540384829E-3</v>
          </cell>
          <cell r="I630">
            <v>0.11160311573520748</v>
          </cell>
          <cell r="J630">
            <v>0.12868439788665251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7.7840763862282395E-4</v>
          </cell>
          <cell r="F631">
            <v>1.39331183067494E-6</v>
          </cell>
          <cell r="G631">
            <v>7.3592788001153E-6</v>
          </cell>
          <cell r="H631">
            <v>2.7514386746733201E-2</v>
          </cell>
          <cell r="I631">
            <v>3.6218561766753497E-2</v>
          </cell>
          <cell r="J631">
            <v>6.92998871763498E-2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7.8109948885053898E-4</v>
          </cell>
          <cell r="F632">
            <v>7.8218997398321621E-4</v>
          </cell>
          <cell r="G632">
            <v>7.8898473880127293E-4</v>
          </cell>
          <cell r="H632">
            <v>2.8091452007683527E-2</v>
          </cell>
          <cell r="I632">
            <v>5.7883038489325793E-2</v>
          </cell>
          <cell r="J632">
            <v>9.0410054647142107E-2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6.2295607033460207</v>
          </cell>
          <cell r="F633">
            <v>9.3638460448382873E-4</v>
          </cell>
          <cell r="G633">
            <v>1.009706370033769E-3</v>
          </cell>
          <cell r="H633">
            <v>1.7826480211369269E-4</v>
          </cell>
          <cell r="I633">
            <v>1.7515941785576096E-4</v>
          </cell>
          <cell r="J633">
            <v>1.4525320082193452E-4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6.2295607033460207</v>
          </cell>
          <cell r="F634">
            <v>9.3638460448382873E-4</v>
          </cell>
          <cell r="G634">
            <v>1.009706370033769E-3</v>
          </cell>
          <cell r="H634">
            <v>1.7826480211369269E-4</v>
          </cell>
          <cell r="I634">
            <v>1.7515941785576096E-4</v>
          </cell>
          <cell r="J634">
            <v>1.4525320082193452E-4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1.52297598781965E-6</v>
          </cell>
          <cell r="F635">
            <v>1.2667862317231701E-6</v>
          </cell>
          <cell r="G635">
            <v>1.43904291929169E-6</v>
          </cell>
          <cell r="H635">
            <v>1.5383446551199501E-6</v>
          </cell>
          <cell r="I635">
            <v>1.41123344143449E-6</v>
          </cell>
          <cell r="J635">
            <v>1.9080667932241399E-6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0.23282018596015597</v>
          </cell>
          <cell r="F636">
            <v>5.1650175716999591E-4</v>
          </cell>
          <cell r="G636">
            <v>5.0287792223002725E-4</v>
          </cell>
          <cell r="H636">
            <v>4.9126421197853709E-4</v>
          </cell>
          <cell r="I636">
            <v>4.8931654267381219E-4</v>
          </cell>
          <cell r="J636">
            <v>4.8857892461651176E-4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46.398481768533159</v>
          </cell>
          <cell r="F637">
            <v>19.071366174239028</v>
          </cell>
          <cell r="G637">
            <v>16.319797128506785</v>
          </cell>
          <cell r="H637">
            <v>9.5753913763271807</v>
          </cell>
          <cell r="I637">
            <v>11.228075866418044</v>
          </cell>
          <cell r="J637">
            <v>6.3858754505254076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46.398481768533159</v>
          </cell>
          <cell r="F638">
            <v>19.071366174239028</v>
          </cell>
          <cell r="G638">
            <v>16.319797128506785</v>
          </cell>
          <cell r="H638">
            <v>9.5753913763271807</v>
          </cell>
          <cell r="I638">
            <v>11.228075866418044</v>
          </cell>
          <cell r="J638">
            <v>6.3858754505254076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1.74535779482469E-6</v>
          </cell>
          <cell r="F639">
            <v>1.5713205334714401E-6</v>
          </cell>
          <cell r="G639">
            <v>2.0949528704480599E-6</v>
          </cell>
          <cell r="H639">
            <v>2.18130625268308E-6</v>
          </cell>
          <cell r="I639">
            <v>1.79235501518326E-6</v>
          </cell>
          <cell r="J639">
            <v>2.5325497007709899E-6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1.8039450881329302</v>
          </cell>
          <cell r="F640">
            <v>1.5046446935217603</v>
          </cell>
          <cell r="G640">
            <v>1.5046391372935903</v>
          </cell>
          <cell r="H640">
            <v>1.5046373241801216</v>
          </cell>
          <cell r="I640">
            <v>1.5046371933137914</v>
          </cell>
          <cell r="J640">
            <v>1.5046223279924305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2.2990722801349106E-5</v>
          </cell>
          <cell r="F641">
            <v>3.0235411811454479E-5</v>
          </cell>
          <cell r="G641">
            <v>3.1643413880520088E-5</v>
          </cell>
          <cell r="H641">
            <v>1.1875543167126064E-3</v>
          </cell>
          <cell r="I641">
            <v>2.9819853012813895E-3</v>
          </cell>
          <cell r="J641">
            <v>9.7763816398455127E-4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2.2990722801349052E-5</v>
          </cell>
          <cell r="F642">
            <v>3.025556875266205E-5</v>
          </cell>
          <cell r="G642">
            <v>3.1676375769978901E-5</v>
          </cell>
          <cell r="H642">
            <v>1.1875543167126064E-3</v>
          </cell>
          <cell r="I642">
            <v>2.9819853012813804E-3</v>
          </cell>
          <cell r="J642">
            <v>9.7763816398454997E-4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1.8170239910562527E-5</v>
          </cell>
          <cell r="F643">
            <v>2.157666488787435E-5</v>
          </cell>
          <cell r="G643">
            <v>2.3354791774741275E-5</v>
          </cell>
          <cell r="H643">
            <v>1.4860034030513311E-3</v>
          </cell>
          <cell r="I643">
            <v>3.5097785085911526E-3</v>
          </cell>
          <cell r="J643">
            <v>1.0878251337630208E-3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1.8170239910562527E-5</v>
          </cell>
          <cell r="F644">
            <v>2.157666488787435E-5</v>
          </cell>
          <cell r="G644">
            <v>2.3354791774741275E-5</v>
          </cell>
          <cell r="H644">
            <v>1.4860034030513311E-3</v>
          </cell>
          <cell r="I644">
            <v>3.5097785085911526E-3</v>
          </cell>
          <cell r="J644">
            <v>1.0878251337630208E-3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3.2404988027520099E-3</v>
          </cell>
          <cell r="F645">
            <v>7.9175908933134704E-5</v>
          </cell>
          <cell r="G645">
            <v>1.18724150592336E-4</v>
          </cell>
          <cell r="H645">
            <v>9.4297426774698394E-5</v>
          </cell>
          <cell r="I645">
            <v>2.8464505518759401E-4</v>
          </cell>
          <cell r="J645">
            <v>5.5667174273504904E-4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3.2404988027520099E-3</v>
          </cell>
          <cell r="F646">
            <v>3.3094725377530113E-3</v>
          </cell>
          <cell r="G646">
            <v>3.4019205398256773E-3</v>
          </cell>
          <cell r="H646">
            <v>3.4540099876857939E-3</v>
          </cell>
          <cell r="I646">
            <v>4.5494402792960109E-3</v>
          </cell>
          <cell r="J646">
            <v>2.5246417068088543E-3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8.6950145153949596E-2</v>
          </cell>
          <cell r="I647">
            <v>0.33738198659931401</v>
          </cell>
          <cell r="J647">
            <v>0.22249557051879901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6.4750108093366622E-4</v>
          </cell>
          <cell r="I648">
            <v>2.6320580514840107E-3</v>
          </cell>
          <cell r="J648">
            <v>1.7752306158414835E-3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7.2520121064570658E-4</v>
          </cell>
          <cell r="I649">
            <v>2.7899815345730551E-3</v>
          </cell>
          <cell r="J649">
            <v>1.7752306158414835E-3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1.5416692403182541E-3</v>
          </cell>
          <cell r="I650">
            <v>5.98195011700912E-3</v>
          </cell>
          <cell r="J650">
            <v>3.9449569240921868E-3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5.7259297550866001E-5</v>
          </cell>
          <cell r="I651">
            <v>9.6086558248638608E-7</v>
          </cell>
          <cell r="J651">
            <v>2.1835899864703202E-6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5.7259297550866001E-5</v>
          </cell>
          <cell r="I652">
            <v>2.3379639723810017E-4</v>
          </cell>
          <cell r="J652">
            <v>1.577142925982123E-4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12.753364775261144</v>
          </cell>
          <cell r="F653">
            <v>7.0619595141615382E-4</v>
          </cell>
          <cell r="G653">
            <v>6.7203341791696118E-4</v>
          </cell>
          <cell r="H653">
            <v>3.0724650574322156E-4</v>
          </cell>
          <cell r="I653">
            <v>7.4448924078419931E-4</v>
          </cell>
          <cell r="J653">
            <v>6.5232219312892387E-4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12.753364775261144</v>
          </cell>
          <cell r="F654">
            <v>7.0619595141615382E-4</v>
          </cell>
          <cell r="G654">
            <v>6.7203341791696118E-4</v>
          </cell>
          <cell r="H654">
            <v>3.0724650574322156E-4</v>
          </cell>
          <cell r="I654">
            <v>7.4448924078419931E-4</v>
          </cell>
          <cell r="J654">
            <v>6.5232219312892387E-4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1.49307525260723E-6</v>
          </cell>
          <cell r="F655">
            <v>1.2369217062363001E-6</v>
          </cell>
          <cell r="G655">
            <v>1.4537227781181501E-6</v>
          </cell>
          <cell r="H655">
            <v>1.63816511350107E-6</v>
          </cell>
          <cell r="I655">
            <v>2.1398286197252199E-6</v>
          </cell>
          <cell r="J655">
            <v>3.0384582185444301E-6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1.2999946263845492</v>
          </cell>
          <cell r="F656">
            <v>6.1322321039014582E-4</v>
          </cell>
          <cell r="G656">
            <v>6.0442807959004696E-4</v>
          </cell>
          <cell r="H656">
            <v>5.9927931919179223E-4</v>
          </cell>
          <cell r="I656">
            <v>5.9792242035050513E-4</v>
          </cell>
          <cell r="J656">
            <v>5.9943604101597714E-4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1.9009532710476914E-3</v>
          </cell>
          <cell r="F657">
            <v>1.9002723937469332E-3</v>
          </cell>
          <cell r="G657">
            <v>1.9206178508465502E-3</v>
          </cell>
          <cell r="H657">
            <v>6.3243461909467599E-3</v>
          </cell>
          <cell r="I657">
            <v>0.10091379911228998</v>
          </cell>
          <cell r="J657">
            <v>0.116373457532627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1.9009532710476933E-3</v>
          </cell>
          <cell r="F658">
            <v>1.9002723937469354E-3</v>
          </cell>
          <cell r="G658">
            <v>1.9206178508465524E-3</v>
          </cell>
          <cell r="H658">
            <v>6.3243461909467669E-3</v>
          </cell>
          <cell r="I658">
            <v>0.10091379911229006</v>
          </cell>
          <cell r="J658">
            <v>0.11637345753262718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2.104277978170413E-3</v>
          </cell>
          <cell r="F659">
            <v>2.1035250199364507E-3</v>
          </cell>
          <cell r="G659">
            <v>2.1260243447101387E-3</v>
          </cell>
          <cell r="H659">
            <v>6.9959524887629829E-3</v>
          </cell>
          <cell r="I659">
            <v>0.11159909858159586</v>
          </cell>
          <cell r="J659">
            <v>0.12869539059242319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2.104277978170413E-3</v>
          </cell>
          <cell r="F660">
            <v>2.1035250199364507E-3</v>
          </cell>
          <cell r="G660">
            <v>2.1260243447101387E-3</v>
          </cell>
          <cell r="H660">
            <v>6.9959524887629829E-3</v>
          </cell>
          <cell r="I660">
            <v>0.11159909858159586</v>
          </cell>
          <cell r="J660">
            <v>0.12869539059242319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7.7837277393803599E-4</v>
          </cell>
          <cell r="F661">
            <v>1.3932714881807299E-6</v>
          </cell>
          <cell r="G661">
            <v>7.3614590614976304E-6</v>
          </cell>
          <cell r="H661">
            <v>2.7514047880521302E-2</v>
          </cell>
          <cell r="I661">
            <v>3.6217519725183701E-2</v>
          </cell>
          <cell r="J661">
            <v>6.9312495923184794E-2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7.8106463610236874E-4</v>
          </cell>
          <cell r="F662">
            <v>7.8215509499119913E-4</v>
          </cell>
          <cell r="G662">
            <v>7.8895202803675195E-4</v>
          </cell>
          <cell r="H662">
            <v>2.8091089893693178E-2</v>
          </cell>
          <cell r="I662">
            <v>5.7880955648313956E-2</v>
          </cell>
          <cell r="J662">
            <v>9.0421968881023482E-2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1.9348845305858422</v>
          </cell>
          <cell r="F663">
            <v>1.8588626633509411</v>
          </cell>
          <cell r="G663">
            <v>2.5503801071936492</v>
          </cell>
          <cell r="H663">
            <v>2.2434145161547754</v>
          </cell>
          <cell r="I663">
            <v>0.2713831816983488</v>
          </cell>
          <cell r="J663">
            <v>2.273972067368867E-4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0.23005248389853589</v>
          </cell>
          <cell r="F664">
            <v>0.23016938578090751</v>
          </cell>
          <cell r="G664">
            <v>0.33671823042899329</v>
          </cell>
          <cell r="H664">
            <v>0.33295798882859634</v>
          </cell>
          <cell r="I664">
            <v>5.3579683255773489E-2</v>
          </cell>
          <cell r="J664">
            <v>6.7034383705026027E-5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344.47923479294002</v>
          </cell>
          <cell r="F665">
            <v>344.65428773298299</v>
          </cell>
          <cell r="G665">
            <v>504.20422940597501</v>
          </cell>
          <cell r="H665">
            <v>498.57351299603903</v>
          </cell>
          <cell r="I665">
            <v>80.232079160979694</v>
          </cell>
          <cell r="J665">
            <v>0.100379615053988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3.7120607197515021</v>
          </cell>
          <cell r="F666">
            <v>3.7139470660881821</v>
          </cell>
          <cell r="G666">
            <v>5.4332352306678375</v>
          </cell>
          <cell r="H666">
            <v>5.3725594072849061</v>
          </cell>
          <cell r="I666">
            <v>0.86456981854503823</v>
          </cell>
          <cell r="J666">
            <v>1.0816768863576266E-3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1.53543463840985E-7</v>
          </cell>
          <cell r="G667">
            <v>6.1883515463863896E-7</v>
          </cell>
          <cell r="H667">
            <v>1.4445368821958101E-3</v>
          </cell>
          <cell r="I667">
            <v>1.25290769203795E-7</v>
          </cell>
          <cell r="J667">
            <v>5.4423175208397703E-8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4.9126431412236833E-2</v>
          </cell>
          <cell r="F668">
            <v>1.3937648359794837E-2</v>
          </cell>
          <cell r="G668">
            <v>1.3937002357082881E-2</v>
          </cell>
          <cell r="H668">
            <v>1.3546684821789192E-2</v>
          </cell>
          <cell r="I668">
            <v>9.21881794783979E-3</v>
          </cell>
          <cell r="J668">
            <v>6.4051352261370112E-5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9.4547894810713448E-2</v>
          </cell>
          <cell r="F669">
            <v>1.1131192851336584E-2</v>
          </cell>
          <cell r="G669">
            <v>9.4478653413629238E-2</v>
          </cell>
          <cell r="H669">
            <v>1.7387076831228132E-3</v>
          </cell>
          <cell r="I669">
            <v>7.9457736482210928E-3</v>
          </cell>
          <cell r="J669">
            <v>9.4455136406813842E-2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9.4547894810713365E-2</v>
          </cell>
          <cell r="F670">
            <v>1.1131192851336574E-2</v>
          </cell>
          <cell r="G670">
            <v>9.4478653413629154E-2</v>
          </cell>
          <cell r="H670">
            <v>1.7387076831228117E-3</v>
          </cell>
          <cell r="I670">
            <v>7.9457736482210842E-3</v>
          </cell>
          <cell r="J670">
            <v>9.4455136406813717E-2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0.13507050175091537</v>
          </cell>
          <cell r="F671">
            <v>1.5903784970719551E-2</v>
          </cell>
          <cell r="G671">
            <v>0.13497158417628649</v>
          </cell>
          <cell r="H671">
            <v>2.4859485591701455E-3</v>
          </cell>
          <cell r="I671">
            <v>1.1353224954343778E-2</v>
          </cell>
          <cell r="J671">
            <v>0.13493797037357455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0.13507050175091537</v>
          </cell>
          <cell r="F672">
            <v>1.5903784970719551E-2</v>
          </cell>
          <cell r="G672">
            <v>0.13497158417628649</v>
          </cell>
          <cell r="H672">
            <v>2.4859485591701455E-3</v>
          </cell>
          <cell r="I672">
            <v>1.1353224954343778E-2</v>
          </cell>
          <cell r="J672">
            <v>0.13493797037357455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1.1400495645751899E-6</v>
          </cell>
          <cell r="G673">
            <v>1.08728794742291E-6</v>
          </cell>
          <cell r="H673">
            <v>1.0166926194465E-6</v>
          </cell>
          <cell r="I673">
            <v>3.8430142378723001E-6</v>
          </cell>
          <cell r="J673">
            <v>1.77377536959298E-6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9.9995347336587548E-2</v>
          </cell>
          <cell r="G674">
            <v>9.9995180566191749E-2</v>
          </cell>
          <cell r="H674">
            <v>9.9995046518739944E-2</v>
          </cell>
          <cell r="I674">
            <v>9.9998930698487143E-2</v>
          </cell>
          <cell r="J674">
            <v>9.9999344296878248E-2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I675">
            <v>4.2213182381741509E-7</v>
          </cell>
          <cell r="J675">
            <v>5.8755570170836595E-7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I676">
            <v>4.2213182381741509E-7</v>
          </cell>
          <cell r="J676">
            <v>5.8755570170836595E-7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3.2437655694815702E-8</v>
          </cell>
          <cell r="I677">
            <v>4.2410634222849297E-8</v>
          </cell>
          <cell r="J677">
            <v>5.8419682941186001E-8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3.2437655694815702E-8</v>
          </cell>
          <cell r="I678">
            <v>1.11588555772771E-7</v>
          </cell>
          <cell r="J678">
            <v>1.3854213444300599E-7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6.5308398312067801</v>
          </cell>
          <cell r="F679">
            <v>0.58215148293486996</v>
          </cell>
          <cell r="G679">
            <v>2.7713483414333502</v>
          </cell>
          <cell r="H679">
            <v>46.344717037165303</v>
          </cell>
          <cell r="I679">
            <v>98.789642351476104</v>
          </cell>
          <cell r="J679">
            <v>94.374744419516801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6.1074579702090917E-2</v>
          </cell>
          <cell r="F680">
            <v>6.4017634782915327E-3</v>
          </cell>
          <cell r="G680">
            <v>2.8789114255446474E-2</v>
          </cell>
          <cell r="H680">
            <v>0.50806485119450728</v>
          </cell>
          <cell r="I680">
            <v>1.0738349627864803</v>
          </cell>
          <cell r="J680">
            <v>1.0184162991367056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2.811369541842277E-2</v>
          </cell>
          <cell r="F681">
            <v>2.975814397367829E-3</v>
          </cell>
          <cell r="G681">
            <v>1.3582716595573962E-2</v>
          </cell>
          <cell r="H681">
            <v>0.24583783122314853</v>
          </cell>
          <cell r="I681">
            <v>0.53255229861768583</v>
          </cell>
          <cell r="J681">
            <v>0.51755582415144108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0.11579503246820513</v>
          </cell>
          <cell r="F682">
            <v>1.032183480380975E-2</v>
          </cell>
          <cell r="G682">
            <v>4.9137381940307603E-2</v>
          </cell>
          <cell r="H682">
            <v>0.82171484108449155</v>
          </cell>
          <cell r="I682">
            <v>1.7515894033949673</v>
          </cell>
          <cell r="J682">
            <v>1.6733110712680279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1.7582932031104199E-7</v>
          </cell>
          <cell r="G683">
            <v>1.11606741804291E-4</v>
          </cell>
          <cell r="H683">
            <v>1.7235199050677601E-2</v>
          </cell>
          <cell r="I683">
            <v>1.3799502154814E-6</v>
          </cell>
          <cell r="J683">
            <v>1.6492450249542798E-2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8.4178491269965208E-3</v>
          </cell>
          <cell r="F684">
            <v>8.9569200853853274E-4</v>
          </cell>
          <cell r="G684">
            <v>1.0070976236943724E-3</v>
          </cell>
          <cell r="H684">
            <v>1.8241956950901944E-2</v>
          </cell>
          <cell r="I684">
            <v>3.952034436455578E-2</v>
          </cell>
          <cell r="J684">
            <v>3.8404712370104462E-2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7.7409415735144766E-6</v>
          </cell>
          <cell r="I685">
            <v>0.57374248752682211</v>
          </cell>
          <cell r="J685">
            <v>4.6692763850319023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7.8191329025398721E-6</v>
          </cell>
          <cell r="I686">
            <v>0.57953786618870917</v>
          </cell>
          <cell r="J686">
            <v>4.7164407929615182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5.15598408300223E-5</v>
          </cell>
          <cell r="I687">
            <v>2.0833286672425101E-2</v>
          </cell>
          <cell r="J687">
            <v>0.54998366069354698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5.15598408300223E-5</v>
          </cell>
          <cell r="I688">
            <v>7.7085844954920005E-2</v>
          </cell>
          <cell r="J688">
            <v>0.62706950564846697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4.0476899028448505</v>
          </cell>
          <cell r="F689">
            <v>4.5838722767375542</v>
          </cell>
          <cell r="G689">
            <v>5.0258488408808697</v>
          </cell>
          <cell r="H689">
            <v>5.1747442669718744</v>
          </cell>
          <cell r="I689">
            <v>7.3103292591395652</v>
          </cell>
          <cell r="J689">
            <v>17.155593366978774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4.0476899028448505</v>
          </cell>
          <cell r="F690">
            <v>4.5838722767375542</v>
          </cell>
          <cell r="G690">
            <v>5.0258488408808697</v>
          </cell>
          <cell r="H690">
            <v>5.1747442669718744</v>
          </cell>
          <cell r="I690">
            <v>7.3103292591395652</v>
          </cell>
          <cell r="J690">
            <v>17.155593366978774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1.4243260247458067</v>
          </cell>
          <cell r="F691">
            <v>1.5784431841050204</v>
          </cell>
          <cell r="G691">
            <v>1.6934649064071536</v>
          </cell>
          <cell r="H691">
            <v>1.5122382662655778</v>
          </cell>
          <cell r="I691">
            <v>1.1490399936671469</v>
          </cell>
          <cell r="J691">
            <v>2.7136833590197083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0.95937650245580408</v>
          </cell>
          <cell r="F692">
            <v>1.1060273398875127</v>
          </cell>
          <cell r="G692">
            <v>1.2629639592810258</v>
          </cell>
          <cell r="H692">
            <v>1.2632577573057666</v>
          </cell>
          <cell r="I692">
            <v>1.2633049179533773</v>
          </cell>
          <cell r="J692">
            <v>2.9835423937479741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2.645406461964781</v>
          </cell>
          <cell r="F693">
            <v>3.0466425356627274</v>
          </cell>
          <cell r="G693">
            <v>3.4738022593856184</v>
          </cell>
          <cell r="H693">
            <v>3.4635819357929374</v>
          </cell>
          <cell r="I693">
            <v>3.3750120533694328</v>
          </cell>
          <cell r="J693">
            <v>7.7463905929122623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2.6194052963274001E-2</v>
          </cell>
          <cell r="G694">
            <v>1.8592725768178001E-2</v>
          </cell>
          <cell r="H694">
            <v>1.2243397130817299E-2</v>
          </cell>
          <cell r="I694">
            <v>4.1059183363535798E-2</v>
          </cell>
          <cell r="J694">
            <v>0.18017044881527999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7.3512466384230243E-2</v>
          </cell>
          <cell r="F695">
            <v>8.4750200888427815E-2</v>
          </cell>
          <cell r="G695">
            <v>9.6775478050814975E-2</v>
          </cell>
          <cell r="H695">
            <v>9.6798415182433512E-2</v>
          </cell>
          <cell r="I695">
            <v>9.6802360007557806E-2</v>
          </cell>
          <cell r="J695">
            <v>0.22861749048896923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7.7813437656466106E-4</v>
          </cell>
          <cell r="I696">
            <v>2.0128929130187093E-3</v>
          </cell>
          <cell r="J696">
            <v>1.7111246144407022E-3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5.8564850446708651E-4</v>
          </cell>
          <cell r="I697">
            <v>1.2673770193080778E-3</v>
          </cell>
          <cell r="J697">
            <v>9.6715739077083156E-4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1.6250365220914049E-3</v>
          </cell>
          <cell r="I698">
            <v>3.716020156384196E-3</v>
          </cell>
          <cell r="J698">
            <v>2.9650552768272342E-3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6.3673234493063705E-5</v>
          </cell>
          <cell r="I699">
            <v>4.78614539992974E-5</v>
          </cell>
          <cell r="J699">
            <v>8.0551080185939196E-5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6.3673234493063705E-5</v>
          </cell>
          <cell r="I700">
            <v>1.4102546224078777E-4</v>
          </cell>
          <cell r="J700">
            <v>1.3622652647235666E-4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1.9011922865643772E-3</v>
          </cell>
          <cell r="F701">
            <v>1.9004833216962351E-3</v>
          </cell>
          <cell r="G701">
            <v>1.9207737926692948E-3</v>
          </cell>
          <cell r="H701">
            <v>6.3236049679552793E-3</v>
          </cell>
          <cell r="I701">
            <v>0.10092585985460166</v>
          </cell>
          <cell r="J701">
            <v>0.11637328075560141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1.9011922865643791E-3</v>
          </cell>
          <cell r="F702">
            <v>1.9004833216962373E-3</v>
          </cell>
          <cell r="G702">
            <v>1.9207737926692963E-3</v>
          </cell>
          <cell r="H702">
            <v>6.3236049679552863E-3</v>
          </cell>
          <cell r="I702">
            <v>0.10092585985460183</v>
          </cell>
          <cell r="J702">
            <v>0.11637328075560158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2.1045422970174827E-3</v>
          </cell>
          <cell r="F703">
            <v>2.1037582777275782E-3</v>
          </cell>
          <cell r="G703">
            <v>2.1261967952737764E-3</v>
          </cell>
          <cell r="H703">
            <v>6.995132796350687E-3</v>
          </cell>
          <cell r="I703">
            <v>0.11161243613193654</v>
          </cell>
          <cell r="J703">
            <v>0.12869519510093541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2.1045422970174827E-3</v>
          </cell>
          <cell r="F704">
            <v>2.1037582777275782E-3</v>
          </cell>
          <cell r="G704">
            <v>2.1261967952737764E-3</v>
          </cell>
          <cell r="H704">
            <v>6.995132796350687E-3</v>
          </cell>
          <cell r="I704">
            <v>0.11161243613193654</v>
          </cell>
          <cell r="J704">
            <v>0.12869519510093541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7.7846203077128098E-4</v>
          </cell>
          <cell r="F705">
            <v>1.3929093734937999E-6</v>
          </cell>
          <cell r="G705">
            <v>7.3384699701140202E-6</v>
          </cell>
          <cell r="H705">
            <v>2.7515091989359901E-2</v>
          </cell>
          <cell r="I705">
            <v>3.62208046678201E-2</v>
          </cell>
          <cell r="J705">
            <v>6.9307057001959896E-2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7.8115383917477918E-4</v>
          </cell>
          <cell r="F706">
            <v>7.8224331808700439E-4</v>
          </cell>
          <cell r="G706">
            <v>7.8901759453752429E-4</v>
          </cell>
          <cell r="H706">
            <v>2.809217613122747E-2</v>
          </cell>
          <cell r="I706">
            <v>5.7887942622899792E-2</v>
          </cell>
          <cell r="J706">
            <v>9.0418794230080826E-2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2101.98224501904</v>
          </cell>
          <cell r="F707">
            <v>1815.48628681782</v>
          </cell>
          <cell r="G707">
            <v>1827.7180152188</v>
          </cell>
          <cell r="H707">
            <v>1234.5178952912599</v>
          </cell>
          <cell r="I707">
            <v>599.79689099548602</v>
          </cell>
          <cell r="J707">
            <v>130.56157850068101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37.476857174843239</v>
          </cell>
          <cell r="F708">
            <v>32.087135885348346</v>
          </cell>
          <cell r="G708">
            <v>35.160932739128107</v>
          </cell>
          <cell r="H708">
            <v>24.685213241347128</v>
          </cell>
          <cell r="I708">
            <v>14.954293698333339</v>
          </cell>
          <cell r="J708">
            <v>6.6187572138580064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37.269188741472291</v>
          </cell>
          <cell r="F709">
            <v>32.189473170528686</v>
          </cell>
          <cell r="G709">
            <v>32.406347787567405</v>
          </cell>
          <cell r="H709">
            <v>21.888615164738642</v>
          </cell>
          <cell r="I709">
            <v>10.634696648856131</v>
          </cell>
          <cell r="J709">
            <v>2.3149216046219991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0.32739273540072006</v>
          </cell>
          <cell r="F710">
            <v>1.6735772036680706E-4</v>
          </cell>
          <cell r="G710">
            <v>2.8644111245833033</v>
          </cell>
          <cell r="H710">
            <v>2.8644497906624165</v>
          </cell>
          <cell r="I710">
            <v>4.2832637502782305</v>
          </cell>
          <cell r="J710">
            <v>4.2832642792983275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2.4996314404081336E-3</v>
          </cell>
          <cell r="H711">
            <v>1.1020615818437399E-2</v>
          </cell>
          <cell r="I711">
            <v>8.4113949284378126E-2</v>
          </cell>
          <cell r="J711">
            <v>4.1738119249580444E-2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1.7719367127905701E-6</v>
          </cell>
          <cell r="F712">
            <v>9.2840124514791095E-7</v>
          </cell>
          <cell r="G712">
            <v>1.2835042487497701E-6</v>
          </cell>
          <cell r="H712">
            <v>1.5661937624559999E-6</v>
          </cell>
          <cell r="I712">
            <v>4.7631073025253296E-6</v>
          </cell>
          <cell r="J712">
            <v>1.7909150806177398E-5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1.9844851422028127</v>
          </cell>
          <cell r="F713">
            <v>1.9844860706040579</v>
          </cell>
          <cell r="G713">
            <v>1.9844873541083068</v>
          </cell>
          <cell r="H713">
            <v>1.9844889203020692</v>
          </cell>
          <cell r="I713">
            <v>1.9844967818086534</v>
          </cell>
          <cell r="J713">
            <v>1.0954907581392794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0.54529215317189028</v>
          </cell>
          <cell r="G714">
            <v>1.9633955213092094</v>
          </cell>
          <cell r="H714">
            <v>4.770767399063593</v>
          </cell>
          <cell r="I714">
            <v>13.401446734634979</v>
          </cell>
          <cell r="J714">
            <v>21.829553744941585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0.54529215317189028</v>
          </cell>
          <cell r="G715">
            <v>1.9633955213092094</v>
          </cell>
          <cell r="H715">
            <v>4.770767399063593</v>
          </cell>
          <cell r="I715">
            <v>13.401446734634979</v>
          </cell>
          <cell r="J715">
            <v>21.829553744941585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7.1321355976200103E-3</v>
          </cell>
          <cell r="G716">
            <v>0.24277630458770899</v>
          </cell>
          <cell r="H716">
            <v>0.48960280110278598</v>
          </cell>
          <cell r="I716">
            <v>0.84030306780623698</v>
          </cell>
          <cell r="J716">
            <v>2.1456862385087598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9.0660023634227205E-2</v>
          </cell>
          <cell r="G717">
            <v>0.32643224571586521</v>
          </cell>
          <cell r="H717">
            <v>0.79318530199692128</v>
          </cell>
          <cell r="I717">
            <v>2.2281176456721967</v>
          </cell>
          <cell r="J717">
            <v>3.6293709264805001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H718">
            <v>1.0419417224466892E-2</v>
          </cell>
          <cell r="I718">
            <v>1.029091501509509E-2</v>
          </cell>
          <cell r="J718">
            <v>21.413074540850481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H719">
            <v>1.0419417224466892E-2</v>
          </cell>
          <cell r="I719">
            <v>1.029091501509509E-2</v>
          </cell>
          <cell r="J719">
            <v>21.413074540850481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H720">
            <v>3.5021083225342898E-4</v>
          </cell>
          <cell r="I720">
            <v>7.8661136556703102E-7</v>
          </cell>
          <cell r="J720">
            <v>0.78037096440168796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H721">
            <v>3.5021083225342898E-4</v>
          </cell>
          <cell r="I721">
            <v>3.5124525235719263E-4</v>
          </cell>
          <cell r="J721">
            <v>0.78072223924780781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2.0856399347932761</v>
          </cell>
          <cell r="F722">
            <v>2.4000976463705364</v>
          </cell>
          <cell r="G722">
            <v>2.3931277279402283</v>
          </cell>
          <cell r="H722">
            <v>2.4725303408331629</v>
          </cell>
          <cell r="I722">
            <v>2.53426674807449</v>
          </cell>
          <cell r="J722">
            <v>2.4214320902420723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2.0856399347932761</v>
          </cell>
          <cell r="F723">
            <v>2.4000976463705364</v>
          </cell>
          <cell r="G723">
            <v>2.3931277279402283</v>
          </cell>
          <cell r="H723">
            <v>2.4725303408331629</v>
          </cell>
          <cell r="I723">
            <v>2.53426674807449</v>
          </cell>
          <cell r="J723">
            <v>2.4214320902420723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3.3906652436677667</v>
          </cell>
          <cell r="G724">
            <v>4.2286231285025684</v>
          </cell>
          <cell r="H724">
            <v>5.4257113723045638</v>
          </cell>
          <cell r="I724">
            <v>7.2917110554430344</v>
          </cell>
          <cell r="J724">
            <v>9.7994566018326399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3.3906652436677667</v>
          </cell>
          <cell r="G725">
            <v>4.2286231285025684</v>
          </cell>
          <cell r="H725">
            <v>5.4257113723045638</v>
          </cell>
          <cell r="I725">
            <v>7.2917110554430344</v>
          </cell>
          <cell r="J725">
            <v>9.7994566018326399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3.3906652436677698</v>
          </cell>
          <cell r="G726">
            <v>4.2286231285025702</v>
          </cell>
          <cell r="H726">
            <v>5.4257113723045602</v>
          </cell>
          <cell r="I726">
            <v>7.29171105544303</v>
          </cell>
          <cell r="J726">
            <v>9.7994566018326204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3.2120052034625902E-8</v>
          </cell>
          <cell r="G727">
            <v>6.0025083401246501E-2</v>
          </cell>
          <cell r="H727">
            <v>0.25177307785893499</v>
          </cell>
          <cell r="I727">
            <v>0.87190285499545295</v>
          </cell>
          <cell r="J727">
            <v>1.5114043040282299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1.1558999497982019</v>
          </cell>
          <cell r="G728">
            <v>1.3491821155212986</v>
          </cell>
          <cell r="H728">
            <v>1.5640723584366141</v>
          </cell>
          <cell r="I728">
            <v>2.1019857478055921</v>
          </cell>
          <cell r="J728">
            <v>2.8248956214949499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7.9363539970936023E-3</v>
          </cell>
          <cell r="J729">
            <v>5.0094878973440629E-2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-7.9363539970936092E-3</v>
          </cell>
          <cell r="J730">
            <v>-5.0094878973440601E-2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5.2770248872478105E-5</v>
          </cell>
          <cell r="J731">
            <v>3.1929326139137215E-4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1.1005077542636461E-5</v>
          </cell>
          <cell r="J732">
            <v>4.5586339865830981E-5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2.0906207484560398E-3</v>
          </cell>
          <cell r="J733">
            <v>5.5944788760246902E-3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2.0906207484560398E-3</v>
          </cell>
          <cell r="J734">
            <v>7.1003738210485105E-3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2.1107321659929103E-2</v>
          </cell>
          <cell r="G735">
            <v>6.9198203746973996E-2</v>
          </cell>
          <cell r="H735">
            <v>0.71215168742968837</v>
          </cell>
          <cell r="I735">
            <v>0.71987479430250112</v>
          </cell>
          <cell r="J735">
            <v>0.68037404187926509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2.1107321659929103E-2</v>
          </cell>
          <cell r="G736">
            <v>6.9198203746973996E-2</v>
          </cell>
          <cell r="H736">
            <v>0.71215168742968837</v>
          </cell>
          <cell r="I736">
            <v>0.71987479430250112</v>
          </cell>
          <cell r="J736">
            <v>0.68037404187926509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2.7798872575564302E-3</v>
          </cell>
          <cell r="G737">
            <v>4.7658737015850699E-3</v>
          </cell>
          <cell r="H737">
            <v>6.7753576138697702E-2</v>
          </cell>
          <cell r="I737">
            <v>1.3144275115159401E-6</v>
          </cell>
          <cell r="J737">
            <v>9.5679767780518595E-8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2.7798872575564302E-3</v>
          </cell>
          <cell r="G738">
            <v>7.5457609591415E-3</v>
          </cell>
          <cell r="H738">
            <v>7.5299337097839203E-2</v>
          </cell>
          <cell r="I738">
            <v>7.5301779630968693E-2</v>
          </cell>
          <cell r="J738">
            <v>7.5301875310736496E-2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4.4015628945251167E-3</v>
          </cell>
          <cell r="F739">
            <v>3.3445619094846931E-3</v>
          </cell>
          <cell r="G739">
            <v>4.3190324007290762E-3</v>
          </cell>
          <cell r="H739">
            <v>2.4477891383315564E-3</v>
          </cell>
          <cell r="I739">
            <v>7.2767200170604377E-3</v>
          </cell>
          <cell r="J739">
            <v>2.0257344718281889E-2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4.4015628945251158E-3</v>
          </cell>
          <cell r="F740">
            <v>3.3445619094846905E-3</v>
          </cell>
          <cell r="G740">
            <v>4.3190324007290745E-3</v>
          </cell>
          <cell r="H740">
            <v>2.4477891383315555E-3</v>
          </cell>
          <cell r="I740">
            <v>7.2767200170604342E-3</v>
          </cell>
          <cell r="J740">
            <v>2.0257344718281882E-2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4.9240443942767621E-3</v>
          </cell>
          <cell r="F741">
            <v>3.7420732119892754E-3</v>
          </cell>
          <cell r="G741">
            <v>4.8317562444096431E-3</v>
          </cell>
          <cell r="H741">
            <v>2.7392741724718973E-3</v>
          </cell>
          <cell r="I741">
            <v>8.141013800002643E-3</v>
          </cell>
          <cell r="J741">
            <v>2.2655137495679479E-2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4.9240443942767621E-3</v>
          </cell>
          <cell r="F742">
            <v>3.7420732119892754E-3</v>
          </cell>
          <cell r="G742">
            <v>4.8317562444096431E-3</v>
          </cell>
          <cell r="H742">
            <v>2.7392741724718973E-3</v>
          </cell>
          <cell r="I742">
            <v>8.141013800002643E-3</v>
          </cell>
          <cell r="J742">
            <v>2.2655137495679479E-2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6.1617830909361702E-4</v>
          </cell>
          <cell r="F743">
            <v>1.1174344024984699E-6</v>
          </cell>
          <cell r="G743">
            <v>2.17583911383949E-6</v>
          </cell>
          <cell r="H743">
            <v>3.3450697233538098E-6</v>
          </cell>
          <cell r="I743">
            <v>1.70518539601313E-3</v>
          </cell>
          <cell r="J743">
            <v>9.2720237150230398E-3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6.1617830909361702E-4</v>
          </cell>
          <cell r="F744">
            <v>6.1709357495089525E-4</v>
          </cell>
          <cell r="G744">
            <v>6.1879685607214732E-4</v>
          </cell>
          <cell r="H744">
            <v>4.5576832606604678E-4</v>
          </cell>
          <cell r="I744">
            <v>3.06610658633308E-3</v>
          </cell>
          <cell r="J744">
            <v>1.03652748981614E-2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1.9012010506040146E-3</v>
          </cell>
          <cell r="F745">
            <v>1.9004867124897485E-3</v>
          </cell>
          <cell r="G745">
            <v>1.9207819904199048E-3</v>
          </cell>
          <cell r="H745">
            <v>6.3231563440749238E-3</v>
          </cell>
          <cell r="I745">
            <v>0.10092384918249589</v>
          </cell>
          <cell r="J745">
            <v>0.11638212969365386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1.9012010506040168E-3</v>
          </cell>
          <cell r="F746">
            <v>1.9004867124897509E-3</v>
          </cell>
          <cell r="G746">
            <v>1.9207819904199063E-3</v>
          </cell>
          <cell r="H746">
            <v>6.3231563440749282E-3</v>
          </cell>
          <cell r="I746">
            <v>0.10092384918249596</v>
          </cell>
          <cell r="J746">
            <v>0.11638212969365397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2.1045519888644288E-3</v>
          </cell>
          <cell r="F747">
            <v>2.103762027480137E-3</v>
          </cell>
          <cell r="G747">
            <v>2.1262058608845251E-3</v>
          </cell>
          <cell r="H747">
            <v>6.994636678994165E-3</v>
          </cell>
          <cell r="I747">
            <v>0.11161021260043819</v>
          </cell>
          <cell r="J747">
            <v>0.12870498083001233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2.1045519888644288E-3</v>
          </cell>
          <cell r="F748">
            <v>2.103762027480137E-3</v>
          </cell>
          <cell r="G748">
            <v>2.1262058608845251E-3</v>
          </cell>
          <cell r="H748">
            <v>6.994636678994165E-3</v>
          </cell>
          <cell r="I748">
            <v>0.11161021260043819</v>
          </cell>
          <cell r="J748">
            <v>0.12870498083001233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7.7846553106606904E-4</v>
          </cell>
          <cell r="F749">
            <v>1.3928791553168201E-6</v>
          </cell>
          <cell r="G749">
            <v>7.3387417721808704E-6</v>
          </cell>
          <cell r="H749">
            <v>2.75153716751671E-2</v>
          </cell>
          <cell r="I749">
            <v>3.6220019001745103E-2</v>
          </cell>
          <cell r="J749">
            <v>6.9317806166562204E-2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7.8115733906774642E-4</v>
          </cell>
          <cell r="F750">
            <v>7.8224677638147441E-4</v>
          </cell>
          <cell r="G750">
            <v>7.8902143632417156E-4</v>
          </cell>
          <cell r="H750">
            <v>2.8092458838343996E-2</v>
          </cell>
          <cell r="I750">
            <v>5.7886699724187474E-2</v>
          </cell>
          <cell r="J750">
            <v>9.0429060451455531E-2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1.4464509973136119E-4</v>
          </cell>
          <cell r="J751">
            <v>1.3517570010854462E-4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1.7017070556630726E-4</v>
          </cell>
          <cell r="J752">
            <v>1.5903023542181719E-4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1.2113433738657801E-5</v>
          </cell>
          <cell r="J753">
            <v>2.59230424457565E-7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1.2113433738657801E-5</v>
          </cell>
          <cell r="J754">
            <v>1.23726641631154E-5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2.3601006428594477E-2</v>
          </cell>
          <cell r="J755">
            <v>1.8338341826814417E-2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-2.3601006428594501E-2</v>
          </cell>
          <cell r="J756">
            <v>-1.8338341826814399E-2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1.32055292710425E-4</v>
          </cell>
          <cell r="J757">
            <v>1.026089758117161E-4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5.1501564157065709E-5</v>
          </cell>
          <cell r="J758">
            <v>4.001750056656922E-5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3.7629155657835584E-4</v>
          </cell>
          <cell r="J759">
            <v>2.9238427657548498E-4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1.7044565280552732E-5</v>
          </cell>
          <cell r="J760">
            <v>1.3243887092269357E-5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2.6343202551492999E-5</v>
          </cell>
          <cell r="J761">
            <v>7.5746693016702097E-7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2.6343202551492999E-5</v>
          </cell>
          <cell r="J762">
            <v>2.7100669481660001E-5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3.0915520999197543E-3</v>
          </cell>
          <cell r="G763">
            <v>4.4171485147812602E-3</v>
          </cell>
          <cell r="H763">
            <v>4.0921984850325385E-3</v>
          </cell>
          <cell r="I763">
            <v>4.120461313702882E-3</v>
          </cell>
          <cell r="J763">
            <v>3.8933504639659159E-3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3.0915520999197543E-3</v>
          </cell>
          <cell r="G764">
            <v>4.4171485147812602E-3</v>
          </cell>
          <cell r="H764">
            <v>4.0921984850325385E-3</v>
          </cell>
          <cell r="I764">
            <v>4.120461313702882E-3</v>
          </cell>
          <cell r="J764">
            <v>3.8933504639659159E-3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3.8644401239793153E-3</v>
          </cell>
          <cell r="G765">
            <v>5.5214356439514381E-3</v>
          </cell>
          <cell r="H765">
            <v>5.115248106436255E-3</v>
          </cell>
          <cell r="I765">
            <v>5.1505884724590278E-3</v>
          </cell>
          <cell r="J765">
            <v>4.8667056376968994E-3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3.8644401239793153E-3</v>
          </cell>
          <cell r="G766">
            <v>5.5214356439514381E-3</v>
          </cell>
          <cell r="H766">
            <v>5.115248106436255E-3</v>
          </cell>
          <cell r="I766">
            <v>5.1505884724590278E-3</v>
          </cell>
          <cell r="J766">
            <v>4.8667056376968994E-3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4.5602671638940098E-4</v>
          </cell>
          <cell r="G767">
            <v>5.1965361897165401E-7</v>
          </cell>
          <cell r="H767">
            <v>3.9963876346110098E-7</v>
          </cell>
          <cell r="I767">
            <v>1.37966166773079E-6</v>
          </cell>
          <cell r="J767">
            <v>7.5924121435519403E-7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4.5602671638940098E-4</v>
          </cell>
          <cell r="G768">
            <v>4.5654637000837198E-4</v>
          </cell>
          <cell r="H768">
            <v>4.5694600877183299E-4</v>
          </cell>
          <cell r="I768">
            <v>4.6211687680748999E-4</v>
          </cell>
          <cell r="J768">
            <v>4.6287611802184499E-4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2236.6483268993902</v>
          </cell>
          <cell r="F769">
            <v>2235.4037774416202</v>
          </cell>
          <cell r="G769">
            <v>2268.7823640945198</v>
          </cell>
          <cell r="H769">
            <v>2238.5113897955198</v>
          </cell>
          <cell r="I769">
            <v>2266.1023997966799</v>
          </cell>
          <cell r="J769">
            <v>2317.3909147883501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48.203627734900643</v>
          </cell>
          <cell r="F770">
            <v>48.176943803159034</v>
          </cell>
          <cell r="G770">
            <v>48.896309894814905</v>
          </cell>
          <cell r="H770">
            <v>48.243918207339789</v>
          </cell>
          <cell r="I770">
            <v>48.83841378872151</v>
          </cell>
          <cell r="J770">
            <v>49.943769715266193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24.101813867450325</v>
          </cell>
          <cell r="F771">
            <v>24.088402774155341</v>
          </cell>
          <cell r="G771">
            <v>24.448085819984058</v>
          </cell>
          <cell r="H771">
            <v>24.121889976244809</v>
          </cell>
          <cell r="I771">
            <v>24.419206894360748</v>
          </cell>
          <cell r="J771">
            <v>24.971884857633096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24.101813867450325</v>
          </cell>
          <cell r="F772">
            <v>24.088402774155341</v>
          </cell>
          <cell r="G772">
            <v>24.448085819984058</v>
          </cell>
          <cell r="H772">
            <v>24.121889976244809</v>
          </cell>
          <cell r="I772">
            <v>24.419206894360748</v>
          </cell>
          <cell r="J772">
            <v>24.971884857633096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300.06225262881196</v>
          </cell>
          <cell r="E4">
            <v>795.01014509655886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4.3336470549046199E-2</v>
          </cell>
          <cell r="E5">
            <v>3.6774558060691707E-2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23.327960934438178</v>
          </cell>
          <cell r="E6">
            <v>59.096747188357035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276.69095522382474</v>
          </cell>
          <cell r="E7">
            <v>735.87662335014147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831.20485174538487</v>
          </cell>
          <cell r="E8">
            <v>1140.9458515083552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0.81771218739001872</v>
          </cell>
          <cell r="E9">
            <v>4.721971631315852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927.22322531691339</v>
          </cell>
          <cell r="E10">
            <v>1088.6477437127612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313.44856410730284</v>
          </cell>
          <cell r="E11">
            <v>715.14553409629264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0.97461558237506851</v>
          </cell>
          <cell r="E12">
            <v>0.76142608563033864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1.0792639128252329E-2</v>
          </cell>
          <cell r="E13">
            <v>1.0486511252007275E-2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47.666072620245778</v>
          </cell>
          <cell r="E14">
            <v>1678.9920273339997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0.77089281232103335</v>
          </cell>
          <cell r="E15">
            <v>2853.9284947004662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0.21357105690403538</v>
          </cell>
          <cell r="E16">
            <v>1031.8746041673321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7.5833229301163069E-2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1.6183204907590679E-2</v>
          </cell>
          <cell r="E18">
            <v>2.842469647683209E-2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1.6386022734169874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2.9888083752062475E-3</v>
          </cell>
          <cell r="E20">
            <v>1.5300491553027053E-3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7.9363539970936023E-3</v>
          </cell>
          <cell r="E21">
            <v>5.0094878973440629E-2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2.3601006428594477E-2</v>
          </cell>
          <cell r="E22">
            <v>1.8338341826814417E-2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2122.1487256200685</v>
          </cell>
          <cell r="E23">
            <v>8516.6372100329354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833.33313228948748</v>
          </cell>
          <cell r="E24">
            <v>1904.7618686225608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833.33313228948748</v>
          </cell>
          <cell r="E25">
            <v>1904.7618686225608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988.75334070176996</v>
          </cell>
          <cell r="E26">
            <v>5816.8651963138063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988.75334070176996</v>
          </cell>
          <cell r="E27">
            <v>5816.8651963138063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1.3793282705310461E-3</v>
          </cell>
          <cell r="F4">
            <v>0.11570541136807239</v>
          </cell>
          <cell r="G4">
            <v>3.8022462095489652E-4</v>
          </cell>
          <cell r="H4">
            <v>4.2144360437408596E-4</v>
          </cell>
          <cell r="I4">
            <v>7.0220783339348296E-4</v>
          </cell>
        </row>
        <row r="5">
          <cell r="A5" t="str">
            <v>EXPELC_DE</v>
          </cell>
          <cell r="C5" t="str">
            <v>ELC_E-DE</v>
          </cell>
          <cell r="D5">
            <v>26.492985478215651</v>
          </cell>
          <cell r="E5">
            <v>5.6436477784380437E-4</v>
          </cell>
          <cell r="F5">
            <v>6.1190697890926458E-4</v>
          </cell>
          <cell r="G5">
            <v>4.2841156855698552E-4</v>
          </cell>
          <cell r="H5">
            <v>1.1021313147934878E-3</v>
          </cell>
          <cell r="I5">
            <v>4.2688333932204325E-4</v>
          </cell>
        </row>
        <row r="6">
          <cell r="A6" t="str">
            <v>IMPDSL</v>
          </cell>
          <cell r="C6" t="str">
            <v>DSL</v>
          </cell>
          <cell r="D6">
            <v>118.35675551831334</v>
          </cell>
          <cell r="E6">
            <v>110.35761346325972</v>
          </cell>
          <cell r="F6">
            <v>89.109371701409103</v>
          </cell>
          <cell r="G6">
            <v>61.68607932305197</v>
          </cell>
          <cell r="H6">
            <v>36.340382813874584</v>
          </cell>
        </row>
        <row r="7">
          <cell r="A7" t="str">
            <v>IMPH2</v>
          </cell>
          <cell r="C7" t="str">
            <v>H2</v>
          </cell>
          <cell r="H7">
            <v>8.1956640054247138</v>
          </cell>
          <cell r="I7">
            <v>8.1957282294491911</v>
          </cell>
        </row>
        <row r="8">
          <cell r="A8" t="str">
            <v>IMPELC_AT</v>
          </cell>
          <cell r="C8" t="str">
            <v>ELC_I-AT</v>
          </cell>
          <cell r="D8">
            <v>15.013811718108672</v>
          </cell>
          <cell r="E8">
            <v>9.6951540327740915</v>
          </cell>
          <cell r="F8">
            <v>6.9309372517780998</v>
          </cell>
          <cell r="G8">
            <v>2.9909184187324969</v>
          </cell>
          <cell r="H8">
            <v>5.1555828051622452</v>
          </cell>
          <cell r="I8">
            <v>6.0278815084900783</v>
          </cell>
        </row>
        <row r="9">
          <cell r="A9" t="str">
            <v>IMPELC_AT</v>
          </cell>
          <cell r="C9" t="str">
            <v>ELCS</v>
          </cell>
          <cell r="D9">
            <v>15.013811718108672</v>
          </cell>
          <cell r="E9">
            <v>9.6951540327740915</v>
          </cell>
          <cell r="F9">
            <v>6.9309372517780998</v>
          </cell>
          <cell r="G9">
            <v>2.9909184187324969</v>
          </cell>
          <cell r="H9">
            <v>5.1555828051622452</v>
          </cell>
          <cell r="I9">
            <v>6.0278815084900783</v>
          </cell>
        </row>
        <row r="10">
          <cell r="A10" t="str">
            <v>IMPELC_FR</v>
          </cell>
          <cell r="C10" t="str">
            <v>ELC_I-FR</v>
          </cell>
          <cell r="D10">
            <v>28.948627290126375</v>
          </cell>
          <cell r="E10">
            <v>21.507502894220139</v>
          </cell>
          <cell r="F10">
            <v>27.199443655645386</v>
          </cell>
          <cell r="G10">
            <v>13.451315263228201</v>
          </cell>
          <cell r="H10">
            <v>8.3516259702522166</v>
          </cell>
          <cell r="I10">
            <v>5.4860404570142745</v>
          </cell>
        </row>
        <row r="11">
          <cell r="A11" t="str">
            <v>IMPELC_FR</v>
          </cell>
          <cell r="C11" t="str">
            <v>ELCS</v>
          </cell>
          <cell r="D11">
            <v>28.948627290126375</v>
          </cell>
          <cell r="E11">
            <v>21.507502894220139</v>
          </cell>
          <cell r="F11">
            <v>27.199443655645386</v>
          </cell>
          <cell r="G11">
            <v>13.451315263228201</v>
          </cell>
          <cell r="H11">
            <v>8.3516259702522166</v>
          </cell>
          <cell r="I11">
            <v>5.4860404570142745</v>
          </cell>
        </row>
        <row r="12">
          <cell r="A12" t="str">
            <v>RNWHYDR1</v>
          </cell>
          <cell r="C12" t="str">
            <v>HYDR</v>
          </cell>
          <cell r="D12">
            <v>66.632412429208287</v>
          </cell>
          <cell r="E12">
            <v>55.764035817823725</v>
          </cell>
          <cell r="F12">
            <v>65.550403513743419</v>
          </cell>
          <cell r="G12">
            <v>64.465706874975353</v>
          </cell>
          <cell r="H12">
            <v>62.677584839017932</v>
          </cell>
          <cell r="I12">
            <v>66.135004859076375</v>
          </cell>
        </row>
        <row r="13">
          <cell r="A13" t="str">
            <v>EXPELC_IT</v>
          </cell>
          <cell r="C13" t="str">
            <v>ELC_E-IT</v>
          </cell>
          <cell r="D13">
            <v>71.694113930622791</v>
          </cell>
          <cell r="E13">
            <v>35.369240702716176</v>
          </cell>
          <cell r="F13">
            <v>54.845717693826657</v>
          </cell>
          <cell r="G13">
            <v>31.004221117100105</v>
          </cell>
          <cell r="H13">
            <v>14.235660627861106</v>
          </cell>
          <cell r="I13">
            <v>21.921767253705163</v>
          </cell>
        </row>
        <row r="14">
          <cell r="A14" t="str">
            <v>IMPLNG</v>
          </cell>
          <cell r="C14" t="str">
            <v>LBIO</v>
          </cell>
          <cell r="G14">
            <v>2.134131882051479</v>
          </cell>
          <cell r="H14">
            <v>2.133890340548426</v>
          </cell>
          <cell r="I14">
            <v>2.1350245844890545</v>
          </cell>
        </row>
        <row r="15">
          <cell r="A15" t="str">
            <v>IMPLNG</v>
          </cell>
          <cell r="C15" t="str">
            <v>LNGA</v>
          </cell>
          <cell r="G15">
            <v>1.5668696220947588E-3</v>
          </cell>
          <cell r="H15">
            <v>1.8145443148035372E-3</v>
          </cell>
          <cell r="I15">
            <v>6.8664524113818922E-4</v>
          </cell>
        </row>
        <row r="16">
          <cell r="A16" t="str">
            <v>IMPURN1</v>
          </cell>
          <cell r="C16" t="str">
            <v>URN</v>
          </cell>
          <cell r="D16">
            <v>250.9482323089112</v>
          </cell>
          <cell r="E16">
            <v>253.2992088049873</v>
          </cell>
          <cell r="F16">
            <v>198.51826646058717</v>
          </cell>
          <cell r="G16">
            <v>205.90275852444549</v>
          </cell>
          <cell r="H16">
            <v>98.945528842705869</v>
          </cell>
        </row>
        <row r="17">
          <cell r="A17" t="str">
            <v>EXPELC_AT</v>
          </cell>
          <cell r="C17" t="str">
            <v>ELC_E-AT</v>
          </cell>
          <cell r="D17">
            <v>6.2295607033460207</v>
          </cell>
          <cell r="E17">
            <v>9.3638460448382873E-4</v>
          </cell>
          <cell r="F17">
            <v>1.009706370033769E-3</v>
          </cell>
          <cell r="G17">
            <v>1.7826480211369269E-4</v>
          </cell>
          <cell r="H17">
            <v>1.7515941785576096E-4</v>
          </cell>
          <cell r="I17">
            <v>1.4525320082193452E-4</v>
          </cell>
        </row>
        <row r="18">
          <cell r="A18" t="str">
            <v>EXPELC_FR</v>
          </cell>
          <cell r="C18" t="str">
            <v>ELC_E-FR</v>
          </cell>
          <cell r="D18">
            <v>12.753364775261144</v>
          </cell>
          <cell r="E18">
            <v>7.0619595141615382E-4</v>
          </cell>
          <cell r="F18">
            <v>6.7203341791696118E-4</v>
          </cell>
          <cell r="G18">
            <v>3.0724650574322156E-4</v>
          </cell>
          <cell r="H18">
            <v>7.4448924078419931E-4</v>
          </cell>
          <cell r="I18">
            <v>6.5232219312892387E-4</v>
          </cell>
        </row>
        <row r="19">
          <cell r="A19" t="str">
            <v>RNWWND1</v>
          </cell>
          <cell r="C19" t="str">
            <v>WND</v>
          </cell>
          <cell r="D19">
            <v>0.51881103502468739</v>
          </cell>
          <cell r="E19">
            <v>0.54008186747653464</v>
          </cell>
          <cell r="F19">
            <v>1.9580047016133659</v>
          </cell>
          <cell r="G19">
            <v>2.5200023224366364</v>
          </cell>
          <cell r="H19">
            <v>2.5200044365220062</v>
          </cell>
          <cell r="I19">
            <v>2.5200059345089891</v>
          </cell>
        </row>
        <row r="20">
          <cell r="A20" t="str">
            <v>RNWWND2</v>
          </cell>
          <cell r="C20" t="str">
            <v>WND</v>
          </cell>
          <cell r="D20">
            <v>1.8190640265417629E-3</v>
          </cell>
          <cell r="E20">
            <v>1.8265307022028038E-3</v>
          </cell>
          <cell r="F20">
            <v>1.8887352972687061E-3</v>
          </cell>
          <cell r="G20">
            <v>2.2429086732143904</v>
          </cell>
          <cell r="H20">
            <v>5.3999858762083228</v>
          </cell>
          <cell r="I20">
            <v>5.4000050456155844</v>
          </cell>
        </row>
        <row r="21">
          <cell r="A21" t="str">
            <v>RNWMNR1</v>
          </cell>
          <cell r="C21" t="str">
            <v>MNR</v>
          </cell>
          <cell r="D21">
            <v>3.7730092225581493</v>
          </cell>
          <cell r="E21">
            <v>4.7600024228050577</v>
          </cell>
          <cell r="F21">
            <v>5.1133455045890424</v>
          </cell>
          <cell r="G21">
            <v>5.7022362175326391</v>
          </cell>
          <cell r="H21">
            <v>7.194080422810238</v>
          </cell>
          <cell r="I21">
            <v>9.0000038936416864</v>
          </cell>
        </row>
        <row r="22">
          <cell r="A22" t="str">
            <v>RNWWND3</v>
          </cell>
          <cell r="C22" t="str">
            <v>WND</v>
          </cell>
          <cell r="D22">
            <v>1.6338491019888886E-3</v>
          </cell>
          <cell r="E22">
            <v>1.6405506370350052E-3</v>
          </cell>
          <cell r="F22">
            <v>1.696872653221042E-3</v>
          </cell>
          <cell r="G22">
            <v>5.9802344003469224E-3</v>
          </cell>
          <cell r="H22">
            <v>5.4786906973475817</v>
          </cell>
          <cell r="I22">
            <v>7.5600045602550043</v>
          </cell>
        </row>
        <row r="23">
          <cell r="A23" t="str">
            <v>RNWMNR2</v>
          </cell>
          <cell r="C23" t="str">
            <v>MNR</v>
          </cell>
          <cell r="D23">
            <v>1.6061257241952273E-2</v>
          </cell>
          <cell r="E23">
            <v>4.7599677520300316</v>
          </cell>
          <cell r="F23">
            <v>5.1133347389218784</v>
          </cell>
          <cell r="G23">
            <v>5.7022307084779964</v>
          </cell>
          <cell r="H23">
            <v>7.1940727846434145</v>
          </cell>
          <cell r="I23">
            <v>9.0000028379486121</v>
          </cell>
        </row>
        <row r="24">
          <cell r="A24" t="str">
            <v>RNWWND4</v>
          </cell>
          <cell r="C24" t="str">
            <v>WND</v>
          </cell>
          <cell r="D24">
            <v>9.5857074219850963E-4</v>
          </cell>
          <cell r="E24">
            <v>9.6241095529303795E-4</v>
          </cell>
          <cell r="F24">
            <v>9.9340855072734815E-4</v>
          </cell>
          <cell r="G24">
            <v>1.0433697276734091E-3</v>
          </cell>
          <cell r="H24">
            <v>1.6121879284713234E-3</v>
          </cell>
          <cell r="I24">
            <v>6.3472036588085272</v>
          </cell>
        </row>
        <row r="25">
          <cell r="A25" t="str">
            <v>RNWMNR3</v>
          </cell>
          <cell r="C25" t="str">
            <v>MNR</v>
          </cell>
          <cell r="D25">
            <v>9.0280120607938146E-3</v>
          </cell>
          <cell r="E25">
            <v>1.6816075258949588</v>
          </cell>
          <cell r="F25">
            <v>4.3257667028320901</v>
          </cell>
          <cell r="G25">
            <v>4.4779630563955966</v>
          </cell>
          <cell r="H25">
            <v>1.5081704731432843</v>
          </cell>
          <cell r="I25">
            <v>9.0000005907252589</v>
          </cell>
        </row>
        <row r="26">
          <cell r="A26" t="str">
            <v>IMPLFO1</v>
          </cell>
          <cell r="C26" t="str">
            <v>LFO</v>
          </cell>
          <cell r="D26">
            <v>101.75082753908266</v>
          </cell>
          <cell r="E26">
            <v>90.978181792724413</v>
          </cell>
          <cell r="F26">
            <v>79.473275573990776</v>
          </cell>
          <cell r="G26">
            <v>68.975908105778117</v>
          </cell>
          <cell r="H26">
            <v>35.34593739107617</v>
          </cell>
        </row>
        <row r="27">
          <cell r="A27" t="str">
            <v>RNWWND5</v>
          </cell>
          <cell r="C27" t="str">
            <v>WND</v>
          </cell>
          <cell r="D27">
            <v>8.0869088720586773E-4</v>
          </cell>
          <cell r="E27">
            <v>8.1187280810910128E-4</v>
          </cell>
          <cell r="F27">
            <v>8.3677130891164153E-4</v>
          </cell>
          <cell r="G27">
            <v>8.6180955355009894E-4</v>
          </cell>
          <cell r="H27">
            <v>1.1785047428950221E-3</v>
          </cell>
          <cell r="I27">
            <v>2.3595061985310184E-3</v>
          </cell>
        </row>
        <row r="28">
          <cell r="A28" t="str">
            <v>IMPBNGA</v>
          </cell>
          <cell r="C28" t="str">
            <v>BIO</v>
          </cell>
          <cell r="E28">
            <v>0.51650600740963526</v>
          </cell>
          <cell r="F28">
            <v>1.1671469131650629</v>
          </cell>
          <cell r="G28">
            <v>2.2314183464224562</v>
          </cell>
          <cell r="H28">
            <v>6.0928652487125712</v>
          </cell>
          <cell r="I28">
            <v>12.605071943617023</v>
          </cell>
        </row>
        <row r="29">
          <cell r="A29" t="str">
            <v>RNWGEO1</v>
          </cell>
          <cell r="C29" t="str">
            <v>GEO</v>
          </cell>
          <cell r="G29">
            <v>3.386973489956559E-3</v>
          </cell>
          <cell r="H29">
            <v>2.7962439390308595E-3</v>
          </cell>
          <cell r="I29">
            <v>21.359859555097056</v>
          </cell>
        </row>
        <row r="30">
          <cell r="A30" t="str">
            <v>RNWGEO2</v>
          </cell>
          <cell r="C30" t="str">
            <v>GEO</v>
          </cell>
          <cell r="G30">
            <v>2.541037319233132E-3</v>
          </cell>
          <cell r="H30">
            <v>2.4663243059707112E-3</v>
          </cell>
          <cell r="I30">
            <v>4.3451248069110264E-2</v>
          </cell>
        </row>
        <row r="31">
          <cell r="A31" t="str">
            <v>RNWGEO3</v>
          </cell>
          <cell r="C31" t="str">
            <v>GEO</v>
          </cell>
          <cell r="G31">
            <v>1.7377930958230247E-3</v>
          </cell>
          <cell r="H31">
            <v>1.9626731474582898E-3</v>
          </cell>
          <cell r="I31">
            <v>4.3058800780112119E-3</v>
          </cell>
        </row>
        <row r="32">
          <cell r="A32" t="str">
            <v>RNWGEO4</v>
          </cell>
          <cell r="C32" t="str">
            <v>GEO</v>
          </cell>
          <cell r="G32">
            <v>1.4770601185117934E-3</v>
          </cell>
          <cell r="H32">
            <v>1.7196538702055778E-3</v>
          </cell>
          <cell r="I32">
            <v>3.1421512204979703E-3</v>
          </cell>
        </row>
        <row r="33">
          <cell r="A33" t="str">
            <v>RNWGEO5</v>
          </cell>
          <cell r="C33" t="str">
            <v>GEO</v>
          </cell>
          <cell r="G33">
            <v>1.3015213152273721E-3</v>
          </cell>
          <cell r="H33">
            <v>1.5138320106100173E-3</v>
          </cell>
          <cell r="I33">
            <v>2.4899732582584484E-3</v>
          </cell>
        </row>
        <row r="34">
          <cell r="A34" t="str">
            <v>IMPGSL</v>
          </cell>
          <cell r="C34" t="str">
            <v>GSL</v>
          </cell>
          <cell r="D34">
            <v>79.768061206335631</v>
          </cell>
          <cell r="E34">
            <v>78.813954808162791</v>
          </cell>
          <cell r="F34">
            <v>73.626471785715509</v>
          </cell>
          <cell r="G34">
            <v>41.371189633328328</v>
          </cell>
          <cell r="H34">
            <v>5.4641148190270163</v>
          </cell>
        </row>
        <row r="35">
          <cell r="A35" t="str">
            <v>RNWWOD1</v>
          </cell>
          <cell r="C35" t="str">
            <v>WOD</v>
          </cell>
          <cell r="D35">
            <v>10.182343711723583</v>
          </cell>
          <cell r="E35">
            <v>11.15295473011696</v>
          </cell>
          <cell r="F35">
            <v>12.608871253782119</v>
          </cell>
          <cell r="G35">
            <v>15.035399911598988</v>
          </cell>
          <cell r="H35">
            <v>17.461933886337814</v>
          </cell>
          <cell r="I35">
            <v>17.461951929179484</v>
          </cell>
        </row>
        <row r="36">
          <cell r="A36" t="str">
            <v>RNWWOD2</v>
          </cell>
          <cell r="C36" t="str">
            <v>WOD</v>
          </cell>
          <cell r="D36">
            <v>7.459220524837173</v>
          </cell>
          <cell r="E36">
            <v>8.0030442710088607</v>
          </cell>
          <cell r="F36">
            <v>8.8187799853064828</v>
          </cell>
          <cell r="G36">
            <v>10.178340657678678</v>
          </cell>
          <cell r="H36">
            <v>10.230799557139125</v>
          </cell>
          <cell r="I36">
            <v>7.6166036957639554</v>
          </cell>
        </row>
        <row r="37">
          <cell r="A37" t="str">
            <v>RNWWOD3</v>
          </cell>
          <cell r="C37" t="str">
            <v>WOD</v>
          </cell>
          <cell r="D37">
            <v>2.6225322731467555</v>
          </cell>
          <cell r="E37">
            <v>3.2650077281950654</v>
          </cell>
          <cell r="F37">
            <v>4.2287220702602326</v>
          </cell>
          <cell r="G37">
            <v>5.8349139906862817</v>
          </cell>
          <cell r="H37">
            <v>6.3806341150694443</v>
          </cell>
          <cell r="I37">
            <v>4.2597011635874855</v>
          </cell>
        </row>
        <row r="38">
          <cell r="A38" t="str">
            <v>RNWWOD4</v>
          </cell>
          <cell r="C38" t="str">
            <v>WOD</v>
          </cell>
          <cell r="D38">
            <v>16.967548607039003</v>
          </cell>
          <cell r="E38">
            <v>16.921787273631196</v>
          </cell>
          <cell r="F38">
            <v>16.853160159452234</v>
          </cell>
          <cell r="G38">
            <v>16.738781450333381</v>
          </cell>
          <cell r="H38">
            <v>13.7408084174787</v>
          </cell>
          <cell r="I38">
            <v>21.183007035512269</v>
          </cell>
        </row>
        <row r="39">
          <cell r="A39" t="str">
            <v>RNWWOD5</v>
          </cell>
          <cell r="C39" t="str">
            <v>WOD</v>
          </cell>
          <cell r="D39">
            <v>7.5383747090129249</v>
          </cell>
          <cell r="E39">
            <v>6.6890859142031145</v>
          </cell>
          <cell r="F39">
            <v>3.5223776885028379</v>
          </cell>
          <cell r="G39">
            <v>5.9449395509087021E-3</v>
          </cell>
          <cell r="H39">
            <v>3.5231471155861586E-3</v>
          </cell>
          <cell r="I39">
            <v>13.23453648773466</v>
          </cell>
        </row>
        <row r="40">
          <cell r="A40" t="str">
            <v>RNNWWST1</v>
          </cell>
          <cell r="C40" t="str">
            <v>WSTNREN</v>
          </cell>
          <cell r="D40">
            <v>35.611926408304136</v>
          </cell>
          <cell r="E40">
            <v>35.882394992742888</v>
          </cell>
          <cell r="F40">
            <v>35.489485136245129</v>
          </cell>
          <cell r="G40">
            <v>35.03997152107388</v>
          </cell>
          <cell r="H40">
            <v>35.159504391978047</v>
          </cell>
          <cell r="I40">
            <v>35.603194357200124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16.523380487138887</v>
          </cell>
          <cell r="F41">
            <v>32.503235365643739</v>
          </cell>
          <cell r="G41">
            <v>40.641076906037036</v>
          </cell>
          <cell r="H41">
            <v>84.36942251512842</v>
          </cell>
          <cell r="I41">
            <v>128.62519282909668</v>
          </cell>
        </row>
        <row r="42">
          <cell r="A42" t="str">
            <v>IMPHFO1</v>
          </cell>
          <cell r="C42" t="str">
            <v>HFO</v>
          </cell>
          <cell r="D42">
            <v>2.776377986127597</v>
          </cell>
          <cell r="E42">
            <v>6.0828315557067748E-4</v>
          </cell>
          <cell r="F42">
            <v>1.6081101238433902E-3</v>
          </cell>
          <cell r="G42">
            <v>8.3585545007471528E-4</v>
          </cell>
          <cell r="H42">
            <v>1.4350494840622131E-3</v>
          </cell>
        </row>
        <row r="43">
          <cell r="A43" t="str">
            <v>RNWHYDD1</v>
          </cell>
          <cell r="C43" t="str">
            <v>HYDD</v>
          </cell>
          <cell r="D43">
            <v>66.745686196139275</v>
          </cell>
          <cell r="E43">
            <v>49.798816925850822</v>
          </cell>
          <cell r="F43">
            <v>68.534990509700691</v>
          </cell>
          <cell r="G43">
            <v>70.233615924895247</v>
          </cell>
          <cell r="H43">
            <v>72.635655924005263</v>
          </cell>
          <cell r="I43">
            <v>69.17823978672358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2.5590269366197904</v>
          </cell>
          <cell r="H44">
            <v>1.6100220510639542</v>
          </cell>
        </row>
        <row r="45">
          <cell r="A45" t="str">
            <v>IMPBDS</v>
          </cell>
          <cell r="C45" t="str">
            <v>BDS</v>
          </cell>
          <cell r="D45">
            <v>2.6172923206949146</v>
          </cell>
          <cell r="E45">
            <v>2.8164364823696801</v>
          </cell>
          <cell r="F45">
            <v>2.4686003485967078</v>
          </cell>
          <cell r="G45">
            <v>3.2692755287389046</v>
          </cell>
          <cell r="H45">
            <v>3.2706042830082573</v>
          </cell>
          <cell r="I45">
            <v>17.411491594273773</v>
          </cell>
        </row>
        <row r="46">
          <cell r="A46" t="str">
            <v>IMPCOA1</v>
          </cell>
          <cell r="C46" t="str">
            <v>COA</v>
          </cell>
          <cell r="D46">
            <v>3.6600176043170114</v>
          </cell>
          <cell r="E46">
            <v>3.5647332472343716</v>
          </cell>
          <cell r="F46">
            <v>1.3827493192306469E-2</v>
          </cell>
          <cell r="G46">
            <v>1.8541063126285018E-3</v>
          </cell>
          <cell r="H46">
            <v>1.0994191295734153E-3</v>
          </cell>
          <cell r="I46">
            <v>3.035801368893195E-4</v>
          </cell>
        </row>
        <row r="47">
          <cell r="A47" t="str">
            <v>IMPETH</v>
          </cell>
          <cell r="C47" t="str">
            <v>ETH</v>
          </cell>
          <cell r="D47">
            <v>4.434155696021052</v>
          </cell>
          <cell r="E47">
            <v>4.5640789720544603</v>
          </cell>
          <cell r="F47">
            <v>4.261277726020082</v>
          </cell>
          <cell r="G47">
            <v>2.3963399849453912</v>
          </cell>
          <cell r="H47">
            <v>4.8690558734773788</v>
          </cell>
          <cell r="I47">
            <v>4.4608583451125972</v>
          </cell>
        </row>
        <row r="48">
          <cell r="A48" t="str">
            <v>IMPELC_DE</v>
          </cell>
          <cell r="C48" t="str">
            <v>ELC_I-DE</v>
          </cell>
          <cell r="D48">
            <v>46.398481768533159</v>
          </cell>
          <cell r="E48">
            <v>19.071366174239028</v>
          </cell>
          <cell r="F48">
            <v>16.319797128506785</v>
          </cell>
          <cell r="G48">
            <v>9.5753913763271807</v>
          </cell>
          <cell r="H48">
            <v>11.228075866418044</v>
          </cell>
          <cell r="I48">
            <v>6.3858754505254076</v>
          </cell>
        </row>
        <row r="49">
          <cell r="A49" t="str">
            <v>IMPELC_DE</v>
          </cell>
          <cell r="C49" t="str">
            <v>ELCS</v>
          </cell>
          <cell r="D49">
            <v>46.398481768533159</v>
          </cell>
          <cell r="E49">
            <v>19.071366174239028</v>
          </cell>
          <cell r="F49">
            <v>16.319797128506785</v>
          </cell>
          <cell r="G49">
            <v>9.5753913763271807</v>
          </cell>
          <cell r="H49">
            <v>11.228075866418044</v>
          </cell>
          <cell r="I49">
            <v>6.3858754505254076</v>
          </cell>
        </row>
        <row r="50">
          <cell r="A50" t="str">
            <v>RNWWST1</v>
          </cell>
          <cell r="C50" t="str">
            <v>WSTREN</v>
          </cell>
          <cell r="D50">
            <v>33.781185109648128</v>
          </cell>
          <cell r="E50">
            <v>33.781116009390686</v>
          </cell>
          <cell r="F50">
            <v>33.781112044013526</v>
          </cell>
          <cell r="G50">
            <v>33.781127337969366</v>
          </cell>
          <cell r="H50">
            <v>33.781214639572717</v>
          </cell>
          <cell r="I50">
            <v>33.78156703141908</v>
          </cell>
        </row>
        <row r="51">
          <cell r="A51" t="str">
            <v>IMPNGA1</v>
          </cell>
          <cell r="C51" t="str">
            <v>NGA</v>
          </cell>
          <cell r="D51">
            <v>117.10727160857223</v>
          </cell>
          <cell r="E51">
            <v>106.72000581378509</v>
          </cell>
          <cell r="F51">
            <v>116.21354806825201</v>
          </cell>
          <cell r="G51">
            <v>107.12308285073429</v>
          </cell>
          <cell r="H51">
            <v>82.641159547012379</v>
          </cell>
          <cell r="I51">
            <v>41.776597553496444</v>
          </cell>
        </row>
        <row r="52">
          <cell r="A52" t="str">
            <v>IMPELC_IT</v>
          </cell>
          <cell r="C52" t="str">
            <v>ELC_I-IT</v>
          </cell>
          <cell r="D52">
            <v>6.7991041245542831</v>
          </cell>
          <cell r="E52">
            <v>5.9691227191847722E-4</v>
          </cell>
          <cell r="F52">
            <v>5.124890450214425E-4</v>
          </cell>
          <cell r="G52">
            <v>1.9834854821923465E-4</v>
          </cell>
          <cell r="H52">
            <v>2.2378454887450548E-4</v>
          </cell>
          <cell r="I52">
            <v>1.4797812335369808E-4</v>
          </cell>
        </row>
        <row r="53">
          <cell r="A53" t="str">
            <v>IMPELC_IT</v>
          </cell>
          <cell r="C53" t="str">
            <v>ELCS</v>
          </cell>
          <cell r="D53">
            <v>6.7991041245542831</v>
          </cell>
          <cell r="E53">
            <v>5.9691227191847722E-4</v>
          </cell>
          <cell r="F53">
            <v>5.124890450214425E-4</v>
          </cell>
          <cell r="G53">
            <v>1.9834854821923465E-4</v>
          </cell>
          <cell r="H53">
            <v>2.2378454887450548E-4</v>
          </cell>
          <cell r="I53">
            <v>1.4797812335369808E-4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3.2682256064904203</v>
          </cell>
          <cell r="E4">
            <v>3.8320107751041732</v>
          </cell>
          <cell r="F4">
            <v>3.731931845215593</v>
          </cell>
          <cell r="G4">
            <v>3.8857859843665938</v>
          </cell>
          <cell r="H4">
            <v>4.1962795815823082</v>
          </cell>
          <cell r="I4">
            <v>4.4889624734369571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3.2682256064904203</v>
          </cell>
          <cell r="E5">
            <v>3.8320107751041732</v>
          </cell>
          <cell r="F5">
            <v>3.731931845215593</v>
          </cell>
          <cell r="G5">
            <v>3.8857859843665938</v>
          </cell>
          <cell r="H5">
            <v>4.1962795815823082</v>
          </cell>
          <cell r="I5">
            <v>4.4889624734369571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6.081277570258663E-6</v>
          </cell>
          <cell r="F6">
            <v>2.0307998255973255E-3</v>
          </cell>
          <cell r="G6">
            <v>2.2383923576037991E-3</v>
          </cell>
          <cell r="H6">
            <v>2.1846172930406423E-3</v>
          </cell>
          <cell r="I6">
            <v>2.3129856210338876E-3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>
            <v>3.6139929157324298E-8</v>
          </cell>
          <cell r="F7">
            <v>2.0248514811393712E-3</v>
          </cell>
          <cell r="G7">
            <v>2.2325925653192075E-3</v>
          </cell>
          <cell r="H7">
            <v>2.1820955969740572E-3</v>
          </cell>
          <cell r="I7">
            <v>2.307214963797044E-3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1.6774668286971001E-5</v>
          </cell>
          <cell r="E8">
            <v>3.2663924171380402E-4</v>
          </cell>
          <cell r="F8">
            <v>1.8980858704244099E-5</v>
          </cell>
          <cell r="G8">
            <v>1.3364190204522501E-7</v>
          </cell>
          <cell r="H8">
            <v>1.8756685436281399E-4</v>
          </cell>
          <cell r="I8">
            <v>1.5387544492002499E-4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1.6774668286971001E-5</v>
          </cell>
          <cell r="E9">
            <v>3.4341391000077502E-4</v>
          </cell>
          <cell r="F9">
            <v>3.62394768705019E-4</v>
          </cell>
          <cell r="G9">
            <v>3.6252841060706401E-4</v>
          </cell>
          <cell r="H9">
            <v>3.6246096247945599E-4</v>
          </cell>
          <cell r="I9">
            <v>3.62517585497373E-4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0.10300386114832</v>
          </cell>
          <cell r="G10">
            <v>0.102699612506821</v>
          </cell>
          <cell r="H10">
            <v>0.14423448732556099</v>
          </cell>
          <cell r="I10">
            <v>4.7768105461080498E-2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3.6526191896567484E-3</v>
          </cell>
          <cell r="G11">
            <v>3.7875034399678575E-3</v>
          </cell>
          <cell r="H11">
            <v>5.6773149266443968E-3</v>
          </cell>
          <cell r="I11">
            <v>1.981868205300147E-3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1.8263095948283744E-3</v>
          </cell>
          <cell r="G12">
            <v>1.8209151153691617E-3</v>
          </cell>
          <cell r="H12">
            <v>2.5573490660560326E-3</v>
          </cell>
          <cell r="I12">
            <v>8.4695222448724215E-4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3.6526191896567484E-3</v>
          </cell>
          <cell r="G13">
            <v>3.7875034399678575E-3</v>
          </cell>
          <cell r="H13">
            <v>5.6773149266443968E-3</v>
          </cell>
          <cell r="I13">
            <v>1.981868205300147E-3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1.9581184083342398E-6</v>
          </cell>
          <cell r="F14">
            <v>2.93269744349365E-4</v>
          </cell>
          <cell r="G14">
            <v>1.2426349609185199E-6</v>
          </cell>
          <cell r="H14">
            <v>6.8718760648738896E-6</v>
          </cell>
          <cell r="I14">
            <v>1.68175302751182E-6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1.9581184083342398E-6</v>
          </cell>
          <cell r="F15">
            <v>2.9514243461501658E-4</v>
          </cell>
          <cell r="G15">
            <v>2.9605597337950735E-4</v>
          </cell>
          <cell r="H15">
            <v>4.4118588739717465E-4</v>
          </cell>
          <cell r="I15">
            <v>1.680218705293733E-4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0.46152603517924201</v>
          </cell>
          <cell r="E16">
            <v>0.54457964987880114</v>
          </cell>
          <cell r="F16">
            <v>0.54459302577730784</v>
          </cell>
          <cell r="G16">
            <v>0.54460879971775822</v>
          </cell>
          <cell r="H16">
            <v>0.54508310843234986</v>
          </cell>
          <cell r="I16">
            <v>0.54517640716830007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0.46152603517924201</v>
          </cell>
          <cell r="E17">
            <v>0.54457964987880114</v>
          </cell>
          <cell r="F17">
            <v>0.54459302577730784</v>
          </cell>
          <cell r="G17">
            <v>0.54460879971775822</v>
          </cell>
          <cell r="H17">
            <v>0.54508310843234986</v>
          </cell>
          <cell r="I17">
            <v>0.54517640716830007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0.62579801380236133</v>
          </cell>
          <cell r="E18">
            <v>0.73757966123539664</v>
          </cell>
          <cell r="F18">
            <v>0.73635113344537295</v>
          </cell>
          <cell r="G18">
            <v>0.73430399961944859</v>
          </cell>
          <cell r="H18">
            <v>0.73083768728359799</v>
          </cell>
          <cell r="I18">
            <v>0.72690187622439939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7.5283636462331596E-3</v>
          </cell>
          <cell r="F19">
            <v>5.0646811768658603E-5</v>
          </cell>
          <cell r="G19">
            <v>3.1996073675925299E-3</v>
          </cell>
          <cell r="H19">
            <v>1.31512505670542E-2</v>
          </cell>
          <cell r="I19">
            <v>2.5733085653793199E-2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3.7387620576756896E-2</v>
          </cell>
          <cell r="F20">
            <v>3.7432917076427139E-2</v>
          </cell>
          <cell r="G20">
            <v>4.0623636967191928E-2</v>
          </cell>
          <cell r="H20">
            <v>4.1589129214835305E-2</v>
          </cell>
          <cell r="I20">
            <v>4.6377624743163377E-2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3.2117524111556294E-4</v>
          </cell>
          <cell r="H21">
            <v>5.0615553036937363E-4</v>
          </cell>
          <cell r="I21">
            <v>1.5700337701867942E-4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3.223834762844898E-4</v>
          </cell>
          <cell r="H22">
            <v>5.1125851237994392E-4</v>
          </cell>
          <cell r="I22">
            <v>1.5720175500548092E-4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6.4355871740005236E-4</v>
          </cell>
          <cell r="H23">
            <v>1.0174140427493183E-3</v>
          </cell>
          <cell r="I23">
            <v>3.1420513202416007E-4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0.52047564233019294</v>
          </cell>
          <cell r="E24">
            <v>0.59724638992329826</v>
          </cell>
          <cell r="F24">
            <v>0.2954428324545082</v>
          </cell>
          <cell r="G24">
            <v>0.27705524497170259</v>
          </cell>
          <cell r="H24">
            <v>0.22772754870496204</v>
          </cell>
          <cell r="I24">
            <v>9.507393247105507E-2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1.0409512846603859</v>
          </cell>
          <cell r="E25">
            <v>1.1944927798465963</v>
          </cell>
          <cell r="F25">
            <v>0.59088566490901651</v>
          </cell>
          <cell r="G25">
            <v>0.55411048994340528</v>
          </cell>
          <cell r="H25">
            <v>0.45545509740992385</v>
          </cell>
          <cell r="I25">
            <v>0.19014786494211014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5.1189763425802002E-3</v>
          </cell>
          <cell r="F26">
            <v>5.7000519298198905E-7</v>
          </cell>
          <cell r="G26">
            <v>1.0314280091061401E-6</v>
          </cell>
          <cell r="H26">
            <v>7.2200670556718796E-3</v>
          </cell>
          <cell r="I26">
            <v>2.0093883712043201E-7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4.044090337343284E-2</v>
          </cell>
          <cell r="F27">
            <v>3.1777049845003111E-2</v>
          </cell>
          <cell r="G27">
            <v>3.1760968780237715E-2</v>
          </cell>
          <cell r="H27">
            <v>1.55765905262936E-2</v>
          </cell>
          <cell r="I27">
            <v>8.761384322591919E-3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4.3871594774997895</v>
          </cell>
          <cell r="E28">
            <v>4.3869850810166167</v>
          </cell>
          <cell r="F28">
            <v>4.246828926132526</v>
          </cell>
          <cell r="G28">
            <v>3.7837341070140087</v>
          </cell>
          <cell r="H28">
            <v>3.3286798965774258</v>
          </cell>
          <cell r="I28">
            <v>1.3824365905294933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6.093277052083037</v>
          </cell>
          <cell r="E29">
            <v>6.0930348347452963</v>
          </cell>
          <cell r="F29">
            <v>5.8983735085173929</v>
          </cell>
          <cell r="G29">
            <v>5.255186259741679</v>
          </cell>
          <cell r="H29">
            <v>4.6231665230241994</v>
          </cell>
          <cell r="I29">
            <v>1.9200508201798503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2.2941119029447398E-6</v>
          </cell>
          <cell r="F30">
            <v>4.4168613072437201E-7</v>
          </cell>
          <cell r="G30">
            <v>9.5969910725818193E-7</v>
          </cell>
          <cell r="H30">
            <v>0.105849957350603</v>
          </cell>
          <cell r="I30">
            <v>2.3731916593836801E-7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0.35443027949775041</v>
          </cell>
          <cell r="F31">
            <v>0.35441812363817893</v>
          </cell>
          <cell r="G31">
            <v>0.35441200913901139</v>
          </cell>
          <cell r="H31">
            <v>0.26940287406641056</v>
          </cell>
          <cell r="I31">
            <v>0.14588702315138194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1.2470814844278774E-2</v>
          </cell>
          <cell r="I32">
            <v>1.1752634339757092E-2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1.259678267098866E-2</v>
          </cell>
          <cell r="I33">
            <v>1.187134781793645E-2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1.08623397101801E-6</v>
          </cell>
          <cell r="H34">
            <v>1.57211802440428E-3</v>
          </cell>
          <cell r="I34">
            <v>1.18786338365944E-5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1.08623397101801E-6</v>
          </cell>
          <cell r="H35">
            <v>1.5763715022447001E-3</v>
          </cell>
          <cell r="I35">
            <v>1.5882501360812999E-3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6.1735504796347218</v>
          </cell>
          <cell r="E36">
            <v>6.7574991484149303</v>
          </cell>
          <cell r="F36">
            <v>6.1716154756398156</v>
          </cell>
          <cell r="G36">
            <v>4.7903876931609135</v>
          </cell>
          <cell r="H36">
            <v>2.2744450910520682</v>
          </cell>
          <cell r="I36">
            <v>0.37636269729038063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8.5743756661593338</v>
          </cell>
          <cell r="E37">
            <v>9.3854154839096253</v>
          </cell>
          <cell r="F37">
            <v>8.571688160610865</v>
          </cell>
          <cell r="G37">
            <v>6.6533162405012662</v>
          </cell>
          <cell r="H37">
            <v>3.1589515153500956</v>
          </cell>
          <cell r="I37">
            <v>0.52272596845886243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1.5818856571246599E-4</v>
          </cell>
          <cell r="E38">
            <v>4.3806537927666499E-2</v>
          </cell>
          <cell r="F38">
            <v>4.5477650235398596E-6</v>
          </cell>
          <cell r="G38">
            <v>2.0402637143085399E-6</v>
          </cell>
          <cell r="H38">
            <v>3.8107866225721397E-2</v>
          </cell>
          <cell r="I38">
            <v>2.7982383449905601E-6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0.47857846638282447</v>
          </cell>
          <cell r="E39">
            <v>0.5223848024759431</v>
          </cell>
          <cell r="F39">
            <v>0.52167622144591597</v>
          </cell>
          <cell r="G39">
            <v>0.52165485715113735</v>
          </cell>
          <cell r="H39">
            <v>0.17815279723259511</v>
          </cell>
          <cell r="I39">
            <v>3.3435846680759905E-2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5.1850591516389413</v>
          </cell>
          <cell r="E40">
            <v>5.5675630897867645</v>
          </cell>
          <cell r="F40">
            <v>5.6343118305877606</v>
          </cell>
          <cell r="G40">
            <v>8.6083440876130233</v>
          </cell>
          <cell r="H40">
            <v>9.5316900378242924</v>
          </cell>
          <cell r="I40">
            <v>13.862970377292958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5.1850591516389413</v>
          </cell>
          <cell r="E41">
            <v>5.5675630897867645</v>
          </cell>
          <cell r="F41">
            <v>5.6343118305877606</v>
          </cell>
          <cell r="G41">
            <v>8.6083440876130233</v>
          </cell>
          <cell r="H41">
            <v>9.5316900378242924</v>
          </cell>
          <cell r="I41">
            <v>13.862970377292958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5.608644983885565</v>
          </cell>
          <cell r="E42">
            <v>6.0095254405483383</v>
          </cell>
          <cell r="F42">
            <v>6.0621380269588316</v>
          </cell>
          <cell r="G42">
            <v>9.2129260413408023</v>
          </cell>
          <cell r="H42">
            <v>10.094164330540162</v>
          </cell>
          <cell r="I42">
            <v>14.592600397150481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3.5913114226316399E-2</v>
          </cell>
          <cell r="F43">
            <v>5.5411338282999698E-2</v>
          </cell>
          <cell r="G43">
            <v>0.18477982158349401</v>
          </cell>
          <cell r="H43">
            <v>0.199171826407681</v>
          </cell>
          <cell r="I43">
            <v>0.91008243487657603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0.32574734858277637</v>
          </cell>
          <cell r="F44">
            <v>0.34436395473991599</v>
          </cell>
          <cell r="G44">
            <v>0.50086209987957098</v>
          </cell>
          <cell r="H44">
            <v>0.57424584433069981</v>
          </cell>
          <cell r="I44">
            <v>1.1488107203101359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1.3238545554812063E-4</v>
          </cell>
          <cell r="G45">
            <v>1.639081942605968E-4</v>
          </cell>
          <cell r="H45">
            <v>3.5204919585938319E-4</v>
          </cell>
          <cell r="I45">
            <v>1.601591850775534E-4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1.3240448538125467E-4</v>
          </cell>
          <cell r="G46">
            <v>1.6392211548047666E-4</v>
          </cell>
          <cell r="H46">
            <v>3.5208836373534574E-4</v>
          </cell>
          <cell r="I46">
            <v>1.6017232727604503E-4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2.2078364807847699E-5</v>
          </cell>
          <cell r="E47">
            <v>5.5036543809511803E-7</v>
          </cell>
          <cell r="F47">
            <v>4.8060169325621697E-5</v>
          </cell>
          <cell r="G47">
            <v>2.27316089002081E-5</v>
          </cell>
          <cell r="H47">
            <v>3.7054498324078299E-5</v>
          </cell>
          <cell r="I47">
            <v>2.1522038903915701E-5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2.2082704647908202E-5</v>
          </cell>
          <cell r="E48">
            <v>7.9632873275350266E-7</v>
          </cell>
          <cell r="F48">
            <v>4.8573877664634705E-5</v>
          </cell>
          <cell r="G48">
            <v>4.9152944239167805E-5</v>
          </cell>
          <cell r="H48">
            <v>1.0178906888652509E-4</v>
          </cell>
          <cell r="I48">
            <v>4.5007315229480097E-5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5.4458408993453784E-2</v>
          </cell>
          <cell r="F49">
            <v>7.0524964159884726E-2</v>
          </cell>
          <cell r="G49">
            <v>0.113531223276491</v>
          </cell>
          <cell r="H49">
            <v>0.25172520919976915</v>
          </cell>
          <cell r="I49">
            <v>0.45636754309921651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2.0322528488091178</v>
          </cell>
          <cell r="E50">
            <v>3.8269991424857261</v>
          </cell>
          <cell r="F50">
            <v>3.8934476794810022</v>
          </cell>
          <cell r="G50">
            <v>4.1327556697046681</v>
          </cell>
          <cell r="H50">
            <v>3.6022250386192853</v>
          </cell>
          <cell r="I50">
            <v>3.2371351127252912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1.7881527810316342</v>
          </cell>
          <cell r="E51">
            <v>3.5391916078700048</v>
          </cell>
          <cell r="F51">
            <v>3.5694950157738297</v>
          </cell>
          <cell r="G51">
            <v>3.3270304455151996</v>
          </cell>
          <cell r="H51">
            <v>2.5501163200420831</v>
          </cell>
          <cell r="I51">
            <v>2.036679870519615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4.5196126267156229</v>
          </cell>
          <cell r="E52">
            <v>1.8953330381143303</v>
          </cell>
          <cell r="F52">
            <v>1.8953340150854718</v>
          </cell>
          <cell r="G52">
            <v>1.8953352892730264</v>
          </cell>
          <cell r="H52">
            <v>1.8953394961778602</v>
          </cell>
          <cell r="I52">
            <v>1.8953470804375019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0.3500872850066466</v>
          </cell>
          <cell r="F53">
            <v>0.38255256316205083</v>
          </cell>
          <cell r="G53">
            <v>0.44348407316082772</v>
          </cell>
          <cell r="H53">
            <v>1.0912240913313387</v>
          </cell>
          <cell r="I53">
            <v>1.4665529627487306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9.2187482294825731</v>
          </cell>
          <cell r="E54">
            <v>10.684516290779779</v>
          </cell>
          <cell r="F54">
            <v>10.821010633113582</v>
          </cell>
          <cell r="G54">
            <v>10.891827856718731</v>
          </cell>
          <cell r="H54">
            <v>10.243188217816448</v>
          </cell>
          <cell r="I54">
            <v>9.8454149160755815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0.62767380377550896</v>
          </cell>
          <cell r="E55">
            <v>3.2240395055099597E-2</v>
          </cell>
          <cell r="F55">
            <v>2.9917811529403598E-3</v>
          </cell>
          <cell r="G55">
            <v>7.9060831854862092E-3</v>
          </cell>
          <cell r="H55">
            <v>5.1090663763428301E-2</v>
          </cell>
          <cell r="I55">
            <v>4.3720712096627201E-2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0.62767380377550896</v>
          </cell>
          <cell r="E56">
            <v>0.65991419883060798</v>
          </cell>
          <cell r="F56">
            <v>0.66290597998354905</v>
          </cell>
          <cell r="G56">
            <v>0.67081206316903497</v>
          </cell>
          <cell r="H56">
            <v>0.732525552192267</v>
          </cell>
          <cell r="I56">
            <v>0.77624626428889398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1.3913111788489344E-2</v>
          </cell>
          <cell r="E57">
            <v>1.4874471411070263E-3</v>
          </cell>
          <cell r="F57">
            <v>6.8195758994426458E-3</v>
          </cell>
          <cell r="G57">
            <v>0.12536090760468693</v>
          </cell>
          <cell r="H57">
            <v>0.2806709977955909</v>
          </cell>
          <cell r="I57">
            <v>0.26557891577479931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1.4200583629933428E-2</v>
          </cell>
          <cell r="E58">
            <v>1.4883672562608012E-3</v>
          </cell>
          <cell r="F58">
            <v>6.7631406961313123E-3</v>
          </cell>
          <cell r="G58">
            <v>0.12117765829064718</v>
          </cell>
          <cell r="H58">
            <v>0.25461550597285398</v>
          </cell>
          <cell r="I58">
            <v>0.25384112639471984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2.811369541842277E-2</v>
          </cell>
          <cell r="E59">
            <v>2.975814397367829E-3</v>
          </cell>
          <cell r="F59">
            <v>1.3582716595573962E-2</v>
          </cell>
          <cell r="G59">
            <v>0.24653856589533424</v>
          </cell>
          <cell r="H59">
            <v>0.53528650376844533</v>
          </cell>
          <cell r="I59">
            <v>0.51942004216951887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73.238375676677933</v>
          </cell>
          <cell r="E60">
            <v>78.632935620803835</v>
          </cell>
          <cell r="F60">
            <v>79.050455303634649</v>
          </cell>
          <cell r="G60">
            <v>77.79012438693313</v>
          </cell>
          <cell r="H60">
            <v>73.873565241227098</v>
          </cell>
          <cell r="I60">
            <v>70.003172455869489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6.9642357546794953</v>
          </cell>
          <cell r="F61">
            <v>6.9635263004367713</v>
          </cell>
          <cell r="G61">
            <v>9.773225262626422</v>
          </cell>
          <cell r="H61">
            <v>15.811466787643816</v>
          </cell>
          <cell r="I61">
            <v>22.468674342078604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6.1735504796347218</v>
          </cell>
          <cell r="E62">
            <v>6.7574991484149303</v>
          </cell>
          <cell r="F62">
            <v>6.1716154756398156</v>
          </cell>
          <cell r="G62">
            <v>4.7903876931609135</v>
          </cell>
          <cell r="H62">
            <v>2.2744450910520682</v>
          </cell>
          <cell r="I62">
            <v>0.37636269729038063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8.1134509264546833E-4</v>
          </cell>
          <cell r="H63">
            <v>1.660907621153636E-3</v>
          </cell>
          <cell r="I63">
            <v>1.7170201153452322E-3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5.5539062382456805</v>
          </cell>
          <cell r="E64">
            <v>6.0159415774455729</v>
          </cell>
          <cell r="F64">
            <v>6.1807167394768543</v>
          </cell>
          <cell r="G64">
            <v>8.0771264627515897</v>
          </cell>
          <cell r="H64">
            <v>8.0771649194708388</v>
          </cell>
          <cell r="I64">
            <v>8.2256686732154485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2.3940403390649814</v>
          </cell>
          <cell r="E65">
            <v>2.442791962657907E-4</v>
          </cell>
          <cell r="F65">
            <v>2.2723530978647672</v>
          </cell>
          <cell r="G65">
            <v>1.9144227198171337</v>
          </cell>
          <cell r="H65">
            <v>1.1903231615906333</v>
          </cell>
          <cell r="I65">
            <v>0.64650212038672572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1.2230716171355962</v>
          </cell>
          <cell r="E66">
            <v>1.3407717801654664</v>
          </cell>
          <cell r="F66">
            <v>1.353695028380159</v>
          </cell>
          <cell r="G66">
            <v>1.4924757852542627</v>
          </cell>
          <cell r="H66">
            <v>3.4323836668727057</v>
          </cell>
          <cell r="I66">
            <v>8.2067066595408065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4.2612107565109065</v>
          </cell>
          <cell r="E67">
            <v>4.6176540711765828</v>
          </cell>
          <cell r="F67">
            <v>4.8241839196379317</v>
          </cell>
          <cell r="G67">
            <v>5.1994702532376884</v>
          </cell>
          <cell r="H67">
            <v>5.870888787001145</v>
          </cell>
          <cell r="I67">
            <v>8.4239623357043651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1.8770759413139524</v>
          </cell>
          <cell r="E68">
            <v>2.1600878817334834</v>
          </cell>
          <cell r="F68">
            <v>2.1538149551462054</v>
          </cell>
          <cell r="G68">
            <v>2.2252773067498461</v>
          </cell>
          <cell r="H68">
            <v>2.2808400732670417</v>
          </cell>
          <cell r="I68">
            <v>2.179288881217865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0.68565457521552675</v>
          </cell>
          <cell r="E69">
            <v>0.74269445006314294</v>
          </cell>
          <cell r="F69">
            <v>0.64705426930145449</v>
          </cell>
          <cell r="G69">
            <v>2.3876157966221907</v>
          </cell>
          <cell r="H69">
            <v>2.4932445855513201</v>
          </cell>
          <cell r="I69">
            <v>2.2514752929680422E-2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0.6269995957185186</v>
          </cell>
          <cell r="E70">
            <v>0.68733751518873543</v>
          </cell>
          <cell r="F70">
            <v>0.68609128673057529</v>
          </cell>
          <cell r="G70">
            <v>0.70079240797189057</v>
          </cell>
          <cell r="H70">
            <v>3.4451870247464473</v>
          </cell>
          <cell r="I70">
            <v>3.7235690507536883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2.5223646137494129E-3</v>
          </cell>
          <cell r="H71">
            <v>3.5859249480832689E-3</v>
          </cell>
          <cell r="I71">
            <v>6.3653058904961958E-4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24.189720038060518</v>
          </cell>
          <cell r="E72">
            <v>25.326925527314398</v>
          </cell>
          <cell r="F72">
            <v>24.561563040416942</v>
          </cell>
          <cell r="G72">
            <v>24.44170406386376</v>
          </cell>
          <cell r="H72">
            <v>22.927262081073003</v>
          </cell>
          <cell r="I72">
            <v>13.233260852850437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1.8008111103711933E-3</v>
          </cell>
          <cell r="G73">
            <v>1.7832872174123749E-3</v>
          </cell>
          <cell r="H73">
            <v>1.4103516723611959E-2</v>
          </cell>
          <cell r="I73">
            <v>5.3882089829990123E-3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1.4100706298076942</v>
          </cell>
          <cell r="E74">
            <v>1.527375510473038</v>
          </cell>
          <cell r="F74">
            <v>1.5754761910710746</v>
          </cell>
          <cell r="G74">
            <v>1.3235535637529154</v>
          </cell>
          <cell r="H74">
            <v>0.86156246996344088</v>
          </cell>
          <cell r="I74">
            <v>1.7735676001724641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4.339999984031952E-4</v>
          </cell>
          <cell r="H75">
            <v>9.5261577956542564E-4</v>
          </cell>
          <cell r="I75">
            <v>8.3222451181054534E-4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24.843075465969847</v>
          </cell>
          <cell r="E76">
            <v>22.492266832263045</v>
          </cell>
          <cell r="F76">
            <v>21.658666976178168</v>
          </cell>
          <cell r="G76">
            <v>15.458643625466696</v>
          </cell>
          <cell r="H76">
            <v>5.1886246127035189</v>
          </cell>
          <cell r="I76">
            <v>0.71468061369631741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>
            <v>4.4718144779655498E-6</v>
          </cell>
          <cell r="E77">
            <v>4.7241005188720795E-6</v>
          </cell>
          <cell r="F77">
            <v>1.1313224391141614E-3</v>
          </cell>
          <cell r="G77">
            <v>6.4603558584695818E-4</v>
          </cell>
          <cell r="H77">
            <v>1.2120224432033172E-3</v>
          </cell>
          <cell r="I77">
            <v>8.4131872312962852E-4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>
            <v>4.4718144779655498E-6</v>
          </cell>
          <cell r="E78">
            <v>4.7241005188720795E-6</v>
          </cell>
          <cell r="F78">
            <v>1.4598487942349648E-3</v>
          </cell>
          <cell r="G78">
            <v>8.0762309716829038E-4</v>
          </cell>
          <cell r="H78">
            <v>1.4259960462783088E-3</v>
          </cell>
          <cell r="I78">
            <v>9.3485659229179956E-4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2.7600867229989E-3</v>
          </cell>
          <cell r="E79">
            <v>2.4848590468227E-5</v>
          </cell>
          <cell r="F79">
            <v>9.8278481934860695E-5</v>
          </cell>
          <cell r="G79">
            <v>3.9014290884785798E-5</v>
          </cell>
          <cell r="H79">
            <v>1.3008466482747501E-4</v>
          </cell>
          <cell r="I79">
            <v>5.0005440213165101E-5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2.7600867229989E-3</v>
          </cell>
          <cell r="E80">
            <v>9.0857543960219927E-5</v>
          </cell>
          <cell r="F80">
            <v>1.7317097100501971E-4</v>
          </cell>
          <cell r="G80">
            <v>1.7481119202531013E-4</v>
          </cell>
          <cell r="H80">
            <v>1.9404799951466451E-4</v>
          </cell>
          <cell r="I80">
            <v>1.2899610733400381E-4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3.1739523068718072E-2</v>
          </cell>
          <cell r="F81">
            <v>3.5701311234410851E-2</v>
          </cell>
          <cell r="G81">
            <v>3.6630183239202037E-2</v>
          </cell>
          <cell r="H81">
            <v>0.33977490649945769</v>
          </cell>
          <cell r="I81">
            <v>0.3527426622204019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3.1739523068718155E-2</v>
          </cell>
          <cell r="F82">
            <v>3.5701311234410837E-2</v>
          </cell>
          <cell r="G82">
            <v>3.663018323920203E-2</v>
          </cell>
          <cell r="H82">
            <v>0.33977490649945752</v>
          </cell>
          <cell r="I82">
            <v>0.35274266222040129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1.2469773490482901E-3</v>
          </cell>
          <cell r="F83">
            <v>1.51406069351144E-4</v>
          </cell>
          <cell r="G83">
            <v>4.7970233638774102E-5</v>
          </cell>
          <cell r="H83">
            <v>6.5109281697848598E-3</v>
          </cell>
          <cell r="I83">
            <v>2.2596925413433801E-3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1.2469773490482901E-3</v>
          </cell>
          <cell r="F84">
            <v>1.3978341243819584E-3</v>
          </cell>
          <cell r="G84">
            <v>1.4446104504449689E-3</v>
          </cell>
          <cell r="H84">
            <v>1.3049131214750475E-2</v>
          </cell>
          <cell r="I84">
            <v>1.3322111540674492E-2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/>
          <cell r="E85">
            <v>3.7473489689146802E-5</v>
          </cell>
          <cell r="F85">
            <v>1.9669841379776949E-4</v>
          </cell>
          <cell r="G85">
            <v>1.3593268490562252E-4</v>
          </cell>
          <cell r="H85">
            <v>1.858845274768101E-4</v>
          </cell>
          <cell r="I85">
            <v>9.163505660040817E-5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6.0566612379546322E-6</v>
          </cell>
          <cell r="F86">
            <v>1.3056027056626642E-5</v>
          </cell>
          <cell r="G86">
            <v>1.8115314064003074E-5</v>
          </cell>
          <cell r="H86">
            <v>8.9682314502344414E-5</v>
          </cell>
          <cell r="I86">
            <v>4.9237233695441175E-5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3.2487392891423036E-2</v>
          </cell>
          <cell r="E87">
            <v>6.8158045230985818E-3</v>
          </cell>
          <cell r="F87">
            <v>2.2082085406287959E-2</v>
          </cell>
          <cell r="G87">
            <v>2.0592035150071058E-2</v>
          </cell>
          <cell r="H87">
            <v>0.11109086280178147</v>
          </cell>
          <cell r="I87">
            <v>0.20170233332586537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3.2487392891423036E-2</v>
          </cell>
          <cell r="E88">
            <v>6.8593346740256781E-3</v>
          </cell>
          <cell r="F88">
            <v>2.2291839847142378E-2</v>
          </cell>
          <cell r="G88">
            <v>2.0746083149040685E-2</v>
          </cell>
          <cell r="H88">
            <v>0.11136642964376058</v>
          </cell>
          <cell r="I88">
            <v>0.20184320561616143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3.5600093864000351</v>
          </cell>
          <cell r="E89">
            <v>3.4647257865251073</v>
          </cell>
          <cell r="F89">
            <v>1.1469835727334069E-2</v>
          </cell>
          <cell r="G89">
            <v>6.9444536721305513E-4</v>
          </cell>
          <cell r="H89">
            <v>1.0994191295734153E-3</v>
          </cell>
          <cell r="I89">
            <v>3.035801368893195E-4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330.01287011928298</v>
          </cell>
          <cell r="E90">
            <v>321.18008041087802</v>
          </cell>
          <cell r="F90">
            <v>1.0632537719238699</v>
          </cell>
          <cell r="G90">
            <v>6.4375085540650204E-2</v>
          </cell>
          <cell r="H90">
            <v>0.101916153311456</v>
          </cell>
          <cell r="I90">
            <v>2.814187868964E-2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3.5600093864000351</v>
          </cell>
          <cell r="E91">
            <v>3.4647257865251073</v>
          </cell>
          <cell r="F91">
            <v>1.1469835727334069E-2</v>
          </cell>
          <cell r="G91">
            <v>6.9444536721305513E-4</v>
          </cell>
          <cell r="H91">
            <v>1.0994191295734153E-3</v>
          </cell>
          <cell r="I91">
            <v>3.035801368893195E-4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0.3898231909705957</v>
          </cell>
          <cell r="E92">
            <v>0.7803385281009324</v>
          </cell>
          <cell r="F92">
            <v>0.78019481056964191</v>
          </cell>
          <cell r="G92">
            <v>0.78033482156834644</v>
          </cell>
          <cell r="H92">
            <v>3.3605550320541422</v>
          </cell>
          <cell r="I92">
            <v>4.2470167357484661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0.3898231909705957</v>
          </cell>
          <cell r="E93">
            <v>0.7803385281009324</v>
          </cell>
          <cell r="F93">
            <v>0.78019481056964191</v>
          </cell>
          <cell r="G93">
            <v>0.78033482156834644</v>
          </cell>
          <cell r="H93">
            <v>3.3605550320541422</v>
          </cell>
          <cell r="I93">
            <v>4.2470167357484661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2.75514754401428E-2</v>
          </cell>
          <cell r="E94">
            <v>2.7551456529217401E-2</v>
          </cell>
          <cell r="F94">
            <v>4.4792266910556503E-7</v>
          </cell>
          <cell r="G94">
            <v>2.9484168495675202E-6</v>
          </cell>
          <cell r="H94">
            <v>0.10070608136671901</v>
          </cell>
          <cell r="I94">
            <v>8.7959194393269297E-2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2.75514754401428E-2</v>
          </cell>
          <cell r="E95">
            <v>5.51029319693601E-2</v>
          </cell>
          <cell r="F95">
            <v>5.5103379892029201E-2</v>
          </cell>
          <cell r="G95">
            <v>5.5106328308878801E-2</v>
          </cell>
          <cell r="H95">
            <v>0.23731743359787</v>
          </cell>
          <cell r="I95">
            <v>0.29991834124566302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4.6280297857666186</v>
          </cell>
          <cell r="E96">
            <v>3.663335885434257</v>
          </cell>
          <cell r="F96">
            <v>4.3091947088933962</v>
          </cell>
          <cell r="G96">
            <v>2.6529385301341972</v>
          </cell>
          <cell r="H96">
            <v>0.95362563438482095</v>
          </cell>
          <cell r="I96">
            <v>0.31661101827995575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4.8716103008069647</v>
          </cell>
          <cell r="E97">
            <v>3.8561430372992143</v>
          </cell>
          <cell r="F97">
            <v>4.5359944304140987</v>
          </cell>
          <cell r="G97">
            <v>2.7925668738254723</v>
          </cell>
          <cell r="H97">
            <v>1.0038164572471804</v>
          </cell>
          <cell r="I97">
            <v>0.33327475608416401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1.6979978709911501E-6</v>
          </cell>
          <cell r="E98">
            <v>2.9422721868541602E-6</v>
          </cell>
          <cell r="F98">
            <v>4.1939446000184803E-6</v>
          </cell>
          <cell r="G98">
            <v>1.8230074107707499E-6</v>
          </cell>
          <cell r="H98">
            <v>6.3730234898954203E-6</v>
          </cell>
          <cell r="I98">
            <v>1.49594515469691E-6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0.32680284194620995</v>
          </cell>
          <cell r="E99">
            <v>0.32680415545098651</v>
          </cell>
          <cell r="F99">
            <v>0.32680620514792363</v>
          </cell>
          <cell r="G99">
            <v>0.32679249736562066</v>
          </cell>
          <cell r="H99">
            <v>7.7875556864938328E-2</v>
          </cell>
          <cell r="I99">
            <v>3.2942174039099652E-2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2.5581732071771101E-3</v>
          </cell>
          <cell r="F100">
            <v>1.1057383438696914E-2</v>
          </cell>
          <cell r="G100">
            <v>1.1372007552406495E-2</v>
          </cell>
          <cell r="H100">
            <v>0.2956952813267183</v>
          </cell>
          <cell r="I100">
            <v>0.23492363716946757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2.5581732071771101E-3</v>
          </cell>
          <cell r="F101">
            <v>1.1057383438696914E-2</v>
          </cell>
          <cell r="G101">
            <v>1.1372007552406495E-2</v>
          </cell>
          <cell r="H101">
            <v>0.2956952813267183</v>
          </cell>
          <cell r="I101">
            <v>0.23492363716946757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2.5840133405829399E-3</v>
          </cell>
          <cell r="F102">
            <v>1.1169074180501922E-2</v>
          </cell>
          <cell r="G102">
            <v>1.1486876315562125E-2</v>
          </cell>
          <cell r="H102">
            <v>0.2986821023502203</v>
          </cell>
          <cell r="I102">
            <v>0.2372966032014823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3.1782519397840499E-4</v>
          </cell>
          <cell r="F103">
            <v>9.02230053269016E-4</v>
          </cell>
          <cell r="G103">
            <v>7.0449812203228696E-4</v>
          </cell>
          <cell r="H103">
            <v>1.3183371050317E-2</v>
          </cell>
          <cell r="I103">
            <v>1.1669640705415299E-2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3.1782519397840499E-4</v>
          </cell>
          <cell r="F104">
            <v>1.020519460392662E-3</v>
          </cell>
          <cell r="G104">
            <v>1.062110331900009E-3</v>
          </cell>
          <cell r="H104">
            <v>2.4591924376800401E-2</v>
          </cell>
          <cell r="I104">
            <v>1.8973986496578499E-2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0.60714099669947896</v>
          </cell>
          <cell r="E105">
            <v>1.2153965901462294</v>
          </cell>
          <cell r="F105">
            <v>1.2152125944918328</v>
          </cell>
          <cell r="G105">
            <v>1.2153884644888386</v>
          </cell>
          <cell r="H105">
            <v>5.2341382972315342</v>
          </cell>
          <cell r="I105">
            <v>6.6148202557925213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0.60714099669947896</v>
          </cell>
          <cell r="E106">
            <v>1.2153965901462294</v>
          </cell>
          <cell r="F106">
            <v>1.2152125944918328</v>
          </cell>
          <cell r="G106">
            <v>1.2153884644888386</v>
          </cell>
          <cell r="H106">
            <v>5.2341382972315342</v>
          </cell>
          <cell r="I106">
            <v>6.6148202557925213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4.29120152691609E-2</v>
          </cell>
          <cell r="E107">
            <v>4.2911986648700599E-2</v>
          </cell>
          <cell r="F107">
            <v>2.9408005213812299E-7</v>
          </cell>
          <cell r="G107">
            <v>3.3764522107951901E-6</v>
          </cell>
          <cell r="H107">
            <v>0.15685216805799099</v>
          </cell>
          <cell r="I107">
            <v>0.136997700309444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4.29120152691609E-2</v>
          </cell>
          <cell r="E108">
            <v>8.5824001917861506E-2</v>
          </cell>
          <cell r="F108">
            <v>8.5824295997913594E-2</v>
          </cell>
          <cell r="G108">
            <v>8.5827672450124404E-2</v>
          </cell>
          <cell r="H108">
            <v>0.36962586679304998</v>
          </cell>
          <cell r="I108">
            <v>0.46712757200119598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3.0028891508428325E-3</v>
          </cell>
          <cell r="E109">
            <v>2.8601713211093787E-4</v>
          </cell>
          <cell r="F109">
            <v>1.8549312530812415E-3</v>
          </cell>
          <cell r="G109">
            <v>2.022089478564925E-3</v>
          </cell>
          <cell r="H109">
            <v>3.2783510332142607E-2</v>
          </cell>
          <cell r="I109">
            <v>5.2729943327723479E-4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>
            <v>2.9906207909383402E-6</v>
          </cell>
          <cell r="E110">
            <v>2.7645724099725136E-6</v>
          </cell>
          <cell r="F110">
            <v>1.4179296518866894E-6</v>
          </cell>
          <cell r="G110">
            <v>1.8047985974437559E-4</v>
          </cell>
          <cell r="H110">
            <v>6.8194057565689544E-4</v>
          </cell>
          <cell r="I110">
            <v>3.2221166221274255E-5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>
            <v>2.4330392567884339E-6</v>
          </cell>
          <cell r="E111">
            <v>2.3930331216011737E-7</v>
          </cell>
          <cell r="F111">
            <v>1.8410353436578365E-6</v>
          </cell>
          <cell r="G111">
            <v>1.8671224403321728E-4</v>
          </cell>
          <cell r="H111">
            <v>1.6263494526194794E-4</v>
          </cell>
          <cell r="I111">
            <v>3.7013103159360726E-5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>
            <v>3.1464125390489571E-6</v>
          </cell>
          <cell r="E112">
            <v>1.6478250296048776E-6</v>
          </cell>
          <cell r="F112">
            <v>1.4928342888450854E-6</v>
          </cell>
          <cell r="G112">
            <v>1.3012296675617916E-4</v>
          </cell>
          <cell r="H112">
            <v>2.4209946596586335E-4</v>
          </cell>
          <cell r="I112">
            <v>2.3256501020685882E-5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>
            <v>2.1646950227860912E-6</v>
          </cell>
          <cell r="E113">
            <v>2.0468260850229928E-6</v>
          </cell>
          <cell r="F113">
            <v>3.4821699054828254E-7</v>
          </cell>
          <cell r="G113">
            <v>1.0404620659963325E-5</v>
          </cell>
          <cell r="H113">
            <v>1.0486516867452149E-5</v>
          </cell>
          <cell r="I113">
            <v>8.7454778986175119E-5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9.9065204823798117E-4</v>
          </cell>
          <cell r="E114">
            <v>6.9434912598859789E-5</v>
          </cell>
          <cell r="F114">
            <v>6.1432155458797128E-4</v>
          </cell>
          <cell r="G114">
            <v>2.8142573951927066E-4</v>
          </cell>
          <cell r="H114">
            <v>2.7999558877443684E-2</v>
          </cell>
          <cell r="I114">
            <v>6.9673968010505597E-5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>
            <v>3.2584442311144922E-6</v>
          </cell>
          <cell r="E115">
            <v>4.1374072828978031E-5</v>
          </cell>
          <cell r="F115">
            <v>1.7410424831841847E-4</v>
          </cell>
          <cell r="G115">
            <v>7.4045831312814986E-4</v>
          </cell>
          <cell r="H115">
            <v>3.3129873797740914E-3</v>
          </cell>
          <cell r="I115">
            <v>7.9281895324825389E-6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1.9962570734427167E-3</v>
          </cell>
          <cell r="E116">
            <v>6.8588453296438106E-5</v>
          </cell>
          <cell r="F116">
            <v>6.432253023583316E-4</v>
          </cell>
          <cell r="G116">
            <v>2.1595590540859284E-4</v>
          </cell>
          <cell r="H116">
            <v>1.5652746533711002E-4</v>
          </cell>
          <cell r="I116">
            <v>1.9538129012549895E-5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>
            <v>1.9868173214581709E-6</v>
          </cell>
          <cell r="E117">
            <v>9.9921166549901306E-5</v>
          </cell>
          <cell r="F117">
            <v>4.1818013154158289E-4</v>
          </cell>
          <cell r="G117">
            <v>2.765298293151777E-4</v>
          </cell>
          <cell r="H117">
            <v>2.1727510583558716E-4</v>
          </cell>
          <cell r="I117">
            <v>2.502135973342006E-4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2.8313235204653993E-3</v>
          </cell>
          <cell r="H118">
            <v>4.1698851927868862E-3</v>
          </cell>
          <cell r="I118">
            <v>1.2058890811334788E-3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2.8599227479448454E-3</v>
          </cell>
          <cell r="H119">
            <v>4.2120052452392738E-3</v>
          </cell>
          <cell r="I119">
            <v>1.2180697789227074E-3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2.8313235204653993E-3</v>
          </cell>
          <cell r="H120">
            <v>4.1698851927868862E-3</v>
          </cell>
          <cell r="I120">
            <v>1.2058890811334788E-3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2.6147587115989498E-4</v>
          </cell>
          <cell r="H121">
            <v>2.8093770458517599E-4</v>
          </cell>
          <cell r="I121">
            <v>7.3017820667483306E-5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2.6147587115989498E-4</v>
          </cell>
          <cell r="H122">
            <v>4.21306753813193E-4</v>
          </cell>
          <cell r="I122">
            <v>1.40195172418908E-4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>
            <v>2.9906207909383402E-6</v>
          </cell>
          <cell r="E123">
            <v>2.7645724099725136E-6</v>
          </cell>
          <cell r="F123">
            <v>1.4179296518866894E-6</v>
          </cell>
          <cell r="G123">
            <v>3.0404026076892208E-3</v>
          </cell>
          <cell r="H123">
            <v>4.8939458208961742E-3</v>
          </cell>
          <cell r="I123">
            <v>1.2502909451439816E-3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>
            <v>1.8298620998481962E-6</v>
          </cell>
          <cell r="E124">
            <v>2.9764192676053517E-6</v>
          </cell>
          <cell r="F124">
            <v>3.9555060325436701E-6</v>
          </cell>
          <cell r="G124">
            <v>1.9571579922301883E-4</v>
          </cell>
          <cell r="H124">
            <v>2.6893509110524155E-4</v>
          </cell>
          <cell r="I124">
            <v>9.591729987695474E-5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>
            <v>2.9379121872098508E-6</v>
          </cell>
          <cell r="F125">
            <v>2.9481483108072765E-6</v>
          </cell>
          <cell r="G125">
            <v>8.1626505928384416E-6</v>
          </cell>
          <cell r="H125">
            <v>1.341489077648901E-5</v>
          </cell>
          <cell r="I125">
            <v>8.4403253262569568E-6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>
            <v>4.8204828907865423E-6</v>
          </cell>
          <cell r="E126">
            <v>8.6789038647877157E-6</v>
          </cell>
          <cell r="F126">
            <v>8.3215839952376382E-6</v>
          </cell>
          <cell r="G126">
            <v>3.244281057505077E-3</v>
          </cell>
          <cell r="H126">
            <v>5.1762958027779032E-3</v>
          </cell>
          <cell r="I126">
            <v>1.354648570347195E-3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1.7702712532213174</v>
          </cell>
          <cell r="E127">
            <v>3.5037996917913055</v>
          </cell>
          <cell r="F127">
            <v>3.5338000656160924</v>
          </cell>
          <cell r="G127">
            <v>3.2937601410600492</v>
          </cell>
          <cell r="H127">
            <v>2.5246151568416622</v>
          </cell>
          <cell r="I127">
            <v>2.0163130718144182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1.7702712532213174</v>
          </cell>
          <cell r="E128">
            <v>3.5037996917913055</v>
          </cell>
          <cell r="F128">
            <v>3.5338000656160924</v>
          </cell>
          <cell r="G128">
            <v>3.2937601410600492</v>
          </cell>
          <cell r="H128">
            <v>2.5246151568416622</v>
          </cell>
          <cell r="I128">
            <v>2.0163130718144182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1.7881527810316342</v>
          </cell>
          <cell r="E129">
            <v>3.5391916078700048</v>
          </cell>
          <cell r="F129">
            <v>3.5694950157738297</v>
          </cell>
          <cell r="G129">
            <v>3.3270304455151996</v>
          </cell>
          <cell r="H129">
            <v>2.5501163200420831</v>
          </cell>
          <cell r="I129">
            <v>2.036679870519615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7.9233890439519406E-8</v>
          </cell>
          <cell r="F130">
            <v>6.81954187012873E-8</v>
          </cell>
          <cell r="G130">
            <v>6.5283724986503204E-8</v>
          </cell>
          <cell r="H130">
            <v>8.4302786556519998E-8</v>
          </cell>
          <cell r="I130">
            <v>1.18147785563296E-7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0.31204634717540247</v>
          </cell>
          <cell r="F131">
            <v>0.31204641537082117</v>
          </cell>
          <cell r="G131">
            <v>0.31204648065454615</v>
          </cell>
          <cell r="H131">
            <v>0.31204664103601287</v>
          </cell>
          <cell r="I131">
            <v>0.31204675918379843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0.4878660099334029</v>
          </cell>
          <cell r="E132">
            <v>0.97661363720335914</v>
          </cell>
          <cell r="F132">
            <v>0.97644570009964815</v>
          </cell>
          <cell r="G132">
            <v>0.97656008208146305</v>
          </cell>
          <cell r="H132">
            <v>0.97655620525837716</v>
          </cell>
          <cell r="I132">
            <v>3.0577474825063589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0.4878660099334029</v>
          </cell>
          <cell r="E133">
            <v>0.97661363720335914</v>
          </cell>
          <cell r="F133">
            <v>0.97644570009964815</v>
          </cell>
          <cell r="G133">
            <v>0.97656008208146305</v>
          </cell>
          <cell r="H133">
            <v>0.97655620525837716</v>
          </cell>
          <cell r="I133">
            <v>3.0577474825063589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3.4481355759624799E-2</v>
          </cell>
          <cell r="E134">
            <v>3.4481298454922503E-2</v>
          </cell>
          <cell r="F134">
            <v>6.9992077028800705E-8</v>
          </cell>
          <cell r="G134">
            <v>1.05426443050937E-7</v>
          </cell>
          <cell r="H134">
            <v>1.2303800257827601E-6</v>
          </cell>
          <cell r="I134">
            <v>0.17870341519559399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3.4481355759624799E-2</v>
          </cell>
          <cell r="E135">
            <v>6.8962654214547198E-2</v>
          </cell>
          <cell r="F135">
            <v>6.8962724206624207E-2</v>
          </cell>
          <cell r="G135">
            <v>6.8962829633067296E-2</v>
          </cell>
          <cell r="H135">
            <v>6.8964380408942094E-2</v>
          </cell>
          <cell r="I135">
            <v>0.21593138381523999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57.032472673051174</v>
          </cell>
          <cell r="E136">
            <v>55.014681474871772</v>
          </cell>
          <cell r="F136">
            <v>56.773023124170798</v>
          </cell>
          <cell r="G136">
            <v>58.470886047977672</v>
          </cell>
          <cell r="H136">
            <v>72.579256569110925</v>
          </cell>
          <cell r="I136">
            <v>76.092105184830345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14.341467506754078</v>
          </cell>
          <cell r="E137">
            <v>14.760426605509593</v>
          </cell>
          <cell r="F137">
            <v>15.786921845217739</v>
          </cell>
          <cell r="G137">
            <v>15.965134681816631</v>
          </cell>
          <cell r="H137">
            <v>19.314617589051686</v>
          </cell>
          <cell r="I137">
            <v>20.931721916409682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16.625421264738705</v>
          </cell>
          <cell r="E138">
            <v>13.021297757768568</v>
          </cell>
          <cell r="F138">
            <v>13.114255626456213</v>
          </cell>
          <cell r="G138">
            <v>14.028353545939149</v>
          </cell>
          <cell r="H138">
            <v>18.049052197670846</v>
          </cell>
          <cell r="I138">
            <v>18.995579870636487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10.115527002150049</v>
          </cell>
          <cell r="E139">
            <v>14.674030484787005</v>
          </cell>
          <cell r="F139">
            <v>15.171364040212435</v>
          </cell>
          <cell r="G139">
            <v>15.125635665901939</v>
          </cell>
          <cell r="H139">
            <v>18.157749468105042</v>
          </cell>
          <cell r="I139">
            <v>19.101646520929844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15.950057188002193</v>
          </cell>
          <cell r="E140">
            <v>12.558929020730021</v>
          </cell>
          <cell r="F140">
            <v>12.700484042959641</v>
          </cell>
          <cell r="G140">
            <v>13.351764645655594</v>
          </cell>
          <cell r="H140">
            <v>17.057839826346797</v>
          </cell>
          <cell r="I140">
            <v>17.063154731980973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5.5539062382456805</v>
          </cell>
          <cell r="E141">
            <v>6.0159415774455729</v>
          </cell>
          <cell r="F141">
            <v>6.1807167394768543</v>
          </cell>
          <cell r="G141">
            <v>8.0771264627515897</v>
          </cell>
          <cell r="H141">
            <v>8.0771649194708388</v>
          </cell>
          <cell r="I141">
            <v>8.2256686732154485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5.5539062382456805</v>
          </cell>
          <cell r="E142">
            <v>6.0159415774455729</v>
          </cell>
          <cell r="F142">
            <v>6.1807167394768543</v>
          </cell>
          <cell r="G142">
            <v>8.0771264627515897</v>
          </cell>
          <cell r="H142">
            <v>8.0771649194708388</v>
          </cell>
          <cell r="I142">
            <v>8.2256686732154485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5.6100063012582657</v>
          </cell>
          <cell r="E143">
            <v>6.0767086640864409</v>
          </cell>
          <cell r="F143">
            <v>6.2431482216937901</v>
          </cell>
          <cell r="G143">
            <v>8.1587135987389701</v>
          </cell>
          <cell r="H143">
            <v>8.158752443909929</v>
          </cell>
          <cell r="I143">
            <v>8.3087562355711579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2.7745991336616901E-8</v>
          </cell>
          <cell r="E144">
            <v>1.0042928886278401E-7</v>
          </cell>
          <cell r="F144">
            <v>1.6847824514929501E-7</v>
          </cell>
          <cell r="G144">
            <v>2.7205452237221401E-7</v>
          </cell>
          <cell r="H144">
            <v>0.22035915810210299</v>
          </cell>
          <cell r="I144">
            <v>0.42356761332627302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0.8497002806761963</v>
          </cell>
          <cell r="E145">
            <v>0.84970038110548518</v>
          </cell>
          <cell r="F145">
            <v>0.84970054958373031</v>
          </cell>
          <cell r="G145">
            <v>0.84970082163825278</v>
          </cell>
          <cell r="H145">
            <v>0.849699407977069</v>
          </cell>
          <cell r="I145">
            <v>0.849697110007129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>
            <v>3.6181945708484944E-6</v>
          </cell>
          <cell r="E146">
            <v>3.3218868590191207E-6</v>
          </cell>
          <cell r="F146">
            <v>4.2261370148159297E-2</v>
          </cell>
          <cell r="G146">
            <v>1.1753543425972127E-3</v>
          </cell>
          <cell r="H146">
            <v>0.40314597231309773</v>
          </cell>
          <cell r="I146">
            <v>0.89887774642940443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>
            <v>5.1790386498603354E-6</v>
          </cell>
          <cell r="E147">
            <v>4.8147647703902373E-6</v>
          </cell>
          <cell r="F147">
            <v>5.4592214935416029E-2</v>
          </cell>
          <cell r="G147">
            <v>1.5035792874109628E-3</v>
          </cell>
          <cell r="H147">
            <v>0.47434773446691936</v>
          </cell>
          <cell r="I147">
            <v>0.99882060859562927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1.92810697526202E-3</v>
          </cell>
          <cell r="E148">
            <v>0.17288572686453901</v>
          </cell>
          <cell r="F148">
            <v>3.5921284250682302E-5</v>
          </cell>
          <cell r="G148">
            <v>2.0144009516134399E-3</v>
          </cell>
          <cell r="H148">
            <v>9.4830454763655203E-2</v>
          </cell>
          <cell r="I148">
            <v>0.102631023403742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1.92810697526202E-3</v>
          </cell>
          <cell r="E149">
            <v>0.17481205204775013</v>
          </cell>
          <cell r="F149">
            <v>0.17484570111176864</v>
          </cell>
          <cell r="G149">
            <v>0.17685686784603391</v>
          </cell>
          <cell r="H149">
            <v>0.20429834525727425</v>
          </cell>
          <cell r="I149">
            <v>0.21716927238842226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0.4593054766204353</v>
          </cell>
          <cell r="E150">
            <v>1.6746854479972482</v>
          </cell>
          <cell r="F150">
            <v>3.5367183177399246</v>
          </cell>
          <cell r="G150">
            <v>4.7078161341650615</v>
          </cell>
          <cell r="H150">
            <v>6.1013486647114288</v>
          </cell>
          <cell r="I150">
            <v>7.233557138737563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2.380318209151532</v>
          </cell>
          <cell r="E151">
            <v>1.6197767750658527</v>
          </cell>
          <cell r="F151">
            <v>3.295685726005722</v>
          </cell>
          <cell r="G151">
            <v>4.0587860395295277</v>
          </cell>
          <cell r="H151">
            <v>5.6802562301444519</v>
          </cell>
          <cell r="I151">
            <v>8.5999486377330854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3.2944551365802237</v>
          </cell>
          <cell r="F152">
            <v>6.8324040437456475</v>
          </cell>
          <cell r="G152">
            <v>8.7666021736945847</v>
          </cell>
          <cell r="H152">
            <v>11.781604894855889</v>
          </cell>
          <cell r="I152">
            <v>15.833505776470647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689.22912475773501</v>
          </cell>
          <cell r="E153">
            <v>646.70902290281197</v>
          </cell>
          <cell r="F153">
            <v>594.15221796160995</v>
          </cell>
          <cell r="G153">
            <v>515.37283674322202</v>
          </cell>
          <cell r="H153">
            <v>235.441289403361</v>
          </cell>
          <cell r="I153">
            <v>3.6629183403657199E-4</v>
          </cell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9.1956335841223904</v>
          </cell>
          <cell r="E154">
            <v>8.628334172979736</v>
          </cell>
          <cell r="F154">
            <v>7.9276756482077086</v>
          </cell>
          <cell r="G154">
            <v>7.1256872880093436</v>
          </cell>
          <cell r="H154">
            <v>3.3910025654147633</v>
          </cell>
          <cell r="I154">
            <v>0.24976710140465694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9.3518198745961225</v>
          </cell>
          <cell r="E155">
            <v>8.7748849783285152</v>
          </cell>
          <cell r="F155">
            <v>8.061766865150755</v>
          </cell>
          <cell r="G155">
            <v>6.9928471742635239</v>
          </cell>
          <cell r="H155">
            <v>3.1945900868841437</v>
          </cell>
          <cell r="I155">
            <v>4.9700384536848281E-6</v>
          </cell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5.5902115587606004E-4</v>
          </cell>
          <cell r="G156">
            <v>0.25387485038430535</v>
          </cell>
          <cell r="H156">
            <v>0.25401609349454557</v>
          </cell>
          <cell r="I156">
            <v>0.25401021090606773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4.8599324729467864E-5</v>
          </cell>
          <cell r="G157">
            <v>5.9644365841730113E-5</v>
          </cell>
          <cell r="H157">
            <v>7.6213287845506406E-5</v>
          </cell>
          <cell r="I157">
            <v>1.628953213026749E-4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4.8863681884433124E-5</v>
          </cell>
          <cell r="G158">
            <v>5.9910248621473744E-5</v>
          </cell>
          <cell r="H158">
            <v>7.6487578398890321E-5</v>
          </cell>
          <cell r="I158">
            <v>1.6317787383403893E-4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2.4914696191576599E-5</v>
          </cell>
          <cell r="E159">
            <v>4.5669398778431202E-7</v>
          </cell>
          <cell r="F159">
            <v>2.4141764954451099E-5</v>
          </cell>
          <cell r="G159">
            <v>1.55883129256103E-5</v>
          </cell>
          <cell r="H159">
            <v>1.80837476482664E-5</v>
          </cell>
          <cell r="I159">
            <v>4.2598708762689998E-5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2.4914696191576599E-5</v>
          </cell>
          <cell r="E160">
            <v>6.498214965291984E-7</v>
          </cell>
          <cell r="F160">
            <v>2.4555575582173396E-5</v>
          </cell>
          <cell r="G160">
            <v>2.6322446084620004E-5</v>
          </cell>
          <cell r="H160">
            <v>3.3849027865912595E-5</v>
          </cell>
          <cell r="I160">
            <v>5.2062707998679002E-5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0.32482423717011977</v>
          </cell>
          <cell r="E161">
            <v>0.86205102974068926</v>
          </cell>
          <cell r="F161">
            <v>0.86189294900958702</v>
          </cell>
          <cell r="G161">
            <v>0.8619986083025738</v>
          </cell>
          <cell r="H161">
            <v>0.86198152103728076</v>
          </cell>
          <cell r="I161">
            <v>0.47342643137841484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0.32482423717011977</v>
          </cell>
          <cell r="E162">
            <v>0.86205102974068926</v>
          </cell>
          <cell r="F162">
            <v>0.86189294900958702</v>
          </cell>
          <cell r="G162">
            <v>0.8619986083025738</v>
          </cell>
          <cell r="H162">
            <v>0.86198152103728076</v>
          </cell>
          <cell r="I162">
            <v>0.47342643137841484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2.29572308717753E-2</v>
          </cell>
          <cell r="E163">
            <v>3.7915726381637503E-2</v>
          </cell>
          <cell r="F163">
            <v>4.0216313745348003E-8</v>
          </cell>
          <cell r="G163">
            <v>5.2555812152866197E-8</v>
          </cell>
          <cell r="H163">
            <v>1.7120298029530399E-7</v>
          </cell>
          <cell r="I163">
            <v>3.5819618520425199E-7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2.29572308717753E-2</v>
          </cell>
          <cell r="E164">
            <v>6.0872957253412803E-2</v>
          </cell>
          <cell r="F164">
            <v>6.0872997469726603E-2</v>
          </cell>
          <cell r="G164">
            <v>6.0873050025538701E-2</v>
          </cell>
          <cell r="H164">
            <v>6.0873326315669198E-2</v>
          </cell>
          <cell r="I164">
            <v>3.3433012477738798E-2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1.7528399617692164E-4</v>
          </cell>
          <cell r="G165">
            <v>1.863668196319439E-4</v>
          </cell>
          <cell r="H165">
            <v>2.4023143371167623E-4</v>
          </cell>
          <cell r="I165">
            <v>2.5293696585328433E-4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1.7528399617692164E-4</v>
          </cell>
          <cell r="G166">
            <v>1.863668196319439E-4</v>
          </cell>
          <cell r="H166">
            <v>2.4023143371167623E-4</v>
          </cell>
          <cell r="I166">
            <v>2.5293696585328433E-4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6.4886950947212905E-8</v>
          </cell>
          <cell r="F167">
            <v>1.66398411411136E-5</v>
          </cell>
          <cell r="G167">
            <v>3.3287619487925499E-7</v>
          </cell>
          <cell r="H167">
            <v>2.7339937371645398E-7</v>
          </cell>
          <cell r="I167">
            <v>1.5360561765936101E-7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6.4886950947212905E-8</v>
          </cell>
          <cell r="F168">
            <v>1.6688494378611694E-5</v>
          </cell>
          <cell r="G168">
            <v>1.7001608591018132E-5</v>
          </cell>
          <cell r="H168">
            <v>2.1718692605405738E-5</v>
          </cell>
          <cell r="I168">
            <v>2.1908825342956289E-5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4.5412072067211614E-4</v>
          </cell>
          <cell r="E169">
            <v>0.59598089231176454</v>
          </cell>
          <cell r="F169">
            <v>0.59585237230583443</v>
          </cell>
          <cell r="G169">
            <v>0.59593508772080805</v>
          </cell>
          <cell r="H169">
            <v>0.59592758993171324</v>
          </cell>
          <cell r="I169">
            <v>0.34448394020324918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4.5412072067211614E-4</v>
          </cell>
          <cell r="E170">
            <v>0.59598089231176454</v>
          </cell>
          <cell r="F170">
            <v>0.59585237230583443</v>
          </cell>
          <cell r="G170">
            <v>0.59593508772080805</v>
          </cell>
          <cell r="H170">
            <v>0.59592758993171324</v>
          </cell>
          <cell r="I170">
            <v>0.34448394020324918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3.1686226192582901E-5</v>
          </cell>
          <cell r="E171">
            <v>4.2053047526408399E-2</v>
          </cell>
          <cell r="F171">
            <v>3.6972147104559202E-8</v>
          </cell>
          <cell r="G171">
            <v>4.7160622683958002E-8</v>
          </cell>
          <cell r="H171">
            <v>1.4257622033826401E-7</v>
          </cell>
          <cell r="I171">
            <v>2.8072974789868701E-7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3.1686226192582901E-5</v>
          </cell>
          <cell r="E172">
            <v>4.2084733752600897E-2</v>
          </cell>
          <cell r="F172">
            <v>4.2084770724747998E-2</v>
          </cell>
          <cell r="G172">
            <v>4.2084817885370697E-2</v>
          </cell>
          <cell r="H172">
            <v>4.2085051074649701E-2</v>
          </cell>
          <cell r="I172">
            <v>2.4327391650614299E-2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28.619774459486116</v>
          </cell>
          <cell r="E173">
            <v>25.644829909968156</v>
          </cell>
          <cell r="F173">
            <v>28.24475412855536</v>
          </cell>
          <cell r="G173">
            <v>19.858744180236403</v>
          </cell>
          <cell r="H173">
            <v>12.060070310229809</v>
          </cell>
          <cell r="I173">
            <v>5.3625237281549838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2005.1535405698</v>
          </cell>
          <cell r="E174">
            <v>1795.15219894092</v>
          </cell>
          <cell r="F174">
            <v>1974.5580793768399</v>
          </cell>
          <cell r="G174">
            <v>1385.27709474117</v>
          </cell>
          <cell r="H174">
            <v>837.618775301558</v>
          </cell>
          <cell r="I174">
            <v>370.83921852414198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35.552367740599166</v>
          </cell>
          <cell r="E175">
            <v>31.828939697534054</v>
          </cell>
          <cell r="F175">
            <v>35.009895024412174</v>
          </cell>
          <cell r="G175">
            <v>24.561650615978269</v>
          </cell>
          <cell r="H175">
            <v>14.851396725204921</v>
          </cell>
          <cell r="I175">
            <v>6.5751634490096214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1.5101830713091599E-4</v>
          </cell>
          <cell r="F176">
            <v>1.08666801793912E-4</v>
          </cell>
          <cell r="G176">
            <v>1.911232852873E-5</v>
          </cell>
          <cell r="H176">
            <v>0.218825375572306</v>
          </cell>
          <cell r="I176">
            <v>4.8075036758831598E-6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1.5567266322772062</v>
          </cell>
          <cell r="F177">
            <v>1.5568240808854048</v>
          </cell>
          <cell r="G177">
            <v>1.3440743119575296</v>
          </cell>
          <cell r="H177">
            <v>0.69521983312121061</v>
          </cell>
          <cell r="I177">
            <v>0.35884351292192745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2.2554231558483077E-2</v>
          </cell>
          <cell r="G178">
            <v>2.2575417144775341E-2</v>
          </cell>
          <cell r="H178">
            <v>0.12917762306713509</v>
          </cell>
          <cell r="I178">
            <v>0.16599126511357543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2.2554231558483077E-2</v>
          </cell>
          <cell r="G179">
            <v>2.2575417144775341E-2</v>
          </cell>
          <cell r="H179">
            <v>0.12917762306713509</v>
          </cell>
          <cell r="I179">
            <v>0.16599126511357543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1.4773899923575199E-4</v>
          </cell>
          <cell r="G180">
            <v>3.0767606886311099E-6</v>
          </cell>
          <cell r="H180">
            <v>1.8719479657003001E-2</v>
          </cell>
          <cell r="I180">
            <v>1.0516255919994701E-2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3.2755276188304902E-3</v>
          </cell>
          <cell r="G181">
            <v>3.2786043795191202E-3</v>
          </cell>
          <cell r="H181">
            <v>1.87598746290196E-2</v>
          </cell>
          <cell r="I181">
            <v>2.41067389928269E-2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1.4011330021309405</v>
          </cell>
          <cell r="E182">
            <v>1.6078033059215364</v>
          </cell>
          <cell r="F182">
            <v>1.6078039090513623</v>
          </cell>
          <cell r="G182">
            <v>1.6078047155273258</v>
          </cell>
          <cell r="H182">
            <v>1.6078117871723909</v>
          </cell>
          <cell r="I182">
            <v>1.6078130877274515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1.4011330021309405</v>
          </cell>
          <cell r="E183">
            <v>1.6078033059215364</v>
          </cell>
          <cell r="F183">
            <v>1.6078039090513623</v>
          </cell>
          <cell r="G183">
            <v>1.6078047155273258</v>
          </cell>
          <cell r="H183">
            <v>1.6078117871723909</v>
          </cell>
          <cell r="I183">
            <v>1.6078130877274515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1.5568144468121552</v>
          </cell>
          <cell r="E184">
            <v>1.7864481176905971</v>
          </cell>
          <cell r="F184">
            <v>1.7864487878348454</v>
          </cell>
          <cell r="G184">
            <v>1.7864496839192496</v>
          </cell>
          <cell r="H184">
            <v>1.7864575413026573</v>
          </cell>
          <cell r="I184">
            <v>1.786458986363834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6.4124850574743205E-5</v>
          </cell>
          <cell r="E185">
            <v>1.4683968233778299E-2</v>
          </cell>
          <cell r="F185">
            <v>1.7877986971734301E-6</v>
          </cell>
          <cell r="G185">
            <v>4.4772198260563902E-5</v>
          </cell>
          <cell r="H185">
            <v>3.2848855155167701E-2</v>
          </cell>
          <cell r="I185">
            <v>5.62607053943142E-2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9.9763180970855347E-2</v>
          </cell>
          <cell r="E186">
            <v>0.11444705528011326</v>
          </cell>
          <cell r="F186">
            <v>0.11444833978547513</v>
          </cell>
          <cell r="G186">
            <v>0.11449256920623484</v>
          </cell>
          <cell r="H186">
            <v>0.11412556792450522</v>
          </cell>
          <cell r="I186">
            <v>0.11446669036899355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8.8407929704412164E-2</v>
          </cell>
          <cell r="F187">
            <v>8.837710614111309E-2</v>
          </cell>
          <cell r="G187">
            <v>8.8391322345107839E-2</v>
          </cell>
          <cell r="H187">
            <v>8.8394690471671547E-2</v>
          </cell>
          <cell r="I187">
            <v>5.1108832791662805E-2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8.8407929704412164E-2</v>
          </cell>
          <cell r="F188">
            <v>8.837710614111309E-2</v>
          </cell>
          <cell r="G188">
            <v>8.8391322345107839E-2</v>
          </cell>
          <cell r="H188">
            <v>8.8394690471671547E-2</v>
          </cell>
          <cell r="I188">
            <v>5.1108832791662805E-2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6.2428349017807404E-3</v>
          </cell>
          <cell r="F189">
            <v>3.41349217180327E-8</v>
          </cell>
          <cell r="G189">
            <v>4.1925544659339202E-8</v>
          </cell>
          <cell r="H189">
            <v>1.2149674694420999E-7</v>
          </cell>
          <cell r="I189">
            <v>2.2806678173765E-7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6.2428349017807404E-3</v>
          </cell>
          <cell r="F190">
            <v>6.2428690367024604E-3</v>
          </cell>
          <cell r="G190">
            <v>6.2429109622471196E-3</v>
          </cell>
          <cell r="H190">
            <v>6.24311401369113E-3</v>
          </cell>
          <cell r="I190">
            <v>3.6094895624914801E-3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3.9196042286637859E-4</v>
          </cell>
          <cell r="F191">
            <v>3.918151260161237E-4</v>
          </cell>
          <cell r="G191">
            <v>3.9212862988832845E-4</v>
          </cell>
          <cell r="H191">
            <v>3.9398540772715072E-4</v>
          </cell>
          <cell r="I191">
            <v>2.332662034378865E-4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3.9196042286637859E-4</v>
          </cell>
          <cell r="F192">
            <v>3.918151260161237E-4</v>
          </cell>
          <cell r="G192">
            <v>3.9212862988832845E-4</v>
          </cell>
          <cell r="H192">
            <v>3.9398540772715072E-4</v>
          </cell>
          <cell r="I192">
            <v>2.332662034378865E-4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2.7266900120000501E-5</v>
          </cell>
          <cell r="F193">
            <v>3.3490367410878403E-8</v>
          </cell>
          <cell r="G193">
            <v>3.9741603809065101E-8</v>
          </cell>
          <cell r="H193">
            <v>9.14667280586076E-8</v>
          </cell>
          <cell r="I193">
            <v>1.58122238908383E-7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2.7266900120000501E-5</v>
          </cell>
          <cell r="F194">
            <v>2.7300390487411401E-5</v>
          </cell>
          <cell r="G194">
            <v>2.7340132091220499E-5</v>
          </cell>
          <cell r="H194">
            <v>2.7516191248734499E-5</v>
          </cell>
          <cell r="I194">
            <v>1.6163633324231801E-5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7.6533542536529205E-5</v>
          </cell>
          <cell r="F195">
            <v>7.6552267617240429E-5</v>
          </cell>
          <cell r="G195">
            <v>7.6713539714216524E-5</v>
          </cell>
          <cell r="H195">
            <v>7.7781362271791659E-5</v>
          </cell>
          <cell r="I195">
            <v>4.8561243325017712E-5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7.6533542536529205E-5</v>
          </cell>
          <cell r="F196">
            <v>7.6552267617240429E-5</v>
          </cell>
          <cell r="G196">
            <v>7.6713539714216524E-5</v>
          </cell>
          <cell r="H196">
            <v>7.7781362271791659E-5</v>
          </cell>
          <cell r="I196">
            <v>4.8561243325017712E-5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4.9863767451360598E-6</v>
          </cell>
          <cell r="F197">
            <v>3.0485273249391E-8</v>
          </cell>
          <cell r="G197">
            <v>3.1050322107649497E-8</v>
          </cell>
          <cell r="H197">
            <v>3.2267996418541697E-8</v>
          </cell>
          <cell r="I197">
            <v>4.85545515519403E-8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4.9863767451360598E-6</v>
          </cell>
          <cell r="F198">
            <v>5.0168620183854502E-6</v>
          </cell>
          <cell r="G198">
            <v>5.0479123404931001E-6</v>
          </cell>
          <cell r="H198">
            <v>5.1676949146830402E-6</v>
          </cell>
          <cell r="I198">
            <v>3.1063095086440398E-6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9.1578115058192147</v>
          </cell>
          <cell r="E199">
            <v>10.275912022093193</v>
          </cell>
          <cell r="F199">
            <v>10.276107137109211</v>
          </cell>
          <cell r="G199">
            <v>10.276109445475315</v>
          </cell>
          <cell r="H199">
            <v>11.559955724718474</v>
          </cell>
          <cell r="I199">
            <v>23.050041685273989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2.8618160644610491</v>
          </cell>
          <cell r="E200">
            <v>3.1585794877272129</v>
          </cell>
          <cell r="F200">
            <v>3.0828321411327604</v>
          </cell>
          <cell r="G200">
            <v>2.9642623400409507</v>
          </cell>
          <cell r="H200">
            <v>3.1243123580320185</v>
          </cell>
          <cell r="I200">
            <v>5.9102670987881973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9.1578115058192147</v>
          </cell>
          <cell r="E201">
            <v>10.275912022093193</v>
          </cell>
          <cell r="F201">
            <v>10.276107137109211</v>
          </cell>
          <cell r="G201">
            <v>10.276109445475315</v>
          </cell>
          <cell r="H201">
            <v>11.559955724718474</v>
          </cell>
          <cell r="I201">
            <v>23.050041685273989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1.0943791278651E-7</v>
          </cell>
          <cell r="E202">
            <v>9.0329161362655494E-2</v>
          </cell>
          <cell r="F202">
            <v>3.8072233240899302E-5</v>
          </cell>
          <cell r="G202">
            <v>1.2088823911100001E-6</v>
          </cell>
          <cell r="H202">
            <v>0.343489305209424</v>
          </cell>
          <cell r="I202">
            <v>1.3657053563011901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0.73983803736327769</v>
          </cell>
          <cell r="E203">
            <v>0.83016713512730334</v>
          </cell>
          <cell r="F203">
            <v>0.83020490797234126</v>
          </cell>
          <cell r="G203">
            <v>0.83020568748093926</v>
          </cell>
          <cell r="H203">
            <v>0.93556220624938857</v>
          </cell>
          <cell r="I203">
            <v>1.8654275384845249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3.2398954896426222</v>
          </cell>
          <cell r="E204">
            <v>3.6354620847141241</v>
          </cell>
          <cell r="F204">
            <v>9.0478204018146826</v>
          </cell>
          <cell r="G204">
            <v>13.912156375357428</v>
          </cell>
          <cell r="H204">
            <v>16.396270314272673</v>
          </cell>
          <cell r="I204">
            <v>18.905695069424684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1.1488991098023491</v>
          </cell>
          <cell r="E205">
            <v>1.2864338587098814</v>
          </cell>
          <cell r="F205">
            <v>3.1914710412044731</v>
          </cell>
          <cell r="G205">
            <v>4.8814583773183955</v>
          </cell>
          <cell r="H205">
            <v>5.4472658851404248</v>
          </cell>
          <cell r="I205">
            <v>6.0595176504566286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5.1262028295628798E-6</v>
          </cell>
          <cell r="E206">
            <v>3.2789972720416498E-2</v>
          </cell>
          <cell r="F206">
            <v>0.37225532271233303</v>
          </cell>
          <cell r="G206">
            <v>0.33249146762221399</v>
          </cell>
          <cell r="H206">
            <v>0.64857426448086197</v>
          </cell>
          <cell r="I206">
            <v>0.74570663582463503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0.21335778862207055</v>
          </cell>
          <cell r="E207">
            <v>0.24614750078833569</v>
          </cell>
          <cell r="F207">
            <v>0.6184025279063573</v>
          </cell>
          <cell r="G207">
            <v>0.95089355082626303</v>
          </cell>
          <cell r="H207">
            <v>1.1206901353452481</v>
          </cell>
          <cell r="I207">
            <v>1.2921546457459208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5.608644983885565</v>
          </cell>
          <cell r="E208">
            <v>6.0095254405483383</v>
          </cell>
          <cell r="F208">
            <v>6.0621380269588316</v>
          </cell>
          <cell r="G208">
            <v>9.2129260413408023</v>
          </cell>
          <cell r="H208">
            <v>10.094164330540162</v>
          </cell>
          <cell r="I208">
            <v>14.592600397150481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8.0210048270607176E-5</v>
          </cell>
          <cell r="F209">
            <v>3.4850941558217025E-3</v>
          </cell>
          <cell r="G209">
            <v>3.4750056451868748E-4</v>
          </cell>
          <cell r="H209">
            <v>2.2689635344387117E-3</v>
          </cell>
          <cell r="I209">
            <v>8.7001981378568877E-4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5.608644983885565</v>
          </cell>
          <cell r="E210">
            <v>6.0096056505966073</v>
          </cell>
          <cell r="F210">
            <v>6.0656231211146503</v>
          </cell>
          <cell r="G210">
            <v>9.2132735419053109</v>
          </cell>
          <cell r="H210">
            <v>10.096433294074606</v>
          </cell>
          <cell r="I210">
            <v>14.593470416964267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2.4343230037433001E-5</v>
          </cell>
          <cell r="F211">
            <v>2.4349989476689782E-5</v>
          </cell>
          <cell r="G211">
            <v>2.4319854446910726E-5</v>
          </cell>
          <cell r="H211">
            <v>2.4610584024068594E-5</v>
          </cell>
          <cell r="I211">
            <v>1.7013230443412631E-5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2.4343230037433001E-5</v>
          </cell>
          <cell r="F212">
            <v>2.4349989476689782E-5</v>
          </cell>
          <cell r="G212">
            <v>2.4319854446910726E-5</v>
          </cell>
          <cell r="H212">
            <v>2.4610584024068594E-5</v>
          </cell>
          <cell r="I212">
            <v>1.7013230443412631E-5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1.29794533549591E-6</v>
          </cell>
          <cell r="F213">
            <v>2.4074795308516001E-8</v>
          </cell>
          <cell r="G213">
            <v>1.88856692456319E-8</v>
          </cell>
          <cell r="H213">
            <v>1.8900859127657E-8</v>
          </cell>
          <cell r="I213">
            <v>2.1207021800018499E-8</v>
          </cell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1.29794533549591E-6</v>
          </cell>
          <cell r="F214">
            <v>1.32202013080442E-6</v>
          </cell>
          <cell r="G214">
            <v>1.3409058000500499E-6</v>
          </cell>
          <cell r="H214">
            <v>1.4052959661195601E-6</v>
          </cell>
          <cell r="I214">
            <v>8.7401064723151104E-7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4.2612107581969445</v>
          </cell>
          <cell r="E215">
            <v>4.6176540710623293</v>
          </cell>
          <cell r="F215">
            <v>4.8260442283071177</v>
          </cell>
          <cell r="G215">
            <v>5.1999642771086556</v>
          </cell>
          <cell r="H215">
            <v>6.02191303841634</v>
          </cell>
          <cell r="I215">
            <v>8.6795166840480924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4.2612107581969445</v>
          </cell>
          <cell r="E216">
            <v>4.6176540710623293</v>
          </cell>
          <cell r="F216">
            <v>4.8260442283071177</v>
          </cell>
          <cell r="G216">
            <v>5.1999642771086556</v>
          </cell>
          <cell r="H216">
            <v>6.02191303841634</v>
          </cell>
          <cell r="I216">
            <v>8.6795166840480924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1.3316283619365445</v>
          </cell>
          <cell r="E217">
            <v>1.4252018737846701</v>
          </cell>
          <cell r="F217">
            <v>1.4624376449415508</v>
          </cell>
          <cell r="G217">
            <v>1.5294012579731349</v>
          </cell>
          <cell r="H217">
            <v>1.6727536217823156</v>
          </cell>
          <cell r="I217">
            <v>2.2840833379073926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2.23660785153167E-7</v>
          </cell>
          <cell r="E218">
            <v>9.8635457133551192E-7</v>
          </cell>
          <cell r="F218">
            <v>1.6098343515995299E-6</v>
          </cell>
          <cell r="G218">
            <v>1.9238319128011702E-6</v>
          </cell>
          <cell r="H218">
            <v>0.14600165115062499</v>
          </cell>
          <cell r="I218">
            <v>0.43736313588749198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0.43061753711457318</v>
          </cell>
          <cell r="E219">
            <v>0.43061682697265113</v>
          </cell>
          <cell r="F219">
            <v>0.43061571559822354</v>
          </cell>
          <cell r="G219">
            <v>0.43061599686853141</v>
          </cell>
          <cell r="H219">
            <v>0.46747738679000561</v>
          </cell>
          <cell r="I219">
            <v>0.67930249639244833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6.7539633722912593E-2</v>
          </cell>
          <cell r="E220">
            <v>0.16898859272626873</v>
          </cell>
          <cell r="F220">
            <v>2.7639619150052162E-3</v>
          </cell>
          <cell r="G220">
            <v>0.16900337734783799</v>
          </cell>
          <cell r="H220">
            <v>4.4905379786010077E-3</v>
          </cell>
          <cell r="I220">
            <v>6.2594557797893049E-4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2.9728360485985726E-3</v>
          </cell>
          <cell r="E221">
            <v>2.3676978298447669E-3</v>
          </cell>
          <cell r="F221">
            <v>6.797421368835453E-4</v>
          </cell>
          <cell r="G221">
            <v>1.7615709599284491E-3</v>
          </cell>
          <cell r="H221">
            <v>7.8046271169170405E-4</v>
          </cell>
          <cell r="I221">
            <v>3.3269550440320512E-4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7.051246977151121E-2</v>
          </cell>
          <cell r="E222">
            <v>0.17135629055611348</v>
          </cell>
          <cell r="F222">
            <v>3.4437040518887582E-3</v>
          </cell>
          <cell r="G222">
            <v>0.17076494830776645</v>
          </cell>
          <cell r="H222">
            <v>5.2710006902927141E-3</v>
          </cell>
          <cell r="I222">
            <v>9.5864108238213484E-4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6.9067037018746238E-2</v>
          </cell>
          <cell r="F223">
            <v>6.8065396039855369E-2</v>
          </cell>
          <cell r="G223">
            <v>3.6794657036287007E-3</v>
          </cell>
          <cell r="H223">
            <v>1.135647211044623E-3</v>
          </cell>
          <cell r="I223">
            <v>5.2667401204231959E-4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7.2702144230259128E-2</v>
          </cell>
          <cell r="F224">
            <v>7.1647785305111011E-2</v>
          </cell>
          <cell r="G224">
            <v>3.8731217932933713E-3</v>
          </cell>
          <cell r="H224">
            <v>1.1954181168890761E-3</v>
          </cell>
          <cell r="I224">
            <v>5.5439369688665161E-4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5.09670469363749E-3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5.09670469363749E-3</v>
          </cell>
          <cell r="F226">
            <v>5.0961758964435501E-3</v>
          </cell>
          <cell r="G226">
            <v>5.0091773736922994E-4</v>
          </cell>
          <cell r="H226">
            <v>1.548583332021153E-4</v>
          </cell>
          <cell r="I226">
            <v>6.5196991169697062E-5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>
            <v>7.3962993270492046E-6</v>
          </cell>
          <cell r="E227">
            <v>7.4203352369485747E-6</v>
          </cell>
          <cell r="F227">
            <v>2.7360004779568943E-3</v>
          </cell>
          <cell r="G227">
            <v>7.7971135457506288E-4</v>
          </cell>
          <cell r="H227">
            <v>3.6973507692129085E-3</v>
          </cell>
          <cell r="I227">
            <v>1.6080455120071121E-3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>
            <v>5.6244753633148843E-6</v>
          </cell>
          <cell r="E228">
            <v>5.6127477960207352E-6</v>
          </cell>
          <cell r="F228">
            <v>3.5271347863790482E-3</v>
          </cell>
          <cell r="G228">
            <v>9.7162127596145853E-4</v>
          </cell>
          <cell r="H228">
            <v>4.3472549428264637E-3</v>
          </cell>
          <cell r="I228">
            <v>1.7844369328674232E-3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2.9149217512694299E-3</v>
          </cell>
          <cell r="E229">
            <v>6.3450197511638598E-6</v>
          </cell>
          <cell r="F229">
            <v>4.2168089117553101E-6</v>
          </cell>
          <cell r="G229">
            <v>3.7989746181098202E-8</v>
          </cell>
          <cell r="H229">
            <v>7.6276389111577499E-4</v>
          </cell>
          <cell r="I229">
            <v>1.45678344639956E-3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2.9149217512694299E-3</v>
          </cell>
          <cell r="E230">
            <v>2.9212667710205899E-3</v>
          </cell>
          <cell r="F230">
            <v>2.92548357993235E-3</v>
          </cell>
          <cell r="G230">
            <v>2.92552156967853E-3</v>
          </cell>
          <cell r="H230">
            <v>2.9242994649922699E-3</v>
          </cell>
          <cell r="I230">
            <v>2.9243378540206601E-3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3.0186224459800483E-2</v>
          </cell>
          <cell r="E231">
            <v>6.6797439091041159E-3</v>
          </cell>
          <cell r="F231">
            <v>2.1224471502890321E-2</v>
          </cell>
          <cell r="G231">
            <v>2.0172318452215839E-2</v>
          </cell>
          <cell r="H231">
            <v>0.10982499198307984</v>
          </cell>
          <cell r="I231">
            <v>0.19966596724488439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3.0186224459800483E-2</v>
          </cell>
          <cell r="E232">
            <v>6.6797439091041159E-3</v>
          </cell>
          <cell r="F232">
            <v>2.1224471502890321E-2</v>
          </cell>
          <cell r="G232">
            <v>2.0172318452215839E-2</v>
          </cell>
          <cell r="H232">
            <v>0.10982499198307984</v>
          </cell>
          <cell r="I232">
            <v>0.19966596724488439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3.0491135817980287E-2</v>
          </cell>
          <cell r="E233">
            <v>6.7472160698021418E-3</v>
          </cell>
          <cell r="F233">
            <v>2.1438860103929636E-2</v>
          </cell>
          <cell r="G233">
            <v>2.0376079244662462E-2</v>
          </cell>
          <cell r="H233">
            <v>0.11093433533644424</v>
          </cell>
          <cell r="I233">
            <v>0.20168279519685281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6.1287249378668698E-4</v>
          </cell>
          <cell r="F234">
            <v>1.68584141951934E-3</v>
          </cell>
          <cell r="G234">
            <v>1.1341387690965599E-3</v>
          </cell>
          <cell r="H234">
            <v>6.4068708999610998E-3</v>
          </cell>
          <cell r="I234">
            <v>1.50190735850739E-2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9.1604211341895798E-4</v>
          </cell>
          <cell r="F235">
            <v>2.1420012963726297E-3</v>
          </cell>
          <cell r="G235">
            <v>1.8814702585792506E-3</v>
          </cell>
          <cell r="H235">
            <v>1.0007877832934961E-2</v>
          </cell>
          <cell r="I235">
            <v>1.8043723735679359E-2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/>
          <cell r="E236"/>
          <cell r="F236">
            <v>1.2480678295423411</v>
          </cell>
          <cell r="G236">
            <v>0.90975583507433788</v>
          </cell>
          <cell r="H236">
            <v>0.16900258113166991</v>
          </cell>
          <cell r="I236">
            <v>6.9084713411130705E-2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/>
          <cell r="E237"/>
          <cell r="F237">
            <v>1.248118142825311</v>
          </cell>
          <cell r="G237">
            <v>0.90979874269941896</v>
          </cell>
          <cell r="H237">
            <v>0.16901089258686464</v>
          </cell>
          <cell r="I237">
            <v>6.9088336167988179E-2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1.1104540782151E-2</v>
          </cell>
          <cell r="E238">
            <v>9.9946234744589801E-2</v>
          </cell>
          <cell r="F238">
            <v>6.2217042178511203E-5</v>
          </cell>
          <cell r="G238">
            <v>4.47481163166779E-5</v>
          </cell>
          <cell r="H238">
            <v>1.93038226236425E-2</v>
          </cell>
          <cell r="I238">
            <v>4.7300007498101801E-5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1.1105450151039722E-2</v>
          </cell>
          <cell r="E239">
            <v>0.11101703793657687</v>
          </cell>
          <cell r="F239">
            <v>0.11101749430119881</v>
          </cell>
          <cell r="G239">
            <v>0.10314146723426239</v>
          </cell>
          <cell r="H239">
            <v>1.9953792984819519E-2</v>
          </cell>
          <cell r="I239">
            <v>9.0624396051339415E-3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6.9177088109888514</v>
          </cell>
          <cell r="E240">
            <v>6.1774396540404046</v>
          </cell>
          <cell r="F240">
            <v>6.176762288984964</v>
          </cell>
          <cell r="G240">
            <v>5.076510603948523</v>
          </cell>
          <cell r="H240">
            <v>2.6623784753700885</v>
          </cell>
          <cell r="I240">
            <v>0.19578664609938898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655.76845254002603</v>
          </cell>
          <cell r="E241">
            <v>584.64835802048594</v>
          </cell>
          <cell r="F241">
            <v>583.17138213512396</v>
          </cell>
          <cell r="G241">
            <v>477.369572218028</v>
          </cell>
          <cell r="H241">
            <v>248.36385058182299</v>
          </cell>
          <cell r="I241">
            <v>18.120005783548599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8.8978080398918173</v>
          </cell>
          <cell r="E242">
            <v>7.932813541661945</v>
          </cell>
          <cell r="F242">
            <v>7.9127731632988265</v>
          </cell>
          <cell r="G242">
            <v>6.4771990802988864</v>
          </cell>
          <cell r="H242">
            <v>3.3699301300111668</v>
          </cell>
          <cell r="I242">
            <v>0.24586167955968269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2.41794179774223E-4</v>
          </cell>
          <cell r="F243">
            <v>6.6035196318945299E-5</v>
          </cell>
          <cell r="G243">
            <v>2.9339095965412501E-5</v>
          </cell>
          <cell r="H243">
            <v>1.9571080366593299E-4</v>
          </cell>
          <cell r="I243">
            <v>7.7876378174274205E-6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0.37657195947545291</v>
          </cell>
          <cell r="F244">
            <v>0.37660150555307914</v>
          </cell>
          <cell r="G244">
            <v>0.37635342108612457</v>
          </cell>
          <cell r="H244">
            <v>0.16252241934534259</v>
          </cell>
          <cell r="I244">
            <v>1.6070880263544196E-2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1.3945551916731211E-5</v>
          </cell>
          <cell r="F245">
            <v>2.6098258481962474E-4</v>
          </cell>
          <cell r="G245">
            <v>2.6281191369152625E-3</v>
          </cell>
          <cell r="H245">
            <v>5.943828616788196E-3</v>
          </cell>
          <cell r="I245">
            <v>4.1049179297252778E-5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0.69258037900558345</v>
          </cell>
          <cell r="E246">
            <v>0.75019641420519456</v>
          </cell>
          <cell r="F246">
            <v>0.65359017101157002</v>
          </cell>
          <cell r="G246">
            <v>2.4117331279012046</v>
          </cell>
          <cell r="H246">
            <v>2.5184288742942607</v>
          </cell>
          <cell r="I246">
            <v>2.274217467644488E-2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0.69258037900558345</v>
          </cell>
          <cell r="E247">
            <v>0.75021035975711159</v>
          </cell>
          <cell r="F247">
            <v>0.65385115359638979</v>
          </cell>
          <cell r="G247">
            <v>2.4143612470381175</v>
          </cell>
          <cell r="H247">
            <v>2.5243727029110494</v>
          </cell>
          <cell r="I247">
            <v>2.2783223855742132E-2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9.8755058840057135</v>
          </cell>
          <cell r="E248">
            <v>12.920012963257058</v>
          </cell>
          <cell r="F248">
            <v>14.222243696332905</v>
          </cell>
          <cell r="G248">
            <v>21.318473817619243</v>
          </cell>
          <cell r="H248">
            <v>24.70673901696761</v>
          </cell>
          <cell r="I248">
            <v>26.399363419345455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9.8755058840057135</v>
          </cell>
          <cell r="E249">
            <v>12.920012963257058</v>
          </cell>
          <cell r="F249">
            <v>14.222243696332905</v>
          </cell>
          <cell r="G249">
            <v>21.318473817619243</v>
          </cell>
          <cell r="H249">
            <v>24.70673901696761</v>
          </cell>
          <cell r="I249">
            <v>26.399363419345455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58.701900727150317</v>
          </cell>
          <cell r="F250">
            <v>61.319275935931763</v>
          </cell>
          <cell r="G250">
            <v>62.281244399048823</v>
          </cell>
          <cell r="H250">
            <v>63.378891356982123</v>
          </cell>
          <cell r="I250">
            <v>63.023558750590738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58.701900727150317</v>
          </cell>
          <cell r="F251">
            <v>61.319275935931763</v>
          </cell>
          <cell r="G251">
            <v>62.281244399048823</v>
          </cell>
          <cell r="H251">
            <v>63.378891356982123</v>
          </cell>
          <cell r="I251">
            <v>63.023558750590738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4.6202014148612098E-7</v>
          </cell>
          <cell r="E252">
            <v>3.76662489471312E-6</v>
          </cell>
          <cell r="F252">
            <v>3.1706752613541101E-6</v>
          </cell>
          <cell r="G252">
            <v>2.6788390879991102E-6</v>
          </cell>
          <cell r="H252">
            <v>5.8028433542556802E-2</v>
          </cell>
          <cell r="I252">
            <v>5.9607666946290996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6.6055317303740013</v>
          </cell>
          <cell r="E253">
            <v>6.583092395140179</v>
          </cell>
          <cell r="F253">
            <v>6.5830922064903188</v>
          </cell>
          <cell r="G253">
            <v>6.5830908675957431</v>
          </cell>
          <cell r="H253">
            <v>6.6991058282295555</v>
          </cell>
          <cell r="I253">
            <v>6.6615466026360446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1.2717386176750139E-3</v>
          </cell>
          <cell r="E254">
            <v>4.6896237900339736E-4</v>
          </cell>
          <cell r="F254">
            <v>8.7602815679895202E-4</v>
          </cell>
          <cell r="G254">
            <v>0.32705447292027384</v>
          </cell>
          <cell r="H254">
            <v>0.25525369701536049</v>
          </cell>
          <cell r="I254">
            <v>0.46369289962274712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0.22878074528086084</v>
          </cell>
          <cell r="E255">
            <v>0.22970042340190394</v>
          </cell>
          <cell r="F255">
            <v>0.33584220227219419</v>
          </cell>
          <cell r="G255">
            <v>5.9035159083226643E-3</v>
          </cell>
          <cell r="H255">
            <v>4.4887828107750639E-2</v>
          </cell>
          <cell r="I255">
            <v>0.12925021320954083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0.23005248389853589</v>
          </cell>
          <cell r="E256">
            <v>0.23016938578090751</v>
          </cell>
          <cell r="F256">
            <v>0.33671823042899329</v>
          </cell>
          <cell r="G256">
            <v>0.33295798882859634</v>
          </cell>
          <cell r="H256">
            <v>0.30014152512311115</v>
          </cell>
          <cell r="I256">
            <v>0.59294311283228773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1.2718732588273047E-5</v>
          </cell>
          <cell r="F257">
            <v>1.1314873048044327</v>
          </cell>
          <cell r="G257">
            <v>1.4946004231891632</v>
          </cell>
          <cell r="H257">
            <v>1.9488476348812132</v>
          </cell>
          <cell r="I257">
            <v>2.3943429485767331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1.2745818945650815E-5</v>
          </cell>
          <cell r="F258">
            <v>0.94939897139316509</v>
          </cell>
          <cell r="G258">
            <v>1.175369380458547</v>
          </cell>
          <cell r="H258">
            <v>1.6394416836316188</v>
          </cell>
          <cell r="I258">
            <v>2.4280396287162014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1.8275794431613521E-5</v>
          </cell>
          <cell r="F259">
            <v>2.0808862761975981</v>
          </cell>
          <cell r="G259">
            <v>2.6699698036477097</v>
          </cell>
          <cell r="H259">
            <v>3.5882893185128308</v>
          </cell>
          <cell r="I259">
            <v>4.8223825772929345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8.694341548636049E-2</v>
          </cell>
          <cell r="F260">
            <v>0.35784669952875453</v>
          </cell>
          <cell r="G260">
            <v>0.60957497234821345</v>
          </cell>
          <cell r="H260">
            <v>0.88864696873504478</v>
          </cell>
          <cell r="I260">
            <v>1.4399671939921668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8.6947462368717893E-2</v>
          </cell>
          <cell r="F261">
            <v>0.35786411560897158</v>
          </cell>
          <cell r="G261">
            <v>0.60960967720764236</v>
          </cell>
          <cell r="H261">
            <v>0.88869653481288624</v>
          </cell>
          <cell r="I261">
            <v>1.4400280740242428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1.1599895092796699E-4</v>
          </cell>
          <cell r="E262">
            <v>9.7972794520641508E-3</v>
          </cell>
          <cell r="F262">
            <v>2.8531726037690001E-2</v>
          </cell>
          <cell r="G262">
            <v>4.1525726059011503E-2</v>
          </cell>
          <cell r="H262">
            <v>6.2231674084560498E-2</v>
          </cell>
          <cell r="I262">
            <v>0.109896000573957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1.1599895092796699E-4</v>
          </cell>
          <cell r="E263">
            <v>9.9014875287227015E-3</v>
          </cell>
          <cell r="F263">
            <v>3.8413555853393427E-2</v>
          </cell>
          <cell r="G263">
            <v>7.9901706698294744E-2</v>
          </cell>
          <cell r="H263">
            <v>0.12647466216015568</v>
          </cell>
          <cell r="I263">
            <v>0.1680744408181343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5.6100063012582657</v>
          </cell>
          <cell r="E264">
            <v>6.0767086640864409</v>
          </cell>
          <cell r="F264">
            <v>6.2431482216937901</v>
          </cell>
          <cell r="G264">
            <v>8.1587135987389701</v>
          </cell>
          <cell r="H264">
            <v>8.158752443909929</v>
          </cell>
          <cell r="I264">
            <v>8.3087562355711579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6.0987825839605536</v>
          </cell>
          <cell r="E265">
            <v>6.604410587920885</v>
          </cell>
          <cell r="F265">
            <v>6.7826299358785294</v>
          </cell>
          <cell r="G265">
            <v>8.8579051590454387</v>
          </cell>
          <cell r="H265">
            <v>8.8463349219074576</v>
          </cell>
          <cell r="I265">
            <v>8.997185402810727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0.84970048500079098</v>
          </cell>
          <cell r="E266">
            <v>2.5507540777760303E-7</v>
          </cell>
          <cell r="F266">
            <v>2.0279266670697299E-7</v>
          </cell>
          <cell r="G266">
            <v>1.7184095062357601E-7</v>
          </cell>
          <cell r="H266">
            <v>2.0531213860860501E-7</v>
          </cell>
          <cell r="I266">
            <v>3.0335246317276398E-7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0.84970048500079098</v>
          </cell>
          <cell r="E267">
            <v>0.849700740076198</v>
          </cell>
          <cell r="F267">
            <v>0.84970094286886499</v>
          </cell>
          <cell r="G267">
            <v>0.84970111470981602</v>
          </cell>
          <cell r="H267">
            <v>0.849701593699563</v>
          </cell>
          <cell r="I267">
            <v>0.84970189705202603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0.3105168032466783</v>
          </cell>
          <cell r="E268">
            <v>0.3925242527328579</v>
          </cell>
          <cell r="F268">
            <v>2.136966703841034</v>
          </cell>
          <cell r="G268">
            <v>5.1335885283855118</v>
          </cell>
          <cell r="H268">
            <v>5.1336034035036979</v>
          </cell>
          <cell r="I268">
            <v>5.198592816135311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0.43673249401783232</v>
          </cell>
          <cell r="E269">
            <v>0.55207349188868915</v>
          </cell>
          <cell r="F269">
            <v>3.0055790490028604</v>
          </cell>
          <cell r="G269">
            <v>7.2202370300780689</v>
          </cell>
          <cell r="H269">
            <v>7.2202579514820009</v>
          </cell>
          <cell r="I269">
            <v>7.2202678001879317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1.0253439166582E-2</v>
          </cell>
          <cell r="F270">
            <v>0.13449998057080201</v>
          </cell>
          <cell r="G270">
            <v>0.12187799213530701</v>
          </cell>
          <cell r="H270">
            <v>0.23181275615543701</v>
          </cell>
          <cell r="I270">
            <v>0.171638929793996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2.7263186940696828E-2</v>
          </cell>
          <cell r="F271">
            <v>0.1617524389803775</v>
          </cell>
          <cell r="G271">
            <v>0.28361327407593023</v>
          </cell>
          <cell r="H271">
            <v>0.37386608323594239</v>
          </cell>
          <cell r="I271">
            <v>0.35467602709053547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1.7237545155394977E-3</v>
          </cell>
          <cell r="G272">
            <v>3.0381762859905096E-3</v>
          </cell>
          <cell r="H272">
            <v>4.0662399767820937E-3</v>
          </cell>
          <cell r="I272">
            <v>0.10566816626200508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1.915282795043887E-3</v>
          </cell>
          <cell r="G273">
            <v>3.3757514288783445E-3</v>
          </cell>
          <cell r="H273">
            <v>4.5180444186467671E-3</v>
          </cell>
          <cell r="I273">
            <v>0.11740907362445011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8.7704284239794604E-7</v>
          </cell>
          <cell r="F274">
            <v>1.6169603972569999E-4</v>
          </cell>
          <cell r="G274">
            <v>8.6673728827245898E-5</v>
          </cell>
          <cell r="H274">
            <v>2.3514651493471299E-4</v>
          </cell>
          <cell r="I274">
            <v>7.5771319765705301E-3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8.7704284239794604E-7</v>
          </cell>
          <cell r="F275">
            <v>1.6240610261899599E-4</v>
          </cell>
          <cell r="G275">
            <v>2.4884532247545647E-4</v>
          </cell>
          <cell r="H275">
            <v>3.4123549243918747E-4</v>
          </cell>
          <cell r="I275">
            <v>7.7555744237675335E-3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8.1785709285663543E-4</v>
          </cell>
          <cell r="H276">
            <v>1.0787877973594743E-3</v>
          </cell>
          <cell r="I276">
            <v>2.7086412930665886E-4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2.8194710369454406E-4</v>
          </cell>
          <cell r="H277">
            <v>1.0677696694781726E-3</v>
          </cell>
          <cell r="I277">
            <v>2.703921885327962E-4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1.0998041965511792E-3</v>
          </cell>
          <cell r="H278">
            <v>2.146557466837647E-3</v>
          </cell>
          <cell r="I278">
            <v>5.4125631783945533E-4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0.68565457521552675</v>
          </cell>
          <cell r="E279">
            <v>0.74269445006314294</v>
          </cell>
          <cell r="F279">
            <v>0.64705426930145449</v>
          </cell>
          <cell r="G279">
            <v>2.3876157966221907</v>
          </cell>
          <cell r="H279">
            <v>2.4932445855513201</v>
          </cell>
          <cell r="I279">
            <v>2.2514752929680422E-2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0.68565457521552675</v>
          </cell>
          <cell r="E280">
            <v>0.74269445006314294</v>
          </cell>
          <cell r="F280">
            <v>0.64705426930145449</v>
          </cell>
          <cell r="G280">
            <v>2.3876157966221907</v>
          </cell>
          <cell r="H280">
            <v>2.4932445855513201</v>
          </cell>
          <cell r="I280">
            <v>2.2514752929680422E-2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0.69258037900558345</v>
          </cell>
          <cell r="E281">
            <v>0.75019641420519456</v>
          </cell>
          <cell r="F281">
            <v>0.65359017101157002</v>
          </cell>
          <cell r="G281">
            <v>2.4117331279012046</v>
          </cell>
          <cell r="H281">
            <v>2.5184288742942607</v>
          </cell>
          <cell r="I281">
            <v>2.274217467644488E-2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>
            <v>3.0593103272037897E-8</v>
          </cell>
          <cell r="E282">
            <v>2.2885013293335799E-2</v>
          </cell>
          <cell r="F282">
            <v>2.3271104048176599E-2</v>
          </cell>
          <cell r="G282">
            <v>0.146975281325991</v>
          </cell>
          <cell r="H282">
            <v>6.4652163529831302E-2</v>
          </cell>
          <cell r="I282">
            <v>6.9805977590152901E-4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7.5969299551630176E-2</v>
          </cell>
          <cell r="E283">
            <v>5.73890198357195E-2</v>
          </cell>
          <cell r="F283">
            <v>5.0002745520503503E-2</v>
          </cell>
          <cell r="G283">
            <v>0.1844924788443012</v>
          </cell>
          <cell r="H283">
            <v>0.19265570796537071</v>
          </cell>
          <cell r="I283">
            <v>1.9175142239113985E-3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2093.6570672154699</v>
          </cell>
          <cell r="H284">
            <v>2077.4128519402202</v>
          </cell>
          <cell r="I284">
            <v>2063.7485610778099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2093.657067215468</v>
          </cell>
          <cell r="H285">
            <v>2077.4128519402229</v>
          </cell>
          <cell r="I285">
            <v>2063.7485610778131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8.1144529371729515E-2</v>
          </cell>
          <cell r="F286">
            <v>8.1143797437649934E-2</v>
          </cell>
          <cell r="G286">
            <v>8.1143052044112776E-2</v>
          </cell>
          <cell r="H286">
            <v>8.1138832385790866E-2</v>
          </cell>
          <cell r="I286">
            <v>3.47141298306822E-2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8.1144529371729515E-2</v>
          </cell>
          <cell r="F287">
            <v>8.1143797437649934E-2</v>
          </cell>
          <cell r="G287">
            <v>8.1143052044112776E-2</v>
          </cell>
          <cell r="H287">
            <v>8.1138832385790866E-2</v>
          </cell>
          <cell r="I287">
            <v>3.47141298306822E-2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0.11270073523851323</v>
          </cell>
          <cell r="F288">
            <v>0.1126997186634028</v>
          </cell>
          <cell r="G288">
            <v>0.11269868339460093</v>
          </cell>
          <cell r="H288">
            <v>0.11269282275804302</v>
          </cell>
          <cell r="I288">
            <v>4.8214069209280827E-2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6.4860396388034596E-3</v>
          </cell>
          <cell r="F289">
            <v>2.0918728489179499E-6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6.4860396388034596E-3</v>
          </cell>
          <cell r="F290">
            <v>6.4877878938872698E-3</v>
          </cell>
          <cell r="G290">
            <v>6.4870597019907892E-3</v>
          </cell>
          <cell r="H290">
            <v>6.4967295554152526E-3</v>
          </cell>
          <cell r="I290">
            <v>2.7479210697230541E-3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3.92743840416267E-7</v>
          </cell>
          <cell r="F292"/>
          <cell r="G292">
            <v>1.8553462682788728E-3</v>
          </cell>
          <cell r="H292">
            <v>2.1761064707139666E-3</v>
          </cell>
          <cell r="I292">
            <v>1.9691000717843737E-3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/>
          <cell r="G293">
            <v>1.8762043490211752E-4</v>
          </cell>
          <cell r="H293">
            <v>1.4024057252812926E-4</v>
          </cell>
          <cell r="I293"/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>
            <v>7.6764177144783894E-6</v>
          </cell>
          <cell r="F294">
            <v>3.5388924871056745E-3</v>
          </cell>
          <cell r="G294">
            <v>3.6059897366199417E-3</v>
          </cell>
          <cell r="H294">
            <v>5.1909155863833134E-3</v>
          </cell>
          <cell r="I294">
            <v>2.815657359112717E-3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1.5096636404672635E-4</v>
          </cell>
          <cell r="G295">
            <v>1.6135404726637807E-4</v>
          </cell>
          <cell r="H295">
            <v>1.7744280775454298E-4</v>
          </cell>
          <cell r="I295">
            <v>1.8464968041676208E-4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2.6519311177718968E-2</v>
          </cell>
          <cell r="F296">
            <v>6.2760901189060345E-2</v>
          </cell>
          <cell r="G296">
            <v>0.10483919474689073</v>
          </cell>
          <cell r="H296">
            <v>0.14886385110797393</v>
          </cell>
          <cell r="I296">
            <v>5.7139281957174229E-2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5.4682681990523709E-5</v>
          </cell>
          <cell r="F297">
            <v>9.1099945998761951E-4</v>
          </cell>
          <cell r="G297">
            <v>4.0035791728375536E-4</v>
          </cell>
          <cell r="H297">
            <v>6.7147994228969787E-4</v>
          </cell>
          <cell r="I297">
            <v>7.6733381958326056E-4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4.5254001386669103E-4</v>
          </cell>
          <cell r="F298">
            <v>2.3337386727295805E-3</v>
          </cell>
          <cell r="G298">
            <v>3.3084591252384794E-3</v>
          </cell>
          <cell r="H298">
            <v>4.2031951912666109E-3</v>
          </cell>
          <cell r="I298">
            <v>0.10383132795126689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5.3737044602809259E-2</v>
          </cell>
          <cell r="F299">
            <v>6.8829956366534439E-2</v>
          </cell>
          <cell r="G299">
            <v>0.11102790291349152</v>
          </cell>
          <cell r="H299">
            <v>0.24737398681415115</v>
          </cell>
          <cell r="I299">
            <v>0.44850706492330683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6.8406845956612949E-2</v>
          </cell>
          <cell r="F300">
            <v>6.6968955207939981E-2</v>
          </cell>
          <cell r="G300">
            <v>3.729061430941415E-3</v>
          </cell>
          <cell r="H300">
            <v>1.7954964020386638E-3</v>
          </cell>
          <cell r="I300">
            <v>1.9369088239353973E-3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0.24195990193045994</v>
          </cell>
          <cell r="F301">
            <v>0.77242634337072891</v>
          </cell>
          <cell r="G301">
            <v>1.6005006037495935</v>
          </cell>
          <cell r="H301">
            <v>2.9308598183011365</v>
          </cell>
          <cell r="I301">
            <v>4.3611706149771994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1.2319740238801932E-2</v>
          </cell>
          <cell r="F302">
            <v>1.2804236298267586E-2</v>
          </cell>
          <cell r="G302">
            <v>1.2783342998707392E-2</v>
          </cell>
          <cell r="H302">
            <v>1.2959606942841619E-2</v>
          </cell>
          <cell r="I302">
            <v>1.2738962944520758E-2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1.5727403112148356E-3</v>
          </cell>
          <cell r="F303">
            <v>3.2511871194952869E-3</v>
          </cell>
          <cell r="G303">
            <v>3.4509117650305355E-3</v>
          </cell>
          <cell r="H303">
            <v>3.3738634162466048E-3</v>
          </cell>
          <cell r="I303">
            <v>2.7837295806706808E-3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/>
          <cell r="G304">
            <v>2.4053501753259812E-4</v>
          </cell>
          <cell r="H304">
            <v>3.5643236892740149E-5</v>
          </cell>
          <cell r="I304">
            <v>3.0402363645950695E-4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44.576911720938497</v>
          </cell>
          <cell r="E305">
            <v>44.82734431785785</v>
          </cell>
          <cell r="F305">
            <v>44.633496845929088</v>
          </cell>
          <cell r="G305">
            <v>44.838278604444056</v>
          </cell>
          <cell r="H305">
            <v>45.051872546822864</v>
          </cell>
          <cell r="I305">
            <v>44.932094177346201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44.576911720938497</v>
          </cell>
          <cell r="E306">
            <v>44.82734431785785</v>
          </cell>
          <cell r="F306">
            <v>44.633496845929088</v>
          </cell>
          <cell r="G306">
            <v>44.838278604444056</v>
          </cell>
          <cell r="H306">
            <v>45.051872546822864</v>
          </cell>
          <cell r="I306">
            <v>44.932094177346201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0.19321214176327001</v>
          </cell>
          <cell r="E307">
            <v>5.0322801708975804E-6</v>
          </cell>
          <cell r="F307">
            <v>4.1878458042388502E-6</v>
          </cell>
          <cell r="G307">
            <v>3.4798827607369598E-6</v>
          </cell>
          <cell r="H307">
            <v>7.8764507726476595E-3</v>
          </cell>
          <cell r="I307">
            <v>4.3111623108213299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4.7117488258937401</v>
          </cell>
          <cell r="E308">
            <v>4.7382295837960235</v>
          </cell>
          <cell r="F308">
            <v>4.7540891674034595</v>
          </cell>
          <cell r="G308">
            <v>4.7540831356915447</v>
          </cell>
          <cell r="H308">
            <v>4.7619542043344776</v>
          </cell>
          <cell r="I308">
            <v>4.7492922228717109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1.5197448306702619</v>
          </cell>
          <cell r="F309">
            <v>1.5196630890426781</v>
          </cell>
          <cell r="G309">
            <v>2.6177942502075346</v>
          </cell>
          <cell r="H309">
            <v>2.6177952880051945</v>
          </cell>
          <cell r="I309">
            <v>2.6177958999448312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1.5197448306702619</v>
          </cell>
          <cell r="F310">
            <v>1.5196630890426781</v>
          </cell>
          <cell r="G310">
            <v>2.6177942502075346</v>
          </cell>
          <cell r="H310">
            <v>2.6177952880051945</v>
          </cell>
          <cell r="I310">
            <v>2.6177958999448312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0.117431345842698</v>
          </cell>
          <cell r="F311">
            <v>1.0544695010706201E-5</v>
          </cell>
          <cell r="G311">
            <v>8.4846266550180099E-2</v>
          </cell>
          <cell r="H311">
            <v>3.3085782563870702E-6</v>
          </cell>
          <cell r="I311">
            <v>4.9541984098530403E-2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0.117431345842698</v>
          </cell>
          <cell r="F312">
            <v>0.1174418261478693</v>
          </cell>
          <cell r="G312">
            <v>0.20228795570435493</v>
          </cell>
          <cell r="H312">
            <v>0.20230840390384947</v>
          </cell>
          <cell r="I312">
            <v>0.20230386812317333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>
            <v>5.8731211151177971E-6</v>
          </cell>
          <cell r="E313">
            <v>5.8935440797351415E-6</v>
          </cell>
          <cell r="F313">
            <v>0.43561343645487827</v>
          </cell>
          <cell r="G313">
            <v>0.41493522212197426</v>
          </cell>
          <cell r="H313">
            <v>0.67963173544429778</v>
          </cell>
          <cell r="I313">
            <v>0.6863616728059837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/>
          <cell r="E314"/>
          <cell r="F314">
            <v>0.43563255118431299</v>
          </cell>
          <cell r="G314">
            <v>0.4149559650097126</v>
          </cell>
          <cell r="H314">
            <v>0.67967725958165559</v>
          </cell>
          <cell r="I314">
            <v>0.6863965461590158</v>
          </cell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8.3985422598462298E-3</v>
          </cell>
          <cell r="E315">
            <v>5.9489545139807101E-2</v>
          </cell>
          <cell r="F315">
            <v>4.9684272653457799E-6</v>
          </cell>
          <cell r="G315">
            <v>5.3579447562387597E-7</v>
          </cell>
          <cell r="H315">
            <v>8.2997383696992805E-2</v>
          </cell>
          <cell r="I315">
            <v>3.52875659187043E-2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8.3996048128098261E-3</v>
          </cell>
          <cell r="E316">
            <v>6.7889149952616995E-2</v>
          </cell>
          <cell r="F316">
            <v>6.7894118379882296E-2</v>
          </cell>
          <cell r="G316">
            <v>6.7894654174357902E-2</v>
          </cell>
          <cell r="H316">
            <v>0.10470805750765701</v>
          </cell>
          <cell r="I316">
            <v>0.10470452152712501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2.3670355710118871</v>
          </cell>
          <cell r="F317">
            <v>2.366862193279851</v>
          </cell>
          <cell r="G317">
            <v>4.0772701481920839</v>
          </cell>
          <cell r="H317">
            <v>4.0772713619679752</v>
          </cell>
          <cell r="I317">
            <v>4.0772715660260301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2.3670355710118871</v>
          </cell>
          <cell r="F318">
            <v>2.366862193279851</v>
          </cell>
          <cell r="G318">
            <v>4.0772701481920839</v>
          </cell>
          <cell r="H318">
            <v>4.0772713619679752</v>
          </cell>
          <cell r="I318">
            <v>4.0772715660260301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0.18290189851894301</v>
          </cell>
          <cell r="F319">
            <v>7.2424316659223904E-6</v>
          </cell>
          <cell r="G319">
            <v>0.13215432348960199</v>
          </cell>
          <cell r="H319">
            <v>4.1601117637288403E-6</v>
          </cell>
          <cell r="I319">
            <v>7.7162946063221605E-2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0.18290189851894301</v>
          </cell>
          <cell r="F320">
            <v>0.18290907763596234</v>
          </cell>
          <cell r="G320">
            <v>0.31506326661595574</v>
          </cell>
          <cell r="H320">
            <v>0.31509355032538117</v>
          </cell>
          <cell r="I320">
            <v>0.3150886951436952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1.9019995181535723</v>
          </cell>
          <cell r="F321">
            <v>1.9017826817139656</v>
          </cell>
          <cell r="G321">
            <v>1.9027448650919014</v>
          </cell>
          <cell r="H321">
            <v>3.2762346632980597</v>
          </cell>
          <cell r="I321">
            <v>3.2762364699833411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1.9019995181535723</v>
          </cell>
          <cell r="F322">
            <v>1.9017826817139656</v>
          </cell>
          <cell r="G322">
            <v>1.9027448650919014</v>
          </cell>
          <cell r="H322">
            <v>3.2762346632980597</v>
          </cell>
          <cell r="I322">
            <v>3.2762364699833411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0.14696834345761001</v>
          </cell>
          <cell r="F323">
            <v>2.0027000179741301E-6</v>
          </cell>
          <cell r="G323">
            <v>6.2039078414111704E-5</v>
          </cell>
          <cell r="H323">
            <v>0.106149230406011</v>
          </cell>
          <cell r="I323">
            <v>6.2006343668726399E-2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0.14696834345761001</v>
          </cell>
          <cell r="F324">
            <v>0.1469702978839097</v>
          </cell>
          <cell r="G324">
            <v>0.14703224835501552</v>
          </cell>
          <cell r="H324">
            <v>0.25318281011609894</v>
          </cell>
          <cell r="I324">
            <v>0.25318281298624051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0.52286387220315034</v>
          </cell>
          <cell r="F325">
            <v>0.52275578301630377</v>
          </cell>
          <cell r="G325">
            <v>0.5228551484884657</v>
          </cell>
          <cell r="H325">
            <v>3.4637961081014965</v>
          </cell>
          <cell r="I325">
            <v>3.6025661625059797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0.52286387220315034</v>
          </cell>
          <cell r="F326">
            <v>0.52275578301630377</v>
          </cell>
          <cell r="G326">
            <v>0.5228551484884657</v>
          </cell>
          <cell r="H326">
            <v>3.4637961081014965</v>
          </cell>
          <cell r="I326">
            <v>3.6025661625059797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4.0401825276350799E-2</v>
          </cell>
          <cell r="F327">
            <v>1.0345296208045601E-6</v>
          </cell>
          <cell r="G327">
            <v>2.5113417717579899E-6</v>
          </cell>
          <cell r="H327">
            <v>0.22725433558587299</v>
          </cell>
          <cell r="I327">
            <v>2.7780420325611E-2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4.0401825276350799E-2</v>
          </cell>
          <cell r="F328">
            <v>4.0402818318919231E-2</v>
          </cell>
          <cell r="G328">
            <v>4.0405261345420614E-2</v>
          </cell>
          <cell r="H328">
            <v>0.26766461497607408</v>
          </cell>
          <cell r="I328">
            <v>0.27839922636828146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1127.9633896457501</v>
          </cell>
          <cell r="E329">
            <v>1123.75694767095</v>
          </cell>
          <cell r="F329">
            <v>1125.83512950099</v>
          </cell>
          <cell r="G329">
            <v>1115.5491676499601</v>
          </cell>
          <cell r="H329">
            <v>961.03661867112896</v>
          </cell>
          <cell r="I329">
            <v>577.72280708130995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18.999383336231585</v>
          </cell>
          <cell r="E330">
            <v>18.928530146939664</v>
          </cell>
          <cell r="F330">
            <v>18.963534982729403</v>
          </cell>
          <cell r="G330">
            <v>18.790278533110964</v>
          </cell>
          <cell r="H330">
            <v>16.187673541446326</v>
          </cell>
          <cell r="I330">
            <v>9.7311465731780995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19.999350880243799</v>
          </cell>
          <cell r="E331">
            <v>19.924768575725974</v>
          </cell>
          <cell r="F331">
            <v>19.961615771294099</v>
          </cell>
          <cell r="G331">
            <v>19.779240561169445</v>
          </cell>
          <cell r="H331">
            <v>17.039656359417187</v>
          </cell>
          <cell r="I331">
            <v>10.243312182292732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3.2788181351085499E-6</v>
          </cell>
          <cell r="F332">
            <v>2.8964460571985899E-6</v>
          </cell>
          <cell r="G332">
            <v>1.4770269821743999E-6</v>
          </cell>
          <cell r="H332">
            <v>0.24928623000293099</v>
          </cell>
          <cell r="I332">
            <v>0.13384477007499099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1.346837570048194</v>
          </cell>
          <cell r="F333">
            <v>1.3468348242815757</v>
          </cell>
          <cell r="G333">
            <v>1.3468293579796744</v>
          </cell>
          <cell r="H333">
            <v>1.1488494538824328</v>
          </cell>
          <cell r="I333">
            <v>0.69526781999504883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0.65259196264062069</v>
          </cell>
          <cell r="F334">
            <v>0.65246255338396986</v>
          </cell>
          <cell r="G334">
            <v>0.65256085064643932</v>
          </cell>
          <cell r="H334">
            <v>2.0177066686427731</v>
          </cell>
          <cell r="I334">
            <v>3.9968047969605043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0.65259196264062069</v>
          </cell>
          <cell r="F335">
            <v>0.65246255338396986</v>
          </cell>
          <cell r="G335">
            <v>0.65256085064643932</v>
          </cell>
          <cell r="H335">
            <v>2.0177066686427731</v>
          </cell>
          <cell r="I335">
            <v>3.9968047969605043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5.04259952732228E-2</v>
          </cell>
          <cell r="F336">
            <v>7.0814442620376304E-7</v>
          </cell>
          <cell r="G336">
            <v>1.4316571626750201E-6</v>
          </cell>
          <cell r="H336">
            <v>0.10549042783927901</v>
          </cell>
          <cell r="I336">
            <v>0.17421831526555301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5.04259952732228E-2</v>
          </cell>
          <cell r="F337">
            <v>5.042666219304083E-2</v>
          </cell>
          <cell r="G337">
            <v>5.0428027059157297E-2</v>
          </cell>
          <cell r="H337">
            <v>0.15592111253255767</v>
          </cell>
          <cell r="I337">
            <v>0.30886450819257483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>
            <v>3.25792813829148E-8</v>
          </cell>
          <cell r="E338">
            <v>3.2513620658661205E-8</v>
          </cell>
          <cell r="F338">
            <v>1.4896304781444143</v>
          </cell>
          <cell r="G338">
            <v>1.2527872393412756</v>
          </cell>
          <cell r="H338">
            <v>1.379589715110213</v>
          </cell>
          <cell r="I338">
            <v>3.0366183902220407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3.0030350362036318E-7</v>
          </cell>
          <cell r="E339">
            <v>2.9086423602303603E-7</v>
          </cell>
          <cell r="F339">
            <v>1.4897006390731542</v>
          </cell>
          <cell r="G339">
            <v>1.2528457452068253</v>
          </cell>
          <cell r="H339">
            <v>1.3796517885424939</v>
          </cell>
          <cell r="I339">
            <v>3.0367348106164482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7.1444229786781603E-3</v>
          </cell>
          <cell r="E340">
            <v>0.13938194056547001</v>
          </cell>
          <cell r="F340">
            <v>5.1563763090976998E-5</v>
          </cell>
          <cell r="G340">
            <v>4.7452511039223199E-5</v>
          </cell>
          <cell r="H340">
            <v>9.1814523165162698E-2</v>
          </cell>
          <cell r="I340">
            <v>0.231609622582054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7.1444229786781603E-3</v>
          </cell>
          <cell r="E341">
            <v>0.14650009903128378</v>
          </cell>
          <cell r="F341">
            <v>0.14650657606909964</v>
          </cell>
          <cell r="G341">
            <v>0.14650722572569258</v>
          </cell>
          <cell r="H341">
            <v>0.16509936433506697</v>
          </cell>
          <cell r="I341">
            <v>0.32919386531539396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0.35866269762832431</v>
          </cell>
          <cell r="I342">
            <v>3.8574777120254056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0.35866269762832431</v>
          </cell>
          <cell r="I343">
            <v>3.8574777120254056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2.7642878373736302E-2</v>
          </cell>
          <cell r="I344">
            <v>0.27037601427616498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2.7718635264940641E-2</v>
          </cell>
          <cell r="I345">
            <v>0.29809459079318834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6.5047137745964602E-7</v>
          </cell>
          <cell r="F347">
            <v>1.1804559736394216E-3</v>
          </cell>
          <cell r="G347">
            <v>3.6809249622557109E-4</v>
          </cell>
          <cell r="H347">
            <v>3.0070951612728204E-5</v>
          </cell>
          <cell r="I347">
            <v>3.2559843476884578E-4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0.34650571472528491</v>
          </cell>
          <cell r="F348">
            <v>0.37712201684671937</v>
          </cell>
          <cell r="G348">
            <v>0.43716538534120009</v>
          </cell>
          <cell r="H348">
            <v>1.0785150208375829</v>
          </cell>
          <cell r="I348">
            <v>1.4461761134248554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1.7528399617692164E-4</v>
          </cell>
          <cell r="G349">
            <v>1.863668196319439E-4</v>
          </cell>
          <cell r="H349">
            <v>2.4023143371167623E-4</v>
          </cell>
          <cell r="I349">
            <v>2.5293696585328433E-4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0.15432228199960568</v>
          </cell>
          <cell r="F350">
            <v>0.14623721209897136</v>
          </cell>
          <cell r="G350">
            <v>3.419238706858375E-3</v>
          </cell>
          <cell r="H350">
            <v>2.6807862525834647E-3</v>
          </cell>
          <cell r="I350">
            <v>3.84479346612455E-3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8.1083897173950731E-2</v>
          </cell>
          <cell r="F351">
            <v>8.0463639434792608E-2</v>
          </cell>
          <cell r="G351">
            <v>8.0264543052492671E-2</v>
          </cell>
          <cell r="H351">
            <v>8.1007777671538814E-2</v>
          </cell>
          <cell r="I351">
            <v>3.5880206909229613E-2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0.52851762469951158</v>
          </cell>
          <cell r="F352">
            <v>2.0837120792404402</v>
          </cell>
          <cell r="G352">
            <v>4.3366689409608856</v>
          </cell>
          <cell r="H352">
            <v>6.8302437789164694</v>
          </cell>
          <cell r="I352">
            <v>9.063725994074959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5.1618243772675243E-5</v>
          </cell>
          <cell r="F353">
            <v>7.432693571551235E-5</v>
          </cell>
          <cell r="G353">
            <v>3.3633444369042932E-4</v>
          </cell>
          <cell r="H353">
            <v>1.1272050051581311E-3</v>
          </cell>
          <cell r="I353">
            <v>1.4942578936133315E-3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7.3484516128009006E-2</v>
          </cell>
          <cell r="F354">
            <v>7.5817698027328545E-2</v>
          </cell>
          <cell r="G354">
            <v>0.20470758081100984</v>
          </cell>
          <cell r="H354">
            <v>0.46763011241167135</v>
          </cell>
          <cell r="I354">
            <v>0.61305557844880898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2.5666921941143233E-3</v>
          </cell>
          <cell r="F355">
            <v>1.0487125802167685E-2</v>
          </cell>
          <cell r="G355">
            <v>1.0637474847443963E-2</v>
          </cell>
          <cell r="H355">
            <v>0.29425794977691289</v>
          </cell>
          <cell r="I355">
            <v>0.23317994473115214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2.1554536433407934E-2</v>
          </cell>
          <cell r="F356">
            <v>2.1508759366731838E-2</v>
          </cell>
          <cell r="G356">
            <v>2.1455625447208915E-2</v>
          </cell>
          <cell r="H356">
            <v>0.1269095458621344</v>
          </cell>
          <cell r="I356">
            <v>0.16049342352729482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G357">
            <v>2.8672653483930175E-3</v>
          </cell>
          <cell r="H357">
            <v>4.8823964694232674E-3</v>
          </cell>
          <cell r="I357">
            <v>4.1763225214197074E-3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1.7575618065565308E-5</v>
          </cell>
          <cell r="F358">
            <v>5.7880921518464606E-3</v>
          </cell>
          <cell r="G358">
            <v>5.8344219387174972E-3</v>
          </cell>
          <cell r="H358">
            <v>9.4591643996760535E-3</v>
          </cell>
          <cell r="I358">
            <v>5.6188151710855139E-3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2.1186197873763522E-6</v>
          </cell>
          <cell r="F359"/>
          <cell r="G359">
            <v>3.8743521610664445E-4</v>
          </cell>
          <cell r="H359">
            <v>2.5530383000064749E-5</v>
          </cell>
          <cell r="I359">
            <v>3.1836007090000614E-4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1.8570902189145422E-2</v>
          </cell>
          <cell r="F360">
            <v>1.8869254903230149E-2</v>
          </cell>
          <cell r="G360">
            <v>1.891433064075989E-2</v>
          </cell>
          <cell r="H360">
            <v>1.9984897339700301E-2</v>
          </cell>
          <cell r="I360">
            <v>2.0253990515207296E-2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1.8570902189145425E-2</v>
          </cell>
          <cell r="F361">
            <v>1.8869254903230145E-2</v>
          </cell>
          <cell r="G361">
            <v>1.8914330640759897E-2</v>
          </cell>
          <cell r="H361">
            <v>1.9984897339700308E-2</v>
          </cell>
          <cell r="I361">
            <v>2.0253990515207293E-2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7.2186313447161505E-4</v>
          </cell>
          <cell r="F362">
            <v>8.6981957044136194E-6</v>
          </cell>
          <cell r="G362">
            <v>4.5969402040147296E-6</v>
          </cell>
          <cell r="H362">
            <v>3.5038354341576601E-4</v>
          </cell>
          <cell r="I362">
            <v>3.9184774353469499E-4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7.2186313447161505E-4</v>
          </cell>
          <cell r="F363">
            <v>7.3023434386927882E-4</v>
          </cell>
          <cell r="G363">
            <v>7.3408076714250611E-4</v>
          </cell>
          <cell r="H363">
            <v>7.6926446615345153E-4</v>
          </cell>
          <cell r="I363">
            <v>7.7030723441394889E-4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1.040346339879725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1.040346339879725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8.0393605229559698E-2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8.0393605229559698E-2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1.3862605134111846E-4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1.3862605134111846E-4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1.0234503583800999E-5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1.0234503583800999E-5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49.629891121859643</v>
          </cell>
          <cell r="F372">
            <v>50.570170833150243</v>
          </cell>
          <cell r="G372">
            <v>52.122296169405878</v>
          </cell>
          <cell r="H372">
            <v>54.561920083258201</v>
          </cell>
          <cell r="I372">
            <v>56.33740997596977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49.629891121859643</v>
          </cell>
          <cell r="F373">
            <v>50.570170833150243</v>
          </cell>
          <cell r="G373">
            <v>52.122296169405878</v>
          </cell>
          <cell r="H373">
            <v>54.561920083258201</v>
          </cell>
          <cell r="I373">
            <v>56.33740997596977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8.3500924342045896E-2</v>
          </cell>
          <cell r="E374">
            <v>8.5188971480433195E-2</v>
          </cell>
          <cell r="F374">
            <v>5.11367579132374E-2</v>
          </cell>
          <cell r="G374">
            <v>8.4410306313255495E-2</v>
          </cell>
          <cell r="H374">
            <v>5.3967889726421803E-2</v>
          </cell>
          <cell r="I374">
            <v>2.6072472489830498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2.6138281563747561</v>
          </cell>
          <cell r="E375">
            <v>2.699016566784318</v>
          </cell>
          <cell r="F375">
            <v>2.7501517953892298</v>
          </cell>
          <cell r="G375">
            <v>2.834559357294312</v>
          </cell>
          <cell r="H375">
            <v>2.9672335610273723</v>
          </cell>
          <cell r="I375">
            <v>3.0637888403557385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0.34658641215657987</v>
          </cell>
          <cell r="F376">
            <v>0.37872703753043035</v>
          </cell>
          <cell r="G376">
            <v>0.43904923242921939</v>
          </cell>
          <cell r="H376">
            <v>1.0803118504180238</v>
          </cell>
          <cell r="I376">
            <v>1.4518874331212441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0.34658641215657987</v>
          </cell>
          <cell r="F377">
            <v>0.37872703753043035</v>
          </cell>
          <cell r="G377">
            <v>0.43904923242921939</v>
          </cell>
          <cell r="H377">
            <v>1.0803118504180238</v>
          </cell>
          <cell r="I377">
            <v>1.4518874331212441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0.3500872850066466</v>
          </cell>
          <cell r="F378">
            <v>0.38255256316205083</v>
          </cell>
          <cell r="G378">
            <v>0.44348407316082772</v>
          </cell>
          <cell r="H378">
            <v>1.0912240913313387</v>
          </cell>
          <cell r="I378">
            <v>1.4665529627487306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2.76749811983233E-2</v>
          </cell>
          <cell r="F379">
            <v>2.0666273147206498E-3</v>
          </cell>
          <cell r="G379">
            <v>4.4155938678042701E-3</v>
          </cell>
          <cell r="H379">
            <v>4.60828513149871E-2</v>
          </cell>
          <cell r="I379">
            <v>2.9113529715024601E-2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2.76749811983233E-2</v>
          </cell>
          <cell r="F380">
            <v>2.9741608513043898E-2</v>
          </cell>
          <cell r="G380">
            <v>3.4157202380848198E-2</v>
          </cell>
          <cell r="H380">
            <v>8.6437928233183803E-2</v>
          </cell>
          <cell r="I380">
            <v>0.11555145794820799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3.6768701451091864E-5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3.6768701451091864E-5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2.3233712328042301E-6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2.3233712328042301E-6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2.3674062419560249</v>
          </cell>
          <cell r="E385">
            <v>2.307507373825723</v>
          </cell>
          <cell r="F385">
            <v>7.6561153479954881E-3</v>
          </cell>
          <cell r="G385">
            <v>4.6527839603274687E-4</v>
          </cell>
          <cell r="H385">
            <v>7.4210791246205577E-4</v>
          </cell>
          <cell r="I385">
            <v>2.0643449308473742E-4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330.01287011928298</v>
          </cell>
          <cell r="E386">
            <v>321.18008041087802</v>
          </cell>
          <cell r="F386">
            <v>1.0632537719238699</v>
          </cell>
          <cell r="G386">
            <v>6.4375085540650204E-2</v>
          </cell>
          <cell r="H386">
            <v>0.101916153311456</v>
          </cell>
          <cell r="I386">
            <v>2.814187868964E-2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3.5600093864000351</v>
          </cell>
          <cell r="E387">
            <v>3.4647257865251073</v>
          </cell>
          <cell r="F387">
            <v>1.1469835727334069E-2</v>
          </cell>
          <cell r="G387">
            <v>6.9444536721305513E-4</v>
          </cell>
          <cell r="H387">
            <v>1.0994191295734153E-3</v>
          </cell>
          <cell r="I387">
            <v>3.035801368893195E-4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1.18782865330435E-5</v>
          </cell>
          <cell r="F388">
            <v>1.0815597518253501E-5</v>
          </cell>
          <cell r="G388">
            <v>8.1747396859518005E-6</v>
          </cell>
          <cell r="H388">
            <v>6.1209361620505001E-5</v>
          </cell>
          <cell r="I388">
            <v>3.2263546612239999E-6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0.16764355688913743</v>
          </cell>
          <cell r="F389">
            <v>7.289573025832663E-4</v>
          </cell>
          <cell r="G389">
            <v>4.3503230117258873E-5</v>
          </cell>
          <cell r="H389">
            <v>6.9045108456906393E-5</v>
          </cell>
          <cell r="I389">
            <v>1.9030619258542901E-5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2.4598462386317382E-2</v>
          </cell>
          <cell r="E390">
            <v>8.9749667270891328E-3</v>
          </cell>
          <cell r="F390">
            <v>0.17327359360405675</v>
          </cell>
          <cell r="G390">
            <v>0.16636522720681529</v>
          </cell>
          <cell r="H390">
            <v>0.95918157587733988</v>
          </cell>
          <cell r="I390">
            <v>1.1061839898560781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6.2059283235669094</v>
          </cell>
          <cell r="E392">
            <v>5.2408515639667845</v>
          </cell>
          <cell r="F392">
            <v>6.1684009560540094</v>
          </cell>
          <cell r="G392">
            <v>4.5832284268578425</v>
          </cell>
          <cell r="H392">
            <v>3.8995938000615369</v>
          </cell>
          <cell r="I392">
            <v>2.1001411914406662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6.8199012011159104</v>
          </cell>
          <cell r="E393">
            <v>5.946980130752789</v>
          </cell>
          <cell r="F393">
            <v>0.1359354700123534</v>
          </cell>
          <cell r="G393">
            <v>0.12244859917237462</v>
          </cell>
          <cell r="H393">
            <v>0.10142815505880114</v>
          </cell>
          <cell r="I393">
            <v>7.1531214753873806E-2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0.5567664714628856</v>
          </cell>
          <cell r="E394">
            <v>0.58760045664219385</v>
          </cell>
          <cell r="F394">
            <v>0.33894679164686009</v>
          </cell>
          <cell r="G394">
            <v>0.31518204215349338</v>
          </cell>
          <cell r="H394">
            <v>0.25497733976177023</v>
          </cell>
          <cell r="I394">
            <v>0.13395206099648191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4.0977257782561262E-2</v>
          </cell>
          <cell r="E395">
            <v>1.3083002534583728E-2</v>
          </cell>
          <cell r="F395">
            <v>0.13016241598315978</v>
          </cell>
          <cell r="G395">
            <v>0.12312650512376162</v>
          </cell>
          <cell r="H395">
            <v>0.1051558514531529</v>
          </cell>
          <cell r="I395">
            <v>7.2739728417246532E-2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5.0746551535843107E-2</v>
          </cell>
          <cell r="E396">
            <v>2.8103195577697609E-2</v>
          </cell>
          <cell r="F396">
            <v>7.693671913881904E-2</v>
          </cell>
          <cell r="G396">
            <v>7.4513848781974368E-2</v>
          </cell>
          <cell r="H396">
            <v>5.8211216273446012E-2</v>
          </cell>
          <cell r="I396">
            <v>4.0662429236325716E-2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0.26988575767617057</v>
          </cell>
          <cell r="E397">
            <v>0.22060479012105794</v>
          </cell>
          <cell r="F397">
            <v>0.21046514401557878</v>
          </cell>
          <cell r="G397">
            <v>0.20483249557441041</v>
          </cell>
          <cell r="H397">
            <v>0.19249782356493106</v>
          </cell>
          <cell r="I397">
            <v>0.17662803502895325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1.2792793255080148</v>
          </cell>
          <cell r="E398">
            <v>1.430956226766336</v>
          </cell>
          <cell r="F398">
            <v>1.3011263188178577</v>
          </cell>
          <cell r="G398">
            <v>1.3979649281397726</v>
          </cell>
          <cell r="H398">
            <v>1.4480557010577808</v>
          </cell>
          <cell r="I398">
            <v>1.4156441941057565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6.4604936320794044</v>
          </cell>
          <cell r="E399">
            <v>6.9111419277543442</v>
          </cell>
          <cell r="F399">
            <v>6.6685536552215883</v>
          </cell>
          <cell r="G399">
            <v>3.4610073850914338</v>
          </cell>
          <cell r="H399">
            <v>1.1583354180505023</v>
          </cell>
          <cell r="I399">
            <v>0.3703302245486399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1.6623788443837613</v>
          </cell>
          <cell r="E400">
            <v>1.9748615968349714</v>
          </cell>
          <cell r="F400">
            <v>1.7886827938914096</v>
          </cell>
          <cell r="G400">
            <v>1.7899887993900916</v>
          </cell>
          <cell r="H400">
            <v>2.8912294478491831</v>
          </cell>
          <cell r="I400">
            <v>2.9249340188796764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3.1168960726991588</v>
          </cell>
          <cell r="E401">
            <v>3.5835835394885311</v>
          </cell>
          <cell r="F401">
            <v>8.772991280822426</v>
          </cell>
          <cell r="G401">
            <v>13.603145120921649</v>
          </cell>
          <cell r="H401">
            <v>16.189391139946224</v>
          </cell>
          <cell r="I401">
            <v>18.729780318448451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2.2700908347634968E-3</v>
          </cell>
          <cell r="G402">
            <v>2.6693034005717074E-3</v>
          </cell>
          <cell r="H402">
            <v>5.9206225691731881E-3</v>
          </cell>
          <cell r="I402">
            <v>2.2340401497160023E-3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7.5269325738189993E-2</v>
          </cell>
          <cell r="G403">
            <v>8.8040182334645806E-2</v>
          </cell>
          <cell r="H403">
            <v>0.18489651877152199</v>
          </cell>
          <cell r="I403">
            <v>6.73076198952898E-2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1.3345625130884767E-3</v>
          </cell>
          <cell r="G404">
            <v>1.5609961406852079E-3</v>
          </cell>
          <cell r="H404">
            <v>3.2783070704170527E-3</v>
          </cell>
          <cell r="I404">
            <v>1.1933975158739318E-3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3.3203462118805202E-6</v>
          </cell>
          <cell r="F405">
            <v>2.0320756330862599E-4</v>
          </cell>
          <cell r="G405">
            <v>2.7173563443128398E-6</v>
          </cell>
          <cell r="H405">
            <v>7.6369868509746801E-5</v>
          </cell>
          <cell r="I405">
            <v>1.1889673698107599E-6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3.2922838453535663E-6</v>
          </cell>
          <cell r="F406">
            <v>2.0634708066282417E-4</v>
          </cell>
          <cell r="G406">
            <v>2.0880809022633934E-4</v>
          </cell>
          <cell r="H406">
            <v>4.3253260838740411E-4</v>
          </cell>
          <cell r="I406">
            <v>1.9121040807913942E-4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D407">
            <v>3.205359421884548E-6</v>
          </cell>
          <cell r="E407">
            <v>3.4119985217332266E-6</v>
          </cell>
          <cell r="F407">
            <v>6.270377071973283E-3</v>
          </cell>
          <cell r="G407">
            <v>1.8639120800852209E-3</v>
          </cell>
          <cell r="H407">
            <v>0.85556535091271202</v>
          </cell>
          <cell r="I407">
            <v>2.2996246203039239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D408">
            <v>4.7675773519053846E-6</v>
          </cell>
          <cell r="E408">
            <v>4.9099687118422126E-6</v>
          </cell>
          <cell r="F408">
            <v>8.1320901975833904E-3</v>
          </cell>
          <cell r="G408">
            <v>2.3591843567627884E-3</v>
          </cell>
          <cell r="H408">
            <v>1.0065905386321956</v>
          </cell>
          <cell r="I408">
            <v>2.5551795928505152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1.04941720717147E-2</v>
          </cell>
          <cell r="E409">
            <v>9.0877720293596795E-2</v>
          </cell>
          <cell r="F409">
            <v>8.1230850266842902E-5</v>
          </cell>
          <cell r="G409">
            <v>7.6845890850263905E-5</v>
          </cell>
          <cell r="H409">
            <v>5.7292813560055098E-2</v>
          </cell>
          <cell r="I409">
            <v>9.6036844665263896E-2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1.04941720717147E-2</v>
          </cell>
          <cell r="E410">
            <v>0.10132161579602963</v>
          </cell>
          <cell r="F410">
            <v>0.10132136083541235</v>
          </cell>
          <cell r="G410">
            <v>0.10132142388466331</v>
          </cell>
          <cell r="H410">
            <v>0.10999472148916674</v>
          </cell>
          <cell r="I410">
            <v>0.15983594368335294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1928.71081357502</v>
          </cell>
          <cell r="E411">
            <v>1522.13713368458</v>
          </cell>
          <cell r="F411">
            <v>1532.4146481702901</v>
          </cell>
          <cell r="G411">
            <v>1532.39986713799</v>
          </cell>
          <cell r="H411">
            <v>1078.02910547186</v>
          </cell>
          <cell r="I411">
            <v>6.8419317914034702E-2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23.443737274911197</v>
          </cell>
          <cell r="E412">
            <v>18.501779949241584</v>
          </cell>
          <cell r="F412">
            <v>18.626704509080362</v>
          </cell>
          <cell r="G412">
            <v>18.626524843660569</v>
          </cell>
          <cell r="H412">
            <v>13.103587611739641</v>
          </cell>
          <cell r="I412">
            <v>8.3164593800980752E-4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26.169753237110143</v>
          </cell>
          <cell r="E413">
            <v>20.653149710781292</v>
          </cell>
          <cell r="F413">
            <v>20.792600382229224</v>
          </cell>
          <cell r="G413">
            <v>20.792399825481549</v>
          </cell>
          <cell r="H413">
            <v>14.627260589848884</v>
          </cell>
          <cell r="I413">
            <v>9.2834895405745853E-4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8.1002322111270899E-7</v>
          </cell>
          <cell r="F414">
            <v>1.33609792157215E-6</v>
          </cell>
          <cell r="G414">
            <v>8.7097770465499503E-7</v>
          </cell>
          <cell r="H414">
            <v>0.214475296714774</v>
          </cell>
          <cell r="I414">
            <v>3.6131196719331202E-7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1.6558550649557817</v>
          </cell>
          <cell r="F415">
            <v>1.6558433255936744</v>
          </cell>
          <cell r="G415">
            <v>1.6558345738271261</v>
          </cell>
          <cell r="H415">
            <v>0.9269733021360822</v>
          </cell>
          <cell r="I415">
            <v>1.0031003699301211E-4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9.9663189498622293E-4</v>
          </cell>
          <cell r="G416">
            <v>1.0914330033575991E-3</v>
          </cell>
          <cell r="H416">
            <v>5.0159380514825042E-3</v>
          </cell>
          <cell r="I416">
            <v>2.7914206091641039E-3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2.81050194386115E-2</v>
          </cell>
          <cell r="G417">
            <v>2.95946256679657E-2</v>
          </cell>
          <cell r="H417">
            <v>0.127431939686312</v>
          </cell>
          <cell r="I417">
            <v>6.72803941695964E-2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9.9663189498622293E-4</v>
          </cell>
          <cell r="G418">
            <v>1.0914330033575991E-3</v>
          </cell>
          <cell r="H418">
            <v>5.0159380514825042E-3</v>
          </cell>
          <cell r="I418">
            <v>2.7914206091641039E-3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4.9831594749311146E-4</v>
          </cell>
          <cell r="G419">
            <v>5.2472740546038457E-4</v>
          </cell>
          <cell r="H419">
            <v>2.2594315547218497E-3</v>
          </cell>
          <cell r="I419">
            <v>1.1929147902410707E-3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1.7466384933032199E-6</v>
          </cell>
          <cell r="F420">
            <v>1.11625064084877E-4</v>
          </cell>
          <cell r="G420">
            <v>1.0959164933614899E-6</v>
          </cell>
          <cell r="H420">
            <v>2.2940129667355701E-4</v>
          </cell>
          <cell r="I420">
            <v>8.2069484828392596E-7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1.7466384933032199E-6</v>
          </cell>
          <cell r="F421">
            <v>1.1330335688930397E-4</v>
          </cell>
          <cell r="G421">
            <v>1.1410313025477442E-4</v>
          </cell>
          <cell r="H421">
            <v>4.2492899260876643E-4</v>
          </cell>
          <cell r="I421">
            <v>2.4129239917516858E-4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D422">
            <v>3.1464125390489571E-6</v>
          </cell>
          <cell r="E422">
            <v>1.6478250296048776E-6</v>
          </cell>
          <cell r="F422">
            <v>1.4928342888450854E-6</v>
          </cell>
          <cell r="G422">
            <v>1.1709294350290089E-3</v>
          </cell>
          <cell r="H422">
            <v>2.4650290023512759E-3</v>
          </cell>
          <cell r="I422">
            <v>7.5302625234829315E-4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D423">
            <v>1.6740714957577665E-6</v>
          </cell>
          <cell r="E423">
            <v>4.093167069747044E-6</v>
          </cell>
          <cell r="F423">
            <v>3.8806036433471094E-6</v>
          </cell>
          <cell r="G423">
            <v>6.4676759243845652E-5</v>
          </cell>
          <cell r="H423">
            <v>4.3921126536901503E-5</v>
          </cell>
          <cell r="I423">
            <v>7.4244326644993297E-5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E424">
            <v>2.9379100431077976E-6</v>
          </cell>
          <cell r="F424">
            <v>2.9481488665165671E-6</v>
          </cell>
          <cell r="G424">
            <v>6.8878567399206448E-6</v>
          </cell>
          <cell r="H424">
            <v>9.6604061363581824E-6</v>
          </cell>
          <cell r="I424">
            <v>7.4452308159883129E-6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D425">
            <v>4.8204840348067279E-6</v>
          </cell>
          <cell r="E425">
            <v>8.6789021424597216E-6</v>
          </cell>
          <cell r="F425">
            <v>8.3215867987087657E-6</v>
          </cell>
          <cell r="G425">
            <v>1.2424940510127739E-3</v>
          </cell>
          <cell r="H425">
            <v>2.5186105350245348E-3</v>
          </cell>
          <cell r="I425">
            <v>8.3471580980927441E-4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2.2699443961920748E-5</v>
          </cell>
          <cell r="G426">
            <v>2.3750196696247148E-5</v>
          </cell>
          <cell r="H426">
            <v>2.6342276856144414E-5</v>
          </cell>
          <cell r="I426">
            <v>2.7870481299303901E-5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2.2699443961920748E-5</v>
          </cell>
          <cell r="G427">
            <v>2.3750196696247148E-5</v>
          </cell>
          <cell r="H427">
            <v>2.6342276856144414E-5</v>
          </cell>
          <cell r="I427">
            <v>2.7870481299303901E-5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E428">
            <v>1.45687919813717E-8</v>
          </cell>
          <cell r="F428">
            <v>8.9827475199793296E-7</v>
          </cell>
          <cell r="G428">
            <v>6.6127501375748803E-8</v>
          </cell>
          <cell r="H428">
            <v>1.98713550190804E-8</v>
          </cell>
          <cell r="I428">
            <v>1.10791752783543E-8</v>
          </cell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E429">
            <v>1.45687919813717E-8</v>
          </cell>
          <cell r="F429">
            <v>9.1284354397930503E-7</v>
          </cell>
          <cell r="G429">
            <v>9.6630226850365885E-7</v>
          </cell>
          <cell r="H429">
            <v>1.0949995307256409E-6</v>
          </cell>
          <cell r="I429">
            <v>1.11781165221381E-6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8.5611747932702181E-2</v>
          </cell>
          <cell r="G430">
            <v>8.5615167248422649E-2</v>
          </cell>
          <cell r="H430">
            <v>8.5616749463407249E-2</v>
          </cell>
          <cell r="I430">
            <v>8.5617440818232374E-2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8.5611747932702181E-2</v>
          </cell>
          <cell r="G431">
            <v>8.5615167248422649E-2</v>
          </cell>
          <cell r="H431">
            <v>8.5616749463407249E-2</v>
          </cell>
          <cell r="I431">
            <v>8.5617440818232374E-2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1.7921437874959998E-5</v>
          </cell>
          <cell r="G432">
            <v>1.61456421269667E-7</v>
          </cell>
          <cell r="H432">
            <v>3.8908049767127102E-3</v>
          </cell>
          <cell r="I432">
            <v>5.9977896164722603E-3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1.243330521471247E-2</v>
          </cell>
          <cell r="G433">
            <v>1.2433466671133741E-2</v>
          </cell>
          <cell r="H433">
            <v>1.2433634800171499E-2</v>
          </cell>
          <cell r="I433">
            <v>1.2433659197637699E-2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2.5683487841076467E-3</v>
          </cell>
          <cell r="G434">
            <v>2.1051771880352065E-3</v>
          </cell>
          <cell r="H434">
            <v>1.5306956160277546E-2</v>
          </cell>
          <cell r="I434">
            <v>5.7560733081282187E-3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7.3159025971551106E-2</v>
          </cell>
          <cell r="G435">
            <v>5.8201957551561601E-2</v>
          </cell>
          <cell r="H435">
            <v>0.39968163307391402</v>
          </cell>
          <cell r="I435">
            <v>0.14238707656948699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2.5683487841076467E-3</v>
          </cell>
          <cell r="G436">
            <v>2.1051771880352065E-3</v>
          </cell>
          <cell r="H436">
            <v>1.5306956160277546E-2</v>
          </cell>
          <cell r="I436">
            <v>5.7560733081282187E-3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1.2971458505594167E-3</v>
          </cell>
          <cell r="G437">
            <v>1.0319496019780417E-3</v>
          </cell>
          <cell r="H437">
            <v>7.0865537779062687E-3</v>
          </cell>
          <cell r="I437">
            <v>2.5245935561965874E-3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1.3559753494846101E-6</v>
          </cell>
          <cell r="E438">
            <v>5.1430938969636799E-5</v>
          </cell>
          <cell r="F438">
            <v>1.5519586964648799E-4</v>
          </cell>
          <cell r="G438">
            <v>5.9402385661346399E-6</v>
          </cell>
          <cell r="H438">
            <v>1.1833654153665699E-5</v>
          </cell>
          <cell r="I438">
            <v>1.4855991568057599E-6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1.3559753494846101E-6</v>
          </cell>
          <cell r="E439">
            <v>5.2716068424558257E-5</v>
          </cell>
          <cell r="F439">
            <v>2.0752962736108959E-4</v>
          </cell>
          <cell r="G439">
            <v>2.1285882551805527E-4</v>
          </cell>
          <cell r="H439">
            <v>1.183882381666654E-3</v>
          </cell>
          <cell r="I439">
            <v>4.9225705882973575E-4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D440">
            <v>1.5620380088737728E-6</v>
          </cell>
          <cell r="E440">
            <v>3.709166718225307E-5</v>
          </cell>
          <cell r="F440">
            <v>1.099655823965269E-3</v>
          </cell>
          <cell r="G440">
            <v>3.2784854651613058E-4</v>
          </cell>
          <cell r="H440">
            <v>2.5933366166188958E-2</v>
          </cell>
          <cell r="I440">
            <v>2.1219746323104317E-4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E441">
            <v>5.7639230147432585E-6</v>
          </cell>
          <cell r="F441">
            <v>1.0050116386586887E-5</v>
          </cell>
          <cell r="G441">
            <v>1.4200542106313733E-5</v>
          </cell>
          <cell r="H441">
            <v>6.319727654754034E-4</v>
          </cell>
          <cell r="I441">
            <v>1.2046493785449374E-4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D442">
            <v>3.2584442311144922E-6</v>
          </cell>
          <cell r="E442">
            <v>2.6253874134119157E-3</v>
          </cell>
          <cell r="F442">
            <v>1.1343178428820344E-2</v>
          </cell>
          <cell r="G442">
            <v>1.2227334628690273E-2</v>
          </cell>
          <cell r="H442">
            <v>0.30199508972999439</v>
          </cell>
          <cell r="I442">
            <v>0.23730453139101479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D443">
            <v>4.8204822399882616E-6</v>
          </cell>
          <cell r="E443">
            <v>2.6682430036089129E-3</v>
          </cell>
          <cell r="F443">
            <v>1.2452884369172204E-2</v>
          </cell>
          <cell r="G443">
            <v>1.2569383717312721E-2</v>
          </cell>
          <cell r="H443">
            <v>0.32856042866165919</v>
          </cell>
          <cell r="I443">
            <v>0.23763719379210038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0.52861505493127536</v>
          </cell>
          <cell r="F444">
            <v>2.0867627559898541</v>
          </cell>
          <cell r="G444">
            <v>4.3405254593593749</v>
          </cell>
          <cell r="H444">
            <v>6.8349958142279528</v>
          </cell>
          <cell r="I444">
            <v>9.0763734921885533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0.16248413573707218</v>
          </cell>
          <cell r="F445">
            <v>0.62602882679695626</v>
          </cell>
          <cell r="G445">
            <v>1.2520746517382797</v>
          </cell>
          <cell r="H445">
            <v>1.8472961660075571</v>
          </cell>
          <cell r="I445">
            <v>2.3272752544073239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0.52861505493127536</v>
          </cell>
          <cell r="F446">
            <v>2.0867627559898541</v>
          </cell>
          <cell r="G446">
            <v>4.3405254593593749</v>
          </cell>
          <cell r="H446">
            <v>6.8349958142279528</v>
          </cell>
          <cell r="I446">
            <v>9.0763734921885533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4.2082820202190001E-2</v>
          </cell>
          <cell r="F447">
            <v>0.121174867586001</v>
          </cell>
          <cell r="G447">
            <v>0.17632499117387601</v>
          </cell>
          <cell r="H447">
            <v>0.26460532245337798</v>
          </cell>
          <cell r="I447">
            <v>0.46686172665543901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4.2082820202190001E-2</v>
          </cell>
          <cell r="F448">
            <v>0.16325753349698768</v>
          </cell>
          <cell r="G448">
            <v>0.33958212226057094</v>
          </cell>
          <cell r="H448">
            <v>0.53751714094335201</v>
          </cell>
          <cell r="I448">
            <v>0.7143160569172009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6.3997833912820433E-3</v>
          </cell>
          <cell r="H449">
            <v>8.35083498791899</v>
          </cell>
          <cell r="I449">
            <v>7.4085894091549509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6.3997833912820433E-3</v>
          </cell>
          <cell r="H450">
            <v>8.35083498791899</v>
          </cell>
          <cell r="I450">
            <v>7.4085894091549509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3.6940163647314599E-4</v>
          </cell>
          <cell r="H451">
            <v>0.24199882277711801</v>
          </cell>
          <cell r="I451">
            <v>0.17813986520696401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3.6940163647314599E-4</v>
          </cell>
          <cell r="H452">
            <v>0.29426934293412899</v>
          </cell>
          <cell r="I452">
            <v>0.26102960369524603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D453">
            <v>3.1027519653168798E-8</v>
          </cell>
          <cell r="E453">
            <v>0.78874559873757266</v>
          </cell>
          <cell r="F453">
            <v>0.7618853357844706</v>
          </cell>
          <cell r="G453">
            <v>0.57291437639138776</v>
          </cell>
          <cell r="H453">
            <v>0.13111780707877796</v>
          </cell>
          <cell r="I453">
            <v>6.1079985041621772E-2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D454">
            <v>2.4844119754557791E-7</v>
          </cell>
          <cell r="E454">
            <v>0.78877730460287498</v>
          </cell>
          <cell r="F454">
            <v>0.76192167173820791</v>
          </cell>
          <cell r="G454">
            <v>0.57294453245772825</v>
          </cell>
          <cell r="H454">
            <v>0.13112575147528224</v>
          </cell>
          <cell r="I454">
            <v>6.1083563020026065E-2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9.1916499510288005E-3</v>
          </cell>
          <cell r="E455">
            <v>6.7752928756004097E-2</v>
          </cell>
          <cell r="F455">
            <v>8.5452137903237896E-5</v>
          </cell>
          <cell r="G455">
            <v>7.8246197082167598E-5</v>
          </cell>
          <cell r="H455">
            <v>1.7086985154010699E-2</v>
          </cell>
          <cell r="I455">
            <v>3.6091159300833901E-5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9.1916499510288005E-3</v>
          </cell>
          <cell r="E456">
            <v>7.6895111955525036E-2</v>
          </cell>
          <cell r="F456">
            <v>7.6895593884077476E-2</v>
          </cell>
          <cell r="G456">
            <v>7.6892369436681873E-2</v>
          </cell>
          <cell r="H456">
            <v>1.8323677202894066E-2</v>
          </cell>
          <cell r="I456">
            <v>7.7511137419865195E-3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2.0862497928503454E-3</v>
          </cell>
          <cell r="H457">
            <v>4.049782245569517E-3</v>
          </cell>
          <cell r="I457">
            <v>1.1687319649334041E-3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2.1073230230811558E-3</v>
          </cell>
          <cell r="H458">
            <v>4.0906891369389096E-3</v>
          </cell>
          <cell r="I458">
            <v>1.1805373383165698E-3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2.0862497928503454E-3</v>
          </cell>
          <cell r="H459">
            <v>4.049782245569517E-3</v>
          </cell>
          <cell r="I459">
            <v>1.1687319649334041E-3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2.17219789993416E-4</v>
          </cell>
          <cell r="H460">
            <v>2.8034394848253297E-4</v>
          </cell>
          <cell r="I460">
            <v>7.6725310354316094E-5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2.17219789993416E-4</v>
          </cell>
          <cell r="H461">
            <v>4.2041074758972496E-4</v>
          </cell>
          <cell r="I461">
            <v>1.4516049403329401E-4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9.8449867409106575E-3</v>
          </cell>
          <cell r="G463">
            <v>8.1824026233798287E-3</v>
          </cell>
          <cell r="H463">
            <v>1.0415271231374217E-2</v>
          </cell>
          <cell r="I463">
            <v>6.2658386790353697E-3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61.718514209380523</v>
          </cell>
          <cell r="E464">
            <v>58.23588052544855</v>
          </cell>
          <cell r="F464">
            <v>58.261377162857485</v>
          </cell>
          <cell r="G464">
            <v>58.023450966119213</v>
          </cell>
          <cell r="H464">
            <v>58.332464013854683</v>
          </cell>
          <cell r="I464">
            <v>54.560793216737153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1.4007960623326323</v>
          </cell>
          <cell r="F465">
            <v>2.4074398537613355</v>
          </cell>
          <cell r="G465">
            <v>3.8753363436238075</v>
          </cell>
          <cell r="H465">
            <v>3.876221156195863</v>
          </cell>
          <cell r="I465">
            <v>5.2417893558172661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3.9773471966718654</v>
          </cell>
          <cell r="F466">
            <v>3.9773654823206579</v>
          </cell>
          <cell r="G466">
            <v>4.1187239512193203</v>
          </cell>
          <cell r="H466">
            <v>6.3212733032516475</v>
          </cell>
          <cell r="I466">
            <v>12.492685116680661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9.8138934815987522</v>
          </cell>
          <cell r="E467">
            <v>10.335088732328368</v>
          </cell>
          <cell r="F467">
            <v>10.488231346066762</v>
          </cell>
          <cell r="G467">
            <v>10.630036218530275</v>
          </cell>
          <cell r="H467">
            <v>10.979399390013937</v>
          </cell>
          <cell r="I467">
            <v>10.992642940959286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6.7633799871676822E-2</v>
          </cell>
          <cell r="E468">
            <v>8.5494588635065066E-2</v>
          </cell>
          <cell r="F468">
            <v>8.4824360101811283E-2</v>
          </cell>
          <cell r="G468">
            <v>8.5423972559476674E-2</v>
          </cell>
          <cell r="H468">
            <v>8.4967381714124046E-2</v>
          </cell>
          <cell r="I468">
            <v>8.5441407013592166E-2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2.2297352949571654E-4</v>
          </cell>
          <cell r="F469">
            <v>9.5662356000420304E-4</v>
          </cell>
          <cell r="G469">
            <v>1.0272005805312177E-3</v>
          </cell>
          <cell r="H469">
            <v>1.4811434293990195E-3</v>
          </cell>
          <cell r="I469">
            <v>6.4910634777789859E-4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2.2290114327563077E-4</v>
          </cell>
          <cell r="F470">
            <v>9.5987530826366894E-4</v>
          </cell>
          <cell r="G470">
            <v>1.0497681215492802E-3</v>
          </cell>
          <cell r="H470">
            <v>1.5696378784054769E-3</v>
          </cell>
          <cell r="I470">
            <v>6.681740783914871E-4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4.4587467277134739E-4</v>
          </cell>
          <cell r="F471">
            <v>1.9164988682678732E-3</v>
          </cell>
          <cell r="G471">
            <v>2.0769687020804977E-3</v>
          </cell>
          <cell r="H471">
            <v>3.0507813078044952E-3</v>
          </cell>
          <cell r="I471">
            <v>1.317280426169385E-3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2.9640369544383255E-4</v>
          </cell>
          <cell r="G472">
            <v>2.8818718584474299E-4</v>
          </cell>
          <cell r="H472">
            <v>4.534548819909983E-4</v>
          </cell>
          <cell r="I472">
            <v>2.0903372537266619E-4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2.9652887627147964E-4</v>
          </cell>
          <cell r="G473">
            <v>2.8830388910595776E-4</v>
          </cell>
          <cell r="H473">
            <v>4.5360073552005298E-4</v>
          </cell>
          <cell r="I473">
            <v>2.0912176797909183E-4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2.4925235946395301E-5</v>
          </cell>
          <cell r="E474">
            <v>5.0088249559917403E-7</v>
          </cell>
          <cell r="F474">
            <v>1.1484683231794E-4</v>
          </cell>
          <cell r="G474">
            <v>3.3004981286768E-5</v>
          </cell>
          <cell r="H474">
            <v>4.34493569647472E-5</v>
          </cell>
          <cell r="I474">
            <v>2.8524350991140202E-5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2.4925235946395301E-5</v>
          </cell>
          <cell r="E475">
            <v>7.1686910402430097E-7</v>
          </cell>
          <cell r="F475">
            <v>1.1530139511516319E-4</v>
          </cell>
          <cell r="G475">
            <v>1.1585773019686071E-4</v>
          </cell>
          <cell r="H475">
            <v>1.8122785611903648E-4</v>
          </cell>
          <cell r="I475">
            <v>6.8515229499446198E-5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0.43673249401783232</v>
          </cell>
          <cell r="E476">
            <v>0.55207349188868915</v>
          </cell>
          <cell r="F476">
            <v>3.0055790490028604</v>
          </cell>
          <cell r="G476">
            <v>7.2202370300780689</v>
          </cell>
          <cell r="H476">
            <v>7.2202579514820009</v>
          </cell>
          <cell r="I476">
            <v>7.2202678001879317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0.43673249401783232</v>
          </cell>
          <cell r="E477">
            <v>0.55207349188868915</v>
          </cell>
          <cell r="F477">
            <v>3.0055790490028604</v>
          </cell>
          <cell r="G477">
            <v>7.2202370300780689</v>
          </cell>
          <cell r="H477">
            <v>7.2202579514820009</v>
          </cell>
          <cell r="I477">
            <v>7.2202678001879317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1.9143322018126655E-4</v>
          </cell>
          <cell r="H478">
            <v>5.3591621385559447E-4</v>
          </cell>
          <cell r="I478">
            <v>1.8779768836545729E-4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3.4935177749997393E-4</v>
          </cell>
          <cell r="H479">
            <v>5.4505619523344598E-4</v>
          </cell>
          <cell r="I479">
            <v>1.8854652713931001E-4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5.4078499768124024E-4</v>
          </cell>
          <cell r="H480">
            <v>1.080972409089041E-3</v>
          </cell>
          <cell r="I480">
            <v>3.7634421550476743E-4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1522.74334925379</v>
          </cell>
          <cell r="E481">
            <v>1360.6880593773401</v>
          </cell>
          <cell r="F481">
            <v>1550.5534442326</v>
          </cell>
          <cell r="G481">
            <v>1746.0222974731801</v>
          </cell>
          <cell r="H481">
            <v>1633.12091555805</v>
          </cell>
          <cell r="I481">
            <v>790.611328148398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27.217815591063484</v>
          </cell>
          <cell r="E482">
            <v>28.488537513825896</v>
          </cell>
          <cell r="F482">
            <v>27.409100064362914</v>
          </cell>
          <cell r="G482">
            <v>30.859900954030593</v>
          </cell>
          <cell r="H482">
            <v>28.939400861003822</v>
          </cell>
          <cell r="I482">
            <v>14.022929786278857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26.998995554145129</v>
          </cell>
          <cell r="E483">
            <v>24.12567481165495</v>
          </cell>
          <cell r="F483">
            <v>27.49208234454969</v>
          </cell>
          <cell r="G483">
            <v>30.957842153779779</v>
          </cell>
          <cell r="H483">
            <v>28.956044602093137</v>
          </cell>
          <cell r="I483">
            <v>14.017931350148908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0.30577060374982357</v>
          </cell>
          <cell r="E484">
            <v>4.4538727421478663</v>
          </cell>
          <cell r="F484">
            <v>3.775462540841303E-3</v>
          </cell>
          <cell r="G484">
            <v>3.6699428607192027E-4</v>
          </cell>
          <cell r="H484">
            <v>5.3467185306151706E-4</v>
          </cell>
          <cell r="I484">
            <v>7.2898639596431162E-4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8.0390522917551E-4</v>
          </cell>
          <cell r="G485">
            <v>2.899141545171616E-4</v>
          </cell>
          <cell r="H485">
            <v>7.5284421190243603E-2</v>
          </cell>
          <cell r="I485">
            <v>4.9097846779355865E-2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5.8374071095093299E-6</v>
          </cell>
          <cell r="E486">
            <v>2.30205243832725E-7</v>
          </cell>
          <cell r="F486">
            <v>3.5403709785390002E-7</v>
          </cell>
          <cell r="G486">
            <v>4.1809651374157599E-7</v>
          </cell>
          <cell r="H486">
            <v>8.23131855073245E-7</v>
          </cell>
          <cell r="I486">
            <v>1.40565148509596E-6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2.2350580390322499</v>
          </cell>
          <cell r="E487">
            <v>2.2350582692374936</v>
          </cell>
          <cell r="F487">
            <v>2.2350586232745915</v>
          </cell>
          <cell r="G487">
            <v>2.2350590413711053</v>
          </cell>
          <cell r="H487">
            <v>2.2350605017168279</v>
          </cell>
          <cell r="I487">
            <v>1.1209002082320327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0.62579801380236133</v>
          </cell>
          <cell r="E488">
            <v>0.73757966123539664</v>
          </cell>
          <cell r="F488">
            <v>0.73635113344537295</v>
          </cell>
          <cell r="G488">
            <v>0.73430399961944859</v>
          </cell>
          <cell r="H488">
            <v>0.73083768728359799</v>
          </cell>
          <cell r="I488">
            <v>0.72690187622439939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0.62579801380236133</v>
          </cell>
          <cell r="E489">
            <v>0.73757966123539664</v>
          </cell>
          <cell r="F489">
            <v>0.73635113344537295</v>
          </cell>
          <cell r="G489">
            <v>0.73430399961944859</v>
          </cell>
          <cell r="H489">
            <v>0.73083768728359799</v>
          </cell>
          <cell r="I489">
            <v>0.72690187622439939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5.3111245183246814</v>
          </cell>
          <cell r="E490">
            <v>6.2669422285114909</v>
          </cell>
          <cell r="F490">
            <v>5.7596728404242636</v>
          </cell>
          <cell r="G490">
            <v>8.0378515477163166</v>
          </cell>
          <cell r="H490">
            <v>8.0860072734483648</v>
          </cell>
          <cell r="I490">
            <v>5.7267983379769509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9.0019059632621765</v>
          </cell>
          <cell r="E491">
            <v>10.609947339466402</v>
          </cell>
          <cell r="F491">
            <v>9.7346583218438152</v>
          </cell>
          <cell r="G491">
            <v>13.546940810757839</v>
          </cell>
          <cell r="H491">
            <v>13.551967497399492</v>
          </cell>
          <cell r="I491">
            <v>9.5446638966282489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5.3111245183246814</v>
          </cell>
          <cell r="E492">
            <v>6.2669422285114909</v>
          </cell>
          <cell r="F492">
            <v>5.7596728404242636</v>
          </cell>
          <cell r="G492">
            <v>8.0378515477163166</v>
          </cell>
          <cell r="H492">
            <v>8.0860072734483648</v>
          </cell>
          <cell r="I492">
            <v>5.7267983379769509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5.2950050295197601E-2</v>
          </cell>
          <cell r="F493">
            <v>6.2226791528545599E-5</v>
          </cell>
          <cell r="G493">
            <v>9.7969195172714102E-2</v>
          </cell>
          <cell r="H493">
            <v>0.171734947258428</v>
          </cell>
          <cell r="I493">
            <v>0.13205932821015401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0.34178177673499061</v>
          </cell>
          <cell r="F494">
            <v>0.34183529284027975</v>
          </cell>
          <cell r="G494">
            <v>0.43978941122263687</v>
          </cell>
          <cell r="H494">
            <v>0.47630351394007547</v>
          </cell>
          <cell r="I494">
            <v>0.35721533603912697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4.9429261204668982E-4</v>
          </cell>
          <cell r="E495">
            <v>1.9983498403390709E-4</v>
          </cell>
          <cell r="F495">
            <v>3.4800581310189574E-4</v>
          </cell>
          <cell r="G495">
            <v>1.9961739849441353E-3</v>
          </cell>
          <cell r="H495">
            <v>3.5431181736236366</v>
          </cell>
          <cell r="I495">
            <v>5.1668270635259326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0.17203292431315953</v>
          </cell>
          <cell r="E496">
            <v>0.52142308860826314</v>
          </cell>
          <cell r="F496">
            <v>1.1314124558566019</v>
          </cell>
          <cell r="G496">
            <v>2.6286393545329876</v>
          </cell>
          <cell r="H496">
            <v>0.37944013844181107</v>
          </cell>
          <cell r="I496">
            <v>0.71741501230492732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0.1725272169252062</v>
          </cell>
          <cell r="E497">
            <v>0.52162292359229645</v>
          </cell>
          <cell r="F497">
            <v>1.1317604616697046</v>
          </cell>
          <cell r="G497">
            <v>2.6306355285179333</v>
          </cell>
          <cell r="H497">
            <v>3.9225583120654495</v>
          </cell>
          <cell r="I497">
            <v>5.884242075830862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5.8604287618580032E-6</v>
          </cell>
          <cell r="E498">
            <v>6.0653074245852219E-6</v>
          </cell>
          <cell r="F498">
            <v>8.1048902444543713E-2</v>
          </cell>
          <cell r="G498">
            <v>8.0463448779203389E-2</v>
          </cell>
          <cell r="H498">
            <v>0.33560932914753849</v>
          </cell>
          <cell r="I498">
            <v>0.33244997494563222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E499">
            <v>2.5024125134221357E-7</v>
          </cell>
          <cell r="F499">
            <v>8.1049172708840128E-2</v>
          </cell>
          <cell r="G499">
            <v>8.0463647448280592E-2</v>
          </cell>
          <cell r="H499">
            <v>0.33564003133395681</v>
          </cell>
          <cell r="I499">
            <v>0.33248155030527271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6.2294989252829102E-3</v>
          </cell>
          <cell r="E500">
            <v>9.8609277522575898E-3</v>
          </cell>
          <cell r="F500">
            <v>1.33748167233414E-6</v>
          </cell>
          <cell r="G500">
            <v>3.13898819623869E-6</v>
          </cell>
          <cell r="H500">
            <v>3.6784173050935801E-2</v>
          </cell>
          <cell r="I500">
            <v>2.2063787330907199E-2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6.2294989252829102E-3</v>
          </cell>
          <cell r="E501">
            <v>1.6090426677540501E-2</v>
          </cell>
          <cell r="F501">
            <v>1.6091764159212801E-2</v>
          </cell>
          <cell r="G501">
            <v>1.6094903147409099E-2</v>
          </cell>
          <cell r="H501">
            <v>5.7535593270730802E-2</v>
          </cell>
          <cell r="I501">
            <v>5.7536027564172101E-2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3.9582920979668954E-5</v>
          </cell>
          <cell r="F502">
            <v>3.9623184657095865E-5</v>
          </cell>
          <cell r="G502">
            <v>3.986230137388231E-5</v>
          </cell>
          <cell r="H502">
            <v>2.7935857111225953E-5</v>
          </cell>
          <cell r="I502">
            <v>1.8363676004739267E-5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2.4375575150762483E-4</v>
          </cell>
          <cell r="F503">
            <v>2.4400369942826201E-4</v>
          </cell>
          <cell r="G503">
            <v>2.4547620508362424E-4</v>
          </cell>
          <cell r="H503">
            <v>1.7203191870691136E-4</v>
          </cell>
          <cell r="I503">
            <v>1.1308543013480252E-4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2.8333867248729399E-4</v>
          </cell>
          <cell r="F504">
            <v>2.8362688408535813E-4</v>
          </cell>
          <cell r="G504">
            <v>2.8533850645750668E-4</v>
          </cell>
          <cell r="H504">
            <v>1.9996777581813744E-4</v>
          </cell>
          <cell r="I504">
            <v>1.314491061395418E-4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1.50913792801701E-5</v>
          </cell>
          <cell r="F505">
            <v>4.5035069184398197E-8</v>
          </cell>
          <cell r="G505">
            <v>1.1034781393130001E-7</v>
          </cell>
          <cell r="H505">
            <v>4.1913050186161498E-6</v>
          </cell>
          <cell r="I505">
            <v>1.13496849299805E-6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1.50913792801701E-5</v>
          </cell>
          <cell r="F506">
            <v>1.51364143493545E-5</v>
          </cell>
          <cell r="G506">
            <v>1.5246762163285799E-5</v>
          </cell>
          <cell r="H506">
            <v>1.05991112448826E-5</v>
          </cell>
          <cell r="I506">
            <v>6.8519532792916701E-6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D507">
            <v>8.4873437302944221E-7</v>
          </cell>
          <cell r="E507">
            <v>1.3528139393988764E-4</v>
          </cell>
          <cell r="F507">
            <v>1.2182386207980898E-2</v>
          </cell>
          <cell r="G507">
            <v>3.4793894641482444E-3</v>
          </cell>
          <cell r="H507">
            <v>1.0814230801166087</v>
          </cell>
          <cell r="I507">
            <v>1.2509929608514314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D508">
            <v>2.8474265183065153E-6</v>
          </cell>
          <cell r="E508">
            <v>1.3539196877018357E-4</v>
          </cell>
          <cell r="F508">
            <v>1.2197944811056219E-2</v>
          </cell>
          <cell r="G508">
            <v>3.4793894641482392E-3</v>
          </cell>
          <cell r="H508">
            <v>1.0814230801166087</v>
          </cell>
          <cell r="I508">
            <v>1.2509929608514314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D509">
            <v>3.8614206669501882E-6</v>
          </cell>
          <cell r="E509">
            <v>1.6586844794513325E-4</v>
          </cell>
          <cell r="F509">
            <v>1.4522772786584504E-2</v>
          </cell>
          <cell r="G509">
            <v>4.0006080171041281E-3</v>
          </cell>
          <cell r="H509">
            <v>1.1632140630006407</v>
          </cell>
          <cell r="I509">
            <v>1.2640093820082092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D510">
            <v>3.8614206669501882E-6</v>
          </cell>
          <cell r="E510">
            <v>1.6586844794513325E-4</v>
          </cell>
          <cell r="F510">
            <v>1.4522772786584504E-2</v>
          </cell>
          <cell r="G510">
            <v>4.0006080171041281E-3</v>
          </cell>
          <cell r="H510">
            <v>1.1632140630006407</v>
          </cell>
          <cell r="I510">
            <v>1.2640093820082092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9.2161065130024096E-4</v>
          </cell>
          <cell r="E511">
            <v>1.9238809050380701E-5</v>
          </cell>
          <cell r="F511">
            <v>4.17881140375319E-5</v>
          </cell>
          <cell r="G511">
            <v>1.4061202230204299E-5</v>
          </cell>
          <cell r="H511">
            <v>1.4040624914431499E-5</v>
          </cell>
          <cell r="I511">
            <v>2.9241222054787999E-5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9.2161065130024096E-4</v>
          </cell>
          <cell r="E512">
            <v>9.4008417313886587E-4</v>
          </cell>
          <cell r="F512">
            <v>9.798180377189583E-4</v>
          </cell>
          <cell r="G512">
            <v>9.8998724106823038E-4</v>
          </cell>
          <cell r="H512">
            <v>0.2986997308806234</v>
          </cell>
          <cell r="I512">
            <v>0.23775598042370083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6.9110723271338214E-4</v>
          </cell>
          <cell r="H513">
            <v>0.34198938947160773</v>
          </cell>
          <cell r="I513">
            <v>0.18140825649410647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4.4430237414305816E-4</v>
          </cell>
          <cell r="H514">
            <v>6.7726387907667648E-2</v>
          </cell>
          <cell r="I514">
            <v>5.790221493881606E-2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1.1354096068564418E-3</v>
          </cell>
          <cell r="H515">
            <v>0.40971577737927561</v>
          </cell>
          <cell r="I515">
            <v>0.23931047143292233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2652.47977757751</v>
          </cell>
          <cell r="E516">
            <v>2731.8035330624598</v>
          </cell>
          <cell r="F516">
            <v>2709.9331877956001</v>
          </cell>
          <cell r="G516">
            <v>2618.0268825315902</v>
          </cell>
          <cell r="H516">
            <v>2311.6791083589001</v>
          </cell>
          <cell r="I516">
            <v>1309.0798726285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47.189746786973707</v>
          </cell>
          <cell r="E517">
            <v>48.283011998330281</v>
          </cell>
          <cell r="F517">
            <v>47.897450383170295</v>
          </cell>
          <cell r="G517">
            <v>46.272424479372326</v>
          </cell>
          <cell r="H517">
            <v>40.951696145071786</v>
          </cell>
          <cell r="I517">
            <v>23.217635476677355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47.029783290381374</v>
          </cell>
          <cell r="E518">
            <v>48.436232855717343</v>
          </cell>
          <cell r="F518">
            <v>48.048460776517693</v>
          </cell>
          <cell r="G518">
            <v>46.418916356943043</v>
          </cell>
          <cell r="H518">
            <v>40.987218233313939</v>
          </cell>
          <cell r="I518">
            <v>23.210636039512433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0.31071678603370378</v>
          </cell>
          <cell r="E519">
            <v>1.0249985134599836E-3</v>
          </cell>
          <cell r="F519">
            <v>1.025913987665248E-3</v>
          </cell>
          <cell r="G519">
            <v>1.0269344695302803E-3</v>
          </cell>
          <cell r="H519">
            <v>1.0325050034197579E-3</v>
          </cell>
          <cell r="I519">
            <v>1.0413724178951695E-3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9.7782587723252369E-4</v>
          </cell>
          <cell r="G520">
            <v>3.0398158866949134E-4</v>
          </cell>
          <cell r="H520">
            <v>9.4270497423910207E-2</v>
          </cell>
          <cell r="I520">
            <v>8.0129577829294849E-2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8.6052801133024498E-6</v>
          </cell>
          <cell r="E521">
            <v>2.5540010623043302E-7</v>
          </cell>
          <cell r="F521">
            <v>3.9155366045886001E-7</v>
          </cell>
          <cell r="G521">
            <v>3.6362680348796401E-7</v>
          </cell>
          <cell r="H521">
            <v>6.6496933791981598E-7</v>
          </cell>
          <cell r="I521">
            <v>1.3995286794137799E-6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3.0972486126760335</v>
          </cell>
          <cell r="E522">
            <v>3.0972488680761394</v>
          </cell>
          <cell r="F522">
            <v>3.0972492596298</v>
          </cell>
          <cell r="G522">
            <v>3.0972496232566034</v>
          </cell>
          <cell r="H522">
            <v>3.0972511972950056</v>
          </cell>
          <cell r="I522">
            <v>1.5532948374639852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8.6442703550546182E-4</v>
          </cell>
          <cell r="F523">
            <v>3.3986112149487087E-3</v>
          </cell>
          <cell r="G523">
            <v>3.6592428717482665E-3</v>
          </cell>
          <cell r="H523">
            <v>3.3969741157096603E-3</v>
          </cell>
          <cell r="I523">
            <v>1.9838248144501743E-3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8.6442703550546182E-4</v>
          </cell>
          <cell r="F524">
            <v>3.3986112149487087E-3</v>
          </cell>
          <cell r="G524">
            <v>3.6592428717482665E-3</v>
          </cell>
          <cell r="H524">
            <v>3.3969741157096603E-3</v>
          </cell>
          <cell r="I524">
            <v>1.9838248144501743E-3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8.7315862172268914E-4</v>
          </cell>
          <cell r="F525">
            <v>3.4329406211603096E-3</v>
          </cell>
          <cell r="G525">
            <v>3.6962049209578402E-3</v>
          </cell>
          <cell r="H525">
            <v>3.4312869855653116E-3</v>
          </cell>
          <cell r="I525">
            <v>2.0038634489395707E-3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1.0476886520044E-4</v>
          </cell>
          <cell r="F526">
            <v>3.54754967440703E-4</v>
          </cell>
          <cell r="G526">
            <v>2.6736000222999501E-4</v>
          </cell>
          <cell r="H526">
            <v>2.6020147861404401E-4</v>
          </cell>
          <cell r="I526">
            <v>1.32279496513104E-4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1.0476886520044E-4</v>
          </cell>
          <cell r="F527">
            <v>3.9369852106164592E-4</v>
          </cell>
          <cell r="G527">
            <v>4.0128554334182398E-4</v>
          </cell>
          <cell r="H527">
            <v>4.1928147340135899E-4</v>
          </cell>
          <cell r="I527">
            <v>2.1713634489907603E-4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2.5478430441913248E-3</v>
          </cell>
          <cell r="H528">
            <v>3.622146412205323E-3</v>
          </cell>
          <cell r="I528">
            <v>6.4296019095921137E-4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7.8243096580546115E-6</v>
          </cell>
          <cell r="H529">
            <v>1.1941893895027753E-5</v>
          </cell>
          <cell r="I529">
            <v>7.5303830004111169E-6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2.5556673538493805E-3</v>
          </cell>
          <cell r="H530">
            <v>3.6340883061003484E-3</v>
          </cell>
          <cell r="I530">
            <v>6.5049057395962298E-4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0.95909590878575035</v>
          </cell>
          <cell r="E531">
            <v>1.1059187975481293</v>
          </cell>
          <cell r="F531">
            <v>1.2627876331914401</v>
          </cell>
          <cell r="G531">
            <v>1.2627977687831142</v>
          </cell>
          <cell r="H531">
            <v>0.63923650440917124</v>
          </cell>
          <cell r="I531">
            <v>1.4738789516047621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2.8059367005330298E-4</v>
          </cell>
          <cell r="E532">
            <v>1.0854233938289653E-4</v>
          </cell>
          <cell r="F532">
            <v>1.7632608958582357E-4</v>
          </cell>
          <cell r="G532">
            <v>4.5998852265234695E-4</v>
          </cell>
          <cell r="H532">
            <v>0.62406841354420528</v>
          </cell>
          <cell r="I532">
            <v>1.5096634421432107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0.95937650245580408</v>
          </cell>
          <cell r="E533">
            <v>1.1060273398875127</v>
          </cell>
          <cell r="F533">
            <v>1.2629639592810258</v>
          </cell>
          <cell r="G533">
            <v>1.2632577573057666</v>
          </cell>
          <cell r="H533">
            <v>1.2633049179533773</v>
          </cell>
          <cell r="I533">
            <v>2.9835423937479741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1.0303984035901009E-3</v>
          </cell>
          <cell r="H534">
            <v>2.2007002410215555E-3</v>
          </cell>
          <cell r="I534">
            <v>7.2247205381433118E-4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1.0303984035901009E-3</v>
          </cell>
          <cell r="H535">
            <v>2.2007002410215555E-3</v>
          </cell>
          <cell r="I535">
            <v>7.2247205381433118E-4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1.0408064682728281E-3</v>
          </cell>
          <cell r="H536">
            <v>2.2229295363854111E-3</v>
          </cell>
          <cell r="I536">
            <v>7.2976975132760691E-4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1.26433051698806E-4</v>
          </cell>
          <cell r="H537">
            <v>1.6134272799170899E-4</v>
          </cell>
          <cell r="I537">
            <v>4.1777017958046803E-5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1.26433051698806E-4</v>
          </cell>
          <cell r="H538">
            <v>2.4501892014135201E-4</v>
          </cell>
          <cell r="I538">
            <v>8.0461944716444004E-5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5.0122199974638986E-5</v>
          </cell>
          <cell r="G539">
            <v>5.3078067462764022E-5</v>
          </cell>
          <cell r="H539">
            <v>2.340193831672595E-4</v>
          </cell>
          <cell r="I539">
            <v>1.5195264327762961E-4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5.0477904732423404E-5</v>
          </cell>
          <cell r="G540">
            <v>5.3412409420532128E-5</v>
          </cell>
          <cell r="H540">
            <v>2.3437726538006045E-4</v>
          </cell>
          <cell r="I540">
            <v>1.5229446106827362E-4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1.5888530103376001E-5</v>
          </cell>
          <cell r="E541">
            <v>2.4998619322056302E-7</v>
          </cell>
          <cell r="F541">
            <v>1.9820742760292101E-5</v>
          </cell>
          <cell r="G541">
            <v>1.13630473381012E-5</v>
          </cell>
          <cell r="H541">
            <v>4.4906479080674003E-5</v>
          </cell>
          <cell r="I541">
            <v>1.94439903792971E-5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1.5888530103376001E-5</v>
          </cell>
          <cell r="E542">
            <v>3.2607926025579874E-7</v>
          </cell>
          <cell r="F542">
            <v>2.0012724253402599E-5</v>
          </cell>
          <cell r="G542">
            <v>2.0153752819429298E-5</v>
          </cell>
          <cell r="H542">
            <v>7.5005487294770593E-5</v>
          </cell>
          <cell r="I542">
            <v>4.2599017468530111E-5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1.1893648322388436E-5</v>
          </cell>
          <cell r="F543">
            <v>1.5904664832094533</v>
          </cell>
          <cell r="G543">
            <v>1.9302509800492742</v>
          </cell>
          <cell r="H543">
            <v>2.802982563043352</v>
          </cell>
          <cell r="I543">
            <v>4.4701422016571053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1.1875694243870344E-5</v>
          </cell>
          <cell r="F544">
            <v>2.2291202809095783</v>
          </cell>
          <cell r="G544">
            <v>2.9706291929807929</v>
          </cell>
          <cell r="H544">
            <v>3.7833994662637731</v>
          </cell>
          <cell r="I544">
            <v>4.3814112305665818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1.6589811553742604E-5</v>
          </cell>
          <cell r="F545">
            <v>3.8195867641190273</v>
          </cell>
          <cell r="G545">
            <v>4.9008801730300684</v>
          </cell>
          <cell r="H545">
            <v>6.586382029307126</v>
          </cell>
          <cell r="I545">
            <v>8.8515534322236835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213.78110493182501</v>
          </cell>
          <cell r="E546">
            <v>4.6837802978942099E-2</v>
          </cell>
          <cell r="F546">
            <v>0.123824479535941</v>
          </cell>
          <cell r="G546">
            <v>6.4360869655752995E-2</v>
          </cell>
          <cell r="H546">
            <v>0.11049881027279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2.7300092381810996</v>
          </cell>
          <cell r="E547">
            <v>5.9812411798224822E-4</v>
          </cell>
          <cell r="F547">
            <v>1.5812528106910458E-3</v>
          </cell>
          <cell r="G547">
            <v>8.218956899563606E-4</v>
          </cell>
          <cell r="H547">
            <v>1.4110824852782899E-3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2.776377986127597</v>
          </cell>
          <cell r="E548">
            <v>6.0828315557067748E-4</v>
          </cell>
          <cell r="F548">
            <v>1.6081101238433902E-3</v>
          </cell>
          <cell r="G548">
            <v>8.3585545007471528E-4</v>
          </cell>
          <cell r="H548">
            <v>1.4350494840622131E-3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2.2954215388675672E-4</v>
          </cell>
          <cell r="G549">
            <v>2.5445246936888958E-4</v>
          </cell>
          <cell r="H549">
            <v>3.8006956366852681E-4</v>
          </cell>
          <cell r="I549">
            <v>3.9789025194083725E-4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2.2954215388675672E-4</v>
          </cell>
          <cell r="G550">
            <v>2.5445246936888958E-4</v>
          </cell>
          <cell r="H550">
            <v>3.8006956366852681E-4</v>
          </cell>
          <cell r="I550">
            <v>3.9789025194083725E-4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4.8614196230393197E-8</v>
          </cell>
          <cell r="E551">
            <v>9.1804652564305104E-8</v>
          </cell>
          <cell r="F551">
            <v>1.98870864382254E-5</v>
          </cell>
          <cell r="G551">
            <v>5.4338417373739696E-7</v>
          </cell>
          <cell r="H551">
            <v>4.7042486644569801E-7</v>
          </cell>
          <cell r="I551">
            <v>1.7072967440774599E-7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4.8614196230393197E-8</v>
          </cell>
          <cell r="E552">
            <v>1.1988513628430569E-7</v>
          </cell>
          <cell r="F552">
            <v>1.9987758153413754E-5</v>
          </cell>
          <cell r="G552">
            <v>2.0512621957736038E-5</v>
          </cell>
          <cell r="H552">
            <v>3.0317147185491034E-5</v>
          </cell>
          <cell r="I552">
            <v>3.0543926666601846E-5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0.47091156704522635</v>
          </cell>
          <cell r="G553">
            <v>0.47100342682118335</v>
          </cell>
          <cell r="H553">
            <v>1.6837362460405412</v>
          </cell>
          <cell r="I553">
            <v>1.6837448141782443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0.47091156704522635</v>
          </cell>
          <cell r="G554">
            <v>0.47100342682118335</v>
          </cell>
          <cell r="H554">
            <v>1.6837362460405412</v>
          </cell>
          <cell r="I554">
            <v>1.6837448141782443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5.6842971074200696E-6</v>
          </cell>
          <cell r="G555">
            <v>1.33406998340144E-5</v>
          </cell>
          <cell r="H555">
            <v>0.14803907694861301</v>
          </cell>
          <cell r="I555">
            <v>9.6282074844748905E-2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6.8389997676654532E-2</v>
          </cell>
          <cell r="G556">
            <v>6.8403338376488543E-2</v>
          </cell>
          <cell r="H556">
            <v>0.244526808527226</v>
          </cell>
          <cell r="I556">
            <v>0.244528510208946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8.1134509264546833E-4</v>
          </cell>
          <cell r="H557">
            <v>1.660907621153636E-3</v>
          </cell>
          <cell r="I557">
            <v>1.7170201153452322E-3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8.5692627762555074E-4</v>
          </cell>
          <cell r="H558">
            <v>1.754217038072377E-3</v>
          </cell>
          <cell r="I558">
            <v>1.8134819195781097E-3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1.01816434330961E-4</v>
          </cell>
          <cell r="H559">
            <v>1.4012626128224399E-4</v>
          </cell>
          <cell r="I559">
            <v>1.05059948728423E-4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1.01816434330961E-4</v>
          </cell>
          <cell r="H560">
            <v>2.1615812138011149E-4</v>
          </cell>
          <cell r="I560">
            <v>2.0929135757497078E-4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8.2098663441821651E-3</v>
          </cell>
          <cell r="F561">
            <v>8.210000035181542E-3</v>
          </cell>
          <cell r="G561">
            <v>8.7484505013587233E-3</v>
          </cell>
          <cell r="H561">
            <v>2.1189456442570104E-2</v>
          </cell>
          <cell r="I561">
            <v>2.1191056309359364E-2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2.154183889263372</v>
          </cell>
          <cell r="F562">
            <v>2.1542189683968069</v>
          </cell>
          <cell r="G562">
            <v>2.2955027933432643</v>
          </cell>
          <cell r="H562">
            <v>5.5598938858705029</v>
          </cell>
          <cell r="I562">
            <v>5.56031367434427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2.1623937556075545</v>
          </cell>
          <cell r="F563">
            <v>2.16242896843199</v>
          </cell>
          <cell r="G563">
            <v>2.3042512438446239</v>
          </cell>
          <cell r="H563">
            <v>5.5810833423130761</v>
          </cell>
          <cell r="I563">
            <v>5.5815047306536334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0.117605076057383</v>
          </cell>
          <cell r="F564">
            <v>2.9500016167790099E-6</v>
          </cell>
          <cell r="G564">
            <v>7.7087142962471E-3</v>
          </cell>
          <cell r="H564">
            <v>7.2183517580640705E-2</v>
          </cell>
          <cell r="I564">
            <v>0.15553852881532701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0.117605076057383</v>
          </cell>
          <cell r="F565">
            <v>0.117608026059</v>
          </cell>
          <cell r="G565">
            <v>0.12531674035524701</v>
          </cell>
          <cell r="H565">
            <v>0.303530159545707</v>
          </cell>
          <cell r="I565">
            <v>0.30355565439649002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2.5223646137494129E-3</v>
          </cell>
          <cell r="H566">
            <v>3.5859249480832689E-3</v>
          </cell>
          <cell r="I566">
            <v>6.3653058904961958E-4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2.5478430441913248E-3</v>
          </cell>
          <cell r="H567">
            <v>3.622146412205323E-3</v>
          </cell>
          <cell r="I567">
            <v>6.4296019095921137E-4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2.5223646137494129E-3</v>
          </cell>
          <cell r="H568">
            <v>3.5859249480832689E-3</v>
          </cell>
          <cell r="I568">
            <v>6.3653058904961958E-4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2.22797663205794E-4</v>
          </cell>
          <cell r="H569">
            <v>2.19418339831388E-4</v>
          </cell>
          <cell r="I569">
            <v>3.8534576180905498E-5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2.22797663205794E-4</v>
          </cell>
          <cell r="H570">
            <v>3.3574508919751198E-4</v>
          </cell>
          <cell r="I570">
            <v>8.0850120725999008E-5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1.8478891155757076E-5</v>
          </cell>
          <cell r="E571">
            <v>1.8973059562454665E-5</v>
          </cell>
          <cell r="F571">
            <v>2.6485027791083408E-3</v>
          </cell>
          <cell r="G571">
            <v>1.2924634017754465E-3</v>
          </cell>
          <cell r="H571">
            <v>6.8240858779529158E-3</v>
          </cell>
          <cell r="I571">
            <v>3.3159279000276672E-3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D572">
            <v>1.8478891155757076E-5</v>
          </cell>
          <cell r="E572">
            <v>1.8973059562454665E-5</v>
          </cell>
          <cell r="F572">
            <v>3.4174449092733228E-3</v>
          </cell>
          <cell r="G572">
            <v>1.6156017781125266E-3</v>
          </cell>
          <cell r="H572">
            <v>8.0284616189041941E-3</v>
          </cell>
          <cell r="I572">
            <v>3.6844164280139934E-3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1.44163063779011E-3</v>
          </cell>
          <cell r="E573">
            <v>7.3255167305125997E-6</v>
          </cell>
          <cell r="F573">
            <v>4.0406746640858799E-5</v>
          </cell>
          <cell r="G573">
            <v>2.55470434783238E-5</v>
          </cell>
          <cell r="H573">
            <v>5.1212881746858298E-5</v>
          </cell>
          <cell r="I573">
            <v>3.9932570569232503E-5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1.44163063779011E-3</v>
          </cell>
          <cell r="E574">
            <v>1.2420354819550009E-5</v>
          </cell>
          <cell r="F574">
            <v>4.8847308921619922E-5</v>
          </cell>
          <cell r="G574">
            <v>5.0100965555420094E-5</v>
          </cell>
          <cell r="H574">
            <v>2.7857731326957371E-4</v>
          </cell>
          <cell r="I574">
            <v>1.1584176663121259E-4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0.48734307994671094</v>
          </cell>
          <cell r="F575">
            <v>0.48734705613317719</v>
          </cell>
          <cell r="G575">
            <v>0.48734731628771111</v>
          </cell>
          <cell r="H575">
            <v>0.48728729137073962</v>
          </cell>
          <cell r="I575">
            <v>0.48735394297108237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0.75333913808827591</v>
          </cell>
          <cell r="F576">
            <v>0.75334528451162519</v>
          </cell>
          <cell r="G576">
            <v>0.75334568666074864</v>
          </cell>
          <cell r="H576">
            <v>0.75325289962616038</v>
          </cell>
          <cell r="I576">
            <v>0.75335593024508252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1.2406822180349872</v>
          </cell>
          <cell r="F577">
            <v>1.2406923406448014</v>
          </cell>
          <cell r="G577">
            <v>1.24069300294846</v>
          </cell>
          <cell r="H577">
            <v>1.2405401909968998</v>
          </cell>
          <cell r="I577">
            <v>1.2407098732161668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6.7473365850556896E-2</v>
          </cell>
          <cell r="F578">
            <v>3.8165968942435804E-6</v>
          </cell>
          <cell r="G578">
            <v>1.2751825233038499E-7</v>
          </cell>
          <cell r="H578">
            <v>6.7468108787069297E-2</v>
          </cell>
          <cell r="I578">
            <v>1.8520780335495299E-2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6.7473365850556896E-2</v>
          </cell>
          <cell r="F579">
            <v>6.7477182447451101E-2</v>
          </cell>
          <cell r="G579">
            <v>6.7477309965703405E-2</v>
          </cell>
          <cell r="H579">
            <v>6.7471997067265699E-2</v>
          </cell>
          <cell r="I579">
            <v>6.74859706108802E-2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0.56335811714860484</v>
          </cell>
          <cell r="E580">
            <v>1.1276300678627387</v>
          </cell>
          <cell r="F580">
            <v>1.1440094248746397</v>
          </cell>
          <cell r="G580">
            <v>2.4192505276012657</v>
          </cell>
          <cell r="H580">
            <v>6.1477371889841539</v>
          </cell>
          <cell r="I580">
            <v>6.4142198556035153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0.56335811714860484</v>
          </cell>
          <cell r="E581">
            <v>1.1276300678627387</v>
          </cell>
          <cell r="F581">
            <v>1.1440094248746397</v>
          </cell>
          <cell r="G581">
            <v>2.4192505276012657</v>
          </cell>
          <cell r="H581">
            <v>6.1477371889841539</v>
          </cell>
          <cell r="I581">
            <v>6.4142198556035153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4.5549546867106397E-2</v>
          </cell>
          <cell r="E582">
            <v>4.5549543573414598E-2</v>
          </cell>
          <cell r="F582">
            <v>1.3478150388038001E-3</v>
          </cell>
          <cell r="G582">
            <v>0.103004876381626</v>
          </cell>
          <cell r="H582">
            <v>0.166492793489218</v>
          </cell>
          <cell r="I582">
            <v>6.3729737075103501E-2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4.5549546867106397E-2</v>
          </cell>
          <cell r="E583">
            <v>9.1099090440521002E-2</v>
          </cell>
          <cell r="F583">
            <v>9.2446905479324798E-2</v>
          </cell>
          <cell r="G583">
            <v>0.195451781860951</v>
          </cell>
          <cell r="H583">
            <v>0.49669361274577301</v>
          </cell>
          <cell r="I583">
            <v>0.51822604161372099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2.3171210034837613E-2</v>
          </cell>
          <cell r="F584">
            <v>2.3172504263314828E-2</v>
          </cell>
          <cell r="G584">
            <v>2.3175669904803773E-2</v>
          </cell>
          <cell r="H584">
            <v>1.1243748017776729E-3</v>
          </cell>
          <cell r="I584">
            <v>9.8814049167585973E-4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4.5984580737928313E-2</v>
          </cell>
          <cell r="F585">
            <v>4.5987149207758544E-2</v>
          </cell>
          <cell r="G585">
            <v>4.5993431602869429E-2</v>
          </cell>
          <cell r="H585">
            <v>2.2313855760791694E-3</v>
          </cell>
          <cell r="I585">
            <v>1.9610208595739085E-3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6.9155790772765999E-2</v>
          </cell>
          <cell r="F586">
            <v>6.9159653471073418E-2</v>
          </cell>
          <cell r="G586">
            <v>6.9169101507673234E-2</v>
          </cell>
          <cell r="H586">
            <v>3.3557603778568462E-3</v>
          </cell>
          <cell r="I586">
            <v>2.9491613512497693E-3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3.7613186959982899E-3</v>
          </cell>
          <cell r="F587">
            <v>6.7326525152058605E-7</v>
          </cell>
          <cell r="G587">
            <v>5.53743147609701E-7</v>
          </cell>
          <cell r="H587">
            <v>1.8020487912207201E-4</v>
          </cell>
          <cell r="I587">
            <v>2.8718420599947999E-5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3.7613186959982899E-3</v>
          </cell>
          <cell r="F588">
            <v>3.7619919612498099E-3</v>
          </cell>
          <cell r="G588">
            <v>3.7625457043974201E-3</v>
          </cell>
          <cell r="H588">
            <v>1.8233782872880701E-4</v>
          </cell>
          <cell r="I588">
            <v>1.6019095054311199E-4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7.2825854170194997E-4</v>
          </cell>
          <cell r="H589">
            <v>2.2291344731702992E-3</v>
          </cell>
          <cell r="I589">
            <v>6.5444799935352816E-3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6.2705225565889478E-4</v>
          </cell>
          <cell r="H590">
            <v>1.8259706726543193E-3</v>
          </cell>
          <cell r="I590">
            <v>4.8048811474835831E-3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5.2771738629035498E-5</v>
          </cell>
          <cell r="H591">
            <v>6.3458865896974199E-6</v>
          </cell>
          <cell r="I591">
            <v>2.4826203180431901E-4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5.2771738629035498E-5</v>
          </cell>
          <cell r="H592">
            <v>1.2596409468906944E-4</v>
          </cell>
          <cell r="I592">
            <v>3.5548395798018408E-4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4.2799811014326723</v>
          </cell>
          <cell r="E593">
            <v>3.5069068208282994</v>
          </cell>
          <cell r="F593">
            <v>4.2782106444004535</v>
          </cell>
          <cell r="G593">
            <v>2.1244079854840408</v>
          </cell>
          <cell r="H593">
            <v>0.68130572524051525</v>
          </cell>
          <cell r="I593">
            <v>0.20103257412132294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4.5052432646659684</v>
          </cell>
          <cell r="E594">
            <v>3.6914808640297898</v>
          </cell>
          <cell r="F594">
            <v>4.5033796256846879</v>
          </cell>
          <cell r="G594">
            <v>2.236218932088466</v>
          </cell>
          <cell r="H594">
            <v>0.71716392130580642</v>
          </cell>
          <cell r="I594">
            <v>0.21161323591718217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8.0710960727798794E-8</v>
          </cell>
          <cell r="E595">
            <v>1.9855755902709399E-6</v>
          </cell>
          <cell r="F595">
            <v>2.3992571011933998E-6</v>
          </cell>
          <cell r="G595">
            <v>8.23665583635137E-7</v>
          </cell>
          <cell r="H595">
            <v>2.9064762823286999E-2</v>
          </cell>
          <cell r="I595">
            <v>7.3292092175319904E-7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0.34576938058729373</v>
          </cell>
          <cell r="E596">
            <v>0.3457706859721158</v>
          </cell>
          <cell r="F596">
            <v>0.34577184084510043</v>
          </cell>
          <cell r="G596">
            <v>0.30289612343118028</v>
          </cell>
          <cell r="H596">
            <v>5.5199067491286155E-2</v>
          </cell>
          <cell r="I596">
            <v>2.7705463687648632E-2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6.6447003907687048</v>
          </cell>
          <cell r="E597">
            <v>6.9687145606646412</v>
          </cell>
          <cell r="F597">
            <v>6.9019159411240327</v>
          </cell>
          <cell r="G597">
            <v>3.6560128806065246</v>
          </cell>
          <cell r="H597">
            <v>1.2515187724482055</v>
          </cell>
          <cell r="I597">
            <v>0.39654766006858466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8.4110131528717762</v>
          </cell>
          <cell r="E598">
            <v>8.7988820210412122</v>
          </cell>
          <cell r="F598">
            <v>8.6816552718541224</v>
          </cell>
          <cell r="G598">
            <v>4.570016100758151</v>
          </cell>
          <cell r="H598">
            <v>1.5450849042570425</v>
          </cell>
          <cell r="I598">
            <v>0.48359470740071298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1.6650499444412498E-5</v>
          </cell>
          <cell r="E599">
            <v>3.4237617977946999E-2</v>
          </cell>
          <cell r="F599">
            <v>4.1288929249510398E-6</v>
          </cell>
          <cell r="G599">
            <v>1.29164358439965E-6</v>
          </cell>
          <cell r="H599">
            <v>8.7760821274838301E-3</v>
          </cell>
          <cell r="I599">
            <v>1.79903797825846E-6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0.43758523927312143</v>
          </cell>
          <cell r="E600">
            <v>0.47182227392739451</v>
          </cell>
          <cell r="F600">
            <v>0.47182419436469697</v>
          </cell>
          <cell r="G600">
            <v>0.43835116383274658</v>
          </cell>
          <cell r="H600">
            <v>8.4803540876023847E-2</v>
          </cell>
          <cell r="I600">
            <v>3.8515304201327004E-2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6.5822767586513882</v>
          </cell>
          <cell r="E601">
            <v>7.067854130711547</v>
          </cell>
          <cell r="F601">
            <v>6.7951588966709808</v>
          </cell>
          <cell r="G601">
            <v>7.8296110755729691</v>
          </cell>
          <cell r="H601">
            <v>9.7247871199975933</v>
          </cell>
          <cell r="I601">
            <v>11.171031298616896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7.1200062420285715</v>
          </cell>
          <cell r="E602">
            <v>7.6289120614567567</v>
          </cell>
          <cell r="F602">
            <v>7.3111308683885117</v>
          </cell>
          <cell r="G602">
            <v>8.3795009862016485</v>
          </cell>
          <cell r="H602">
            <v>10.298656259198173</v>
          </cell>
          <cell r="I602">
            <v>11.758980314333572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6.5822767586513882</v>
          </cell>
          <cell r="E603">
            <v>7.067854130711547</v>
          </cell>
          <cell r="F603">
            <v>6.7951588966709808</v>
          </cell>
          <cell r="G603">
            <v>7.8296110755729691</v>
          </cell>
          <cell r="H603">
            <v>9.7247871199975933</v>
          </cell>
          <cell r="I603">
            <v>11.171031298616896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4.5079717952537297E-2</v>
          </cell>
          <cell r="F604">
            <v>8.8889772255580493E-2</v>
          </cell>
          <cell r="G604">
            <v>6.0703576488454397E-2</v>
          </cell>
          <cell r="H604">
            <v>0.28979224892559402</v>
          </cell>
          <cell r="I604">
            <v>0.41076204241275099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0.61484781300305535</v>
          </cell>
          <cell r="F605">
            <v>0.66536519990827703</v>
          </cell>
          <cell r="G605">
            <v>0.65784946127515309</v>
          </cell>
          <cell r="H605">
            <v>0.79546278226056821</v>
          </cell>
          <cell r="I605">
            <v>0.79547124249692558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0.41000364630843961</v>
          </cell>
          <cell r="E606">
            <v>0.8206502708514104</v>
          </cell>
          <cell r="F606">
            <v>0.82048703806484036</v>
          </cell>
          <cell r="G606">
            <v>1.7485710937172454</v>
          </cell>
          <cell r="H606">
            <v>4.4620460081869737</v>
          </cell>
          <cell r="I606">
            <v>4.6680526791234245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0.41000364630843961</v>
          </cell>
          <cell r="E607">
            <v>0.8206502708514104</v>
          </cell>
          <cell r="F607">
            <v>0.82048703806484036</v>
          </cell>
          <cell r="G607">
            <v>1.7485710937172454</v>
          </cell>
          <cell r="H607">
            <v>4.4620460081869737</v>
          </cell>
          <cell r="I607">
            <v>4.6680526791234245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3.3149423082990299E-2</v>
          </cell>
          <cell r="E608">
            <v>3.3149420573205003E-2</v>
          </cell>
          <cell r="F608">
            <v>6.2216235474892698E-6</v>
          </cell>
          <cell r="G608">
            <v>7.4963447075002299E-2</v>
          </cell>
          <cell r="H608">
            <v>0.12116783165751099</v>
          </cell>
          <cell r="I608">
            <v>4.7157813714788901E-2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3.3149423082990299E-2</v>
          </cell>
          <cell r="E609">
            <v>6.6298843656195303E-2</v>
          </cell>
          <cell r="F609">
            <v>6.6305065279742795E-2</v>
          </cell>
          <cell r="G609">
            <v>0.141268512354745</v>
          </cell>
          <cell r="H609">
            <v>0.36050217653640698</v>
          </cell>
          <cell r="I609">
            <v>0.37714820811448502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4.596123003485824E-2</v>
          </cell>
          <cell r="F610">
            <v>4.5959206822536021E-2</v>
          </cell>
          <cell r="G610">
            <v>4.5962343971920554E-2</v>
          </cell>
          <cell r="H610">
            <v>2.7706006499402116E-4</v>
          </cell>
          <cell r="I610">
            <v>0.57455698450546366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0.4939241250551652</v>
          </cell>
          <cell r="F611">
            <v>0.49390238252618368</v>
          </cell>
          <cell r="G611">
            <v>0.49393609602261873</v>
          </cell>
          <cell r="H611">
            <v>2.9774366370549903E-3</v>
          </cell>
          <cell r="I611">
            <v>6.1744987166566991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0.53988535509002356</v>
          </cell>
          <cell r="F612">
            <v>0.53986158934871964</v>
          </cell>
          <cell r="G612">
            <v>0.53989843999453957</v>
          </cell>
          <cell r="H612">
            <v>3.2544967020490109E-3</v>
          </cell>
          <cell r="I612">
            <v>6.7490557011621615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2.9363469978686999E-2</v>
          </cell>
          <cell r="F613">
            <v>1.3692688154316701E-7</v>
          </cell>
          <cell r="G613">
            <v>7.3792502347787099E-7</v>
          </cell>
          <cell r="H613">
            <v>1.73617709278991E-4</v>
          </cell>
          <cell r="I613">
            <v>0.366915811768523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2.9363469978686999E-2</v>
          </cell>
          <cell r="F614">
            <v>2.9363606905568499E-2</v>
          </cell>
          <cell r="G614">
            <v>2.9364344830591999E-2</v>
          </cell>
          <cell r="H614">
            <v>1.76796634622073E-4</v>
          </cell>
          <cell r="I614">
            <v>0.36704293318390602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0.66582765730891491</v>
          </cell>
          <cell r="E615">
            <v>8.8184604281690573E-2</v>
          </cell>
          <cell r="F615">
            <v>4.8713290981393709E-2</v>
          </cell>
          <cell r="G615">
            <v>4.1806741716329164E-2</v>
          </cell>
          <cell r="H615">
            <v>3.1643453277627374E-2</v>
          </cell>
          <cell r="I615">
            <v>1.1939682379431658E-2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4.1448262876130643E-3</v>
          </cell>
          <cell r="E616">
            <v>2.3021754220525917E-3</v>
          </cell>
          <cell r="F616">
            <v>1.7144041886170563E-3</v>
          </cell>
          <cell r="G616">
            <v>1.2410102661760576E-3</v>
          </cell>
          <cell r="H616">
            <v>3.8659648777435419E-3</v>
          </cell>
          <cell r="I616">
            <v>2.1528570494329788E-3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0.66997248359652795</v>
          </cell>
          <cell r="E617">
            <v>9.0486779703743206E-2</v>
          </cell>
          <cell r="F617">
            <v>5.0427695170010792E-2</v>
          </cell>
          <cell r="G617">
            <v>4.3047751982505156E-2</v>
          </cell>
          <cell r="H617">
            <v>3.5509418155370905E-2</v>
          </cell>
          <cell r="I617">
            <v>1.4092539428864636E-2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2.3940403396127814</v>
          </cell>
          <cell r="E618">
            <v>2.627539261448776E-4</v>
          </cell>
          <cell r="F618">
            <v>2.2850395635428891</v>
          </cell>
          <cell r="G618">
            <v>1.9148306224060838</v>
          </cell>
          <cell r="H618">
            <v>1.2228517601412647</v>
          </cell>
          <cell r="I618">
            <v>0.66413791181833237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2.6236058516304475</v>
          </cell>
          <cell r="E619">
            <v>2.8716276081407394E-4</v>
          </cell>
          <cell r="F619">
            <v>2.4871178922915811</v>
          </cell>
          <cell r="G619">
            <v>2.0700871593579269</v>
          </cell>
          <cell r="H619">
            <v>1.3043752108173494</v>
          </cell>
          <cell r="I619">
            <v>0.69909253875613953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2.47436931291084E-6</v>
          </cell>
          <cell r="E620">
            <v>2.1134047785657902E-6</v>
          </cell>
          <cell r="F620">
            <v>0.176545162492668</v>
          </cell>
          <cell r="G620">
            <v>4.1274727705933E-6</v>
          </cell>
          <cell r="H620">
            <v>9.1788467778903898E-2</v>
          </cell>
          <cell r="I620">
            <v>2.14141753213919E-3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0.18499052272075492</v>
          </cell>
          <cell r="E621">
            <v>3.5700039894476232E-5</v>
          </cell>
          <cell r="F621">
            <v>0.17658004282329201</v>
          </cell>
          <cell r="G621">
            <v>0.17658017055926303</v>
          </cell>
          <cell r="H621">
            <v>0.12306794319686999</v>
          </cell>
          <cell r="I621">
            <v>6.8759692904364053E-2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0.67719007182399626</v>
          </cell>
          <cell r="E622">
            <v>1.3554983982886892</v>
          </cell>
          <cell r="F622">
            <v>1.3551676651811557</v>
          </cell>
          <cell r="G622">
            <v>1.3554452438839339</v>
          </cell>
          <cell r="H622">
            <v>4.8217290775998167</v>
          </cell>
          <cell r="I622">
            <v>7.7103809298621169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0.67719007182399626</v>
          </cell>
          <cell r="E623">
            <v>1.3554983982886892</v>
          </cell>
          <cell r="F623">
            <v>1.3551676651811557</v>
          </cell>
          <cell r="G623">
            <v>1.3554452438839339</v>
          </cell>
          <cell r="H623">
            <v>4.8217290775998167</v>
          </cell>
          <cell r="I623">
            <v>7.7103809298621169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5.4754054289764202E-2</v>
          </cell>
          <cell r="E624">
            <v>5.4754028624984297E-2</v>
          </cell>
          <cell r="F624">
            <v>1.08194893846373E-7</v>
          </cell>
          <cell r="G624">
            <v>2.0060448479940399E-7</v>
          </cell>
          <cell r="H624">
            <v>0.20013705400641499</v>
          </cell>
          <cell r="I624">
            <v>0.28377202156801101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5.4754054289764202E-2</v>
          </cell>
          <cell r="E625">
            <v>0.10950808291474801</v>
          </cell>
          <cell r="F625">
            <v>0.10950819110964199</v>
          </cell>
          <cell r="G625">
            <v>0.109508391714127</v>
          </cell>
          <cell r="H625">
            <v>0.38956189125587398</v>
          </cell>
          <cell r="I625">
            <v>0.62293861642212101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4.0123494878923645E-2</v>
          </cell>
          <cell r="F626">
            <v>4.0120809691909502E-2</v>
          </cell>
          <cell r="G626">
            <v>4.0123246659117796E-2</v>
          </cell>
          <cell r="H626">
            <v>2.3407517359988323E-4</v>
          </cell>
          <cell r="I626">
            <v>2.3129763575365007E-4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0.19680078623643471</v>
          </cell>
          <cell r="F627">
            <v>0.19678761572581063</v>
          </cell>
          <cell r="G627">
            <v>0.19679956874894733</v>
          </cell>
          <cell r="H627">
            <v>1.1481098130134446E-3</v>
          </cell>
          <cell r="I627">
            <v>1.1344863329654181E-3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0.23692428111535835</v>
          </cell>
          <cell r="F628">
            <v>0.23690842541772017</v>
          </cell>
          <cell r="G628">
            <v>0.23692281540806506</v>
          </cell>
          <cell r="H628">
            <v>1.3821849866133286E-3</v>
          </cell>
          <cell r="I628">
            <v>1.3657839687190702E-3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1.2886116786277199E-2</v>
          </cell>
          <cell r="F629">
            <v>1.48783177608863E-7</v>
          </cell>
          <cell r="G629">
            <v>3.9737551642407003E-7</v>
          </cell>
          <cell r="H629">
            <v>7.3297123610350904E-5</v>
          </cell>
          <cell r="I629">
            <v>2.0258209556567301E-5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1.2886116786277199E-2</v>
          </cell>
          <cell r="F630">
            <v>1.28862655694548E-2</v>
          </cell>
          <cell r="G630">
            <v>1.2886662944971299E-2</v>
          </cell>
          <cell r="H630">
            <v>7.4925974068223397E-5</v>
          </cell>
          <cell r="I630">
            <v>7.4015435707936394E-5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D631">
            <v>3.3781780200883102E-8</v>
          </cell>
          <cell r="E631">
            <v>0.66160901682745277</v>
          </cell>
          <cell r="F631">
            <v>0.64962223936774188</v>
          </cell>
          <cell r="G631">
            <v>0.40869615637108681</v>
          </cell>
          <cell r="H631">
            <v>6.7285032080061563E-2</v>
          </cell>
          <cell r="I631">
            <v>3.6843072849660041E-2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D632">
            <v>3.0524000849331699E-7</v>
          </cell>
          <cell r="E632">
            <v>0.66163302280889591</v>
          </cell>
          <cell r="F632">
            <v>0.64965011078420509</v>
          </cell>
          <cell r="G632">
            <v>0.40871757500114764</v>
          </cell>
          <cell r="H632">
            <v>6.7289607296643225E-2</v>
          </cell>
          <cell r="I632">
            <v>3.6845504352697983E-2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8.5907073228281405E-3</v>
          </cell>
          <cell r="E633">
            <v>5.2452589853219003E-2</v>
          </cell>
          <cell r="F633">
            <v>4.1080835091425203E-5</v>
          </cell>
          <cell r="G633">
            <v>3.1696642336933903E-5</v>
          </cell>
          <cell r="H633">
            <v>9.4132549381561598E-3</v>
          </cell>
          <cell r="I633">
            <v>2.49705470989571E-5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8.5907073228281405E-3</v>
          </cell>
          <cell r="E634">
            <v>6.1018373690408759E-2</v>
          </cell>
          <cell r="F634">
            <v>6.1018584254958916E-2</v>
          </cell>
          <cell r="G634">
            <v>5.3452274570791838E-2</v>
          </cell>
          <cell r="H634">
            <v>9.7410305821240394E-3</v>
          </cell>
          <cell r="I634">
            <v>4.8892147774626492E-3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0.4266772752327912</v>
          </cell>
          <cell r="F635">
            <v>0.42652813124988015</v>
          </cell>
          <cell r="G635">
            <v>0.42664165985358599</v>
          </cell>
          <cell r="H635">
            <v>0.42665358873360193</v>
          </cell>
          <cell r="I635">
            <v>1.7774818240858197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0.4266772752327912</v>
          </cell>
          <cell r="F636">
            <v>0.42652813124988015</v>
          </cell>
          <cell r="G636">
            <v>0.42664165985358599</v>
          </cell>
          <cell r="H636">
            <v>0.42665358873360193</v>
          </cell>
          <cell r="I636">
            <v>1.7774818240858197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3.4470533245204799E-2</v>
          </cell>
          <cell r="F637">
            <v>9.7613723755272694E-8</v>
          </cell>
          <cell r="G637">
            <v>1.04432689158392E-7</v>
          </cell>
          <cell r="H637">
            <v>1.03321363527321E-6</v>
          </cell>
          <cell r="I637">
            <v>0.12367584813876301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3.4470533245204799E-2</v>
          </cell>
          <cell r="F638">
            <v>3.44706308589285E-2</v>
          </cell>
          <cell r="G638">
            <v>3.4470735291617698E-2</v>
          </cell>
          <cell r="H638">
            <v>3.4472120830234702E-2</v>
          </cell>
          <cell r="I638">
            <v>0.14360486684009299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6.5087728863736608E-4</v>
          </cell>
          <cell r="F639">
            <v>6.5786632743641089E-4</v>
          </cell>
          <cell r="G639">
            <v>6.7041309822195544E-4</v>
          </cell>
          <cell r="H639">
            <v>7.3707580043154452E-4</v>
          </cell>
          <cell r="I639">
            <v>6.5058865878254123E-4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6.5087728863736608E-4</v>
          </cell>
          <cell r="F640">
            <v>6.5786632743641089E-4</v>
          </cell>
          <cell r="G640">
            <v>6.7041309822195544E-4</v>
          </cell>
          <cell r="H640">
            <v>7.3707580043154452E-4</v>
          </cell>
          <cell r="I640">
            <v>6.5058865878254123E-4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3.50939891724655E-5</v>
          </cell>
          <cell r="F641">
            <v>4.0841855691946401E-7</v>
          </cell>
          <cell r="G641">
            <v>6.9753442821099701E-7</v>
          </cell>
          <cell r="H641">
            <v>6.8223525794803102E-6</v>
          </cell>
          <cell r="I641">
            <v>1.64327042520433E-5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3.50939891724655E-5</v>
          </cell>
          <cell r="F642">
            <v>3.5502407729384997E-5</v>
          </cell>
          <cell r="G642">
            <v>3.6199942157596003E-5</v>
          </cell>
          <cell r="H642">
            <v>3.98573618535825E-5</v>
          </cell>
          <cell r="I642">
            <v>3.51254296916996E-5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0.16277422704440001</v>
          </cell>
          <cell r="G643">
            <v>0.16173441333739499</v>
          </cell>
          <cell r="H643">
            <v>0.23868689057173101</v>
          </cell>
          <cell r="I643">
            <v>7.2721000840167499E-2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5.7721357107943282E-3</v>
          </cell>
          <cell r="G644">
            <v>5.9646733996769957E-3</v>
          </cell>
          <cell r="H644">
            <v>9.3951222884617533E-3</v>
          </cell>
          <cell r="I644">
            <v>3.0171479071984396E-3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2.8860678553971637E-3</v>
          </cell>
          <cell r="G645">
            <v>2.8676314421524018E-3</v>
          </cell>
          <cell r="H645">
            <v>4.2320370668746691E-3</v>
          </cell>
          <cell r="I645">
            <v>1.2893794475207E-3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5.7721357107943282E-3</v>
          </cell>
          <cell r="G646">
            <v>5.9646733996769957E-3</v>
          </cell>
          <cell r="H646">
            <v>9.3951222884617533E-3</v>
          </cell>
          <cell r="I646">
            <v>3.0171479071984396E-3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2.9762541335705399E-6</v>
          </cell>
          <cell r="F647">
            <v>4.8710876490279099E-4</v>
          </cell>
          <cell r="G647">
            <v>2.8316375925106399E-6</v>
          </cell>
          <cell r="H647">
            <v>5.2759171511243603E-6</v>
          </cell>
          <cell r="I647">
            <v>1.1636956586949E-6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2.9762541335705399E-6</v>
          </cell>
          <cell r="F648">
            <v>4.8995993360157006E-4</v>
          </cell>
          <cell r="G648">
            <v>4.923245416242404E-4</v>
          </cell>
          <cell r="H648">
            <v>7.7014752088815552E-4</v>
          </cell>
          <cell r="I648">
            <v>2.9111925724040612E-4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1.5010946695894654E-3</v>
          </cell>
          <cell r="H649">
            <v>1.3653607216407629E-3</v>
          </cell>
          <cell r="I649">
            <v>2.5132395795190689E-4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3.3655855441477243E-4</v>
          </cell>
          <cell r="H650">
            <v>1.3624305240086494E-3</v>
          </cell>
          <cell r="I650">
            <v>2.5215830007614221E-4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1.837653224004236E-3</v>
          </cell>
          <cell r="H651">
            <v>2.7277912456494134E-3</v>
          </cell>
          <cell r="I651">
            <v>5.0348225802804931E-4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0.2709754882975185</v>
          </cell>
          <cell r="F652">
            <v>0.27087243346650258</v>
          </cell>
          <cell r="G652">
            <v>0.27094545710065665</v>
          </cell>
          <cell r="H652">
            <v>0.2709480941184082</v>
          </cell>
          <cell r="I652">
            <v>0.15664674603614154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0.2709754882975185</v>
          </cell>
          <cell r="F653">
            <v>0.27087243346650258</v>
          </cell>
          <cell r="G653">
            <v>0.27094545710065665</v>
          </cell>
          <cell r="H653">
            <v>0.2709480941184082</v>
          </cell>
          <cell r="I653">
            <v>0.15664674603614154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2.18916624487384E-2</v>
          </cell>
          <cell r="F654">
            <v>5.1732447628804302E-8</v>
          </cell>
          <cell r="G654">
            <v>5.5821078010477803E-8</v>
          </cell>
          <cell r="H654">
            <v>1.8754472233307199E-7</v>
          </cell>
          <cell r="I654">
            <v>3.8191321927549401E-7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2.18916624487384E-2</v>
          </cell>
          <cell r="F655">
            <v>2.1891714181186E-2</v>
          </cell>
          <cell r="G655">
            <v>2.1891770002263999E-2</v>
          </cell>
          <cell r="H655">
            <v>2.189207610014E-2</v>
          </cell>
          <cell r="I655">
            <v>1.2656377774855799E-2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1.5096636404672635E-4</v>
          </cell>
          <cell r="G656">
            <v>1.6135404726637807E-4</v>
          </cell>
          <cell r="H656">
            <v>1.7744280775454298E-4</v>
          </cell>
          <cell r="I656">
            <v>1.8464968041676208E-4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1.5096636404672635E-4</v>
          </cell>
          <cell r="G657">
            <v>1.6135404726637807E-4</v>
          </cell>
          <cell r="H657">
            <v>1.7744280775454298E-4</v>
          </cell>
          <cell r="I657">
            <v>1.8464968041676208E-4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5.6347074334879001E-8</v>
          </cell>
          <cell r="F658">
            <v>1.34183945559074E-5</v>
          </cell>
          <cell r="G658">
            <v>2.8111074849028E-7</v>
          </cell>
          <cell r="H658">
            <v>2.2352204469819299E-7</v>
          </cell>
          <cell r="I658">
            <v>1.2214846366837501E-7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5.6347074334879001E-8</v>
          </cell>
          <cell r="F659">
            <v>1.3459519786733316E-5</v>
          </cell>
          <cell r="G659">
            <v>1.3723818941900652E-5</v>
          </cell>
          <cell r="H659">
            <v>1.5316826386633213E-5</v>
          </cell>
          <cell r="I659">
            <v>1.5493860184791833E-5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0.19624595395515149</v>
          </cell>
          <cell r="E660">
            <v>0.66782982785522882</v>
          </cell>
          <cell r="F660">
            <v>1.1250120743092897</v>
          </cell>
          <cell r="G660">
            <v>1.4923347402439497</v>
          </cell>
          <cell r="H660">
            <v>1.9616396999694241</v>
          </cell>
          <cell r="I660">
            <v>2.3898908537423043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0.66623727183069714</v>
          </cell>
          <cell r="E661">
            <v>0.61975993401450857</v>
          </cell>
          <cell r="F661">
            <v>0.97821710226997149</v>
          </cell>
          <cell r="G661">
            <v>1.2063030543253082</v>
          </cell>
          <cell r="H661">
            <v>1.6651771277409602</v>
          </cell>
          <cell r="I661">
            <v>2.4842696374790734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1.2875826740071996</v>
          </cell>
          <cell r="F662">
            <v>2.1032291765792621</v>
          </cell>
          <cell r="G662">
            <v>2.6986377945692586</v>
          </cell>
          <cell r="H662">
            <v>3.6268168277103836</v>
          </cell>
          <cell r="I662">
            <v>4.874160491221379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0.23672239112739529</v>
          </cell>
          <cell r="F663">
            <v>0.23671808946914341</v>
          </cell>
          <cell r="G663">
            <v>0.23670521613176201</v>
          </cell>
          <cell r="H663">
            <v>8.0885671465029927E-4</v>
          </cell>
          <cell r="I663">
            <v>6.0947967368392951E-4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4.1279094534873363E-2</v>
          </cell>
          <cell r="F664">
            <v>4.1278344421811414E-2</v>
          </cell>
          <cell r="G664">
            <v>4.1276099599476597E-2</v>
          </cell>
          <cell r="H664">
            <v>1.4104653400213472E-4</v>
          </cell>
          <cell r="I664">
            <v>1.0627963390900003E-4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0.27800148566226862</v>
          </cell>
          <cell r="F665">
            <v>0.27799643389095496</v>
          </cell>
          <cell r="G665">
            <v>0.27798131573123835</v>
          </cell>
          <cell r="H665">
            <v>9.4990324865243316E-4</v>
          </cell>
          <cell r="I665">
            <v>7.1575930759292916E-4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1.5118877396602001E-2</v>
          </cell>
          <cell r="F666">
            <v>9.2073737291506004E-7</v>
          </cell>
          <cell r="G666">
            <v>1.71222858575255E-7</v>
          </cell>
          <cell r="H666">
            <v>5.0059103426838501E-5</v>
          </cell>
          <cell r="I666">
            <v>1.49927111112856E-6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1.5118877396602001E-2</v>
          </cell>
          <cell r="F667">
            <v>1.5119798133975E-2</v>
          </cell>
          <cell r="G667">
            <v>1.5119969356833501E-2</v>
          </cell>
          <cell r="H667">
            <v>5.1018276311274003E-5</v>
          </cell>
          <cell r="I667">
            <v>3.8116116293912101E-5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2.698480993439948E-2</v>
          </cell>
          <cell r="F668">
            <v>9.4807894169111603E-2</v>
          </cell>
          <cell r="G668">
            <v>0.16992050824025026</v>
          </cell>
          <cell r="H668">
            <v>0.26819054977667378</v>
          </cell>
          <cell r="I668">
            <v>0.51481241998935245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2.698641399359401E-2</v>
          </cell>
          <cell r="F669">
            <v>9.4812543010838218E-2</v>
          </cell>
          <cell r="G669">
            <v>0.16992971436539672</v>
          </cell>
          <cell r="H669">
            <v>0.26820732126535018</v>
          </cell>
          <cell r="I669">
            <v>0.51483651206318937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7.4129356382986294E-5</v>
          </cell>
          <cell r="E670">
            <v>3.0898177090354002E-3</v>
          </cell>
          <cell r="F670">
            <v>6.8824489789515303E-3</v>
          </cell>
          <cell r="G670">
            <v>1.0670327344248999E-2</v>
          </cell>
          <cell r="H670">
            <v>1.93650956303811E-2</v>
          </cell>
          <cell r="I670">
            <v>3.8159575580415099E-2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7.4129356382986294E-5</v>
          </cell>
          <cell r="E671">
            <v>3.1561508518676324E-3</v>
          </cell>
          <cell r="F671">
            <v>1.0026773684218912E-2</v>
          </cell>
          <cell r="G671">
            <v>2.0674040275963292E-2</v>
          </cell>
          <cell r="H671">
            <v>3.7927790312600906E-2</v>
          </cell>
          <cell r="I671">
            <v>5.6452063525825054E-2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1.4140226162186156E-2</v>
          </cell>
          <cell r="G672">
            <v>1.4145440715162225E-2</v>
          </cell>
          <cell r="H672">
            <v>1.4156610696946981E-2</v>
          </cell>
          <cell r="I672">
            <v>1.4155329547362783E-2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1.4140226162186156E-2</v>
          </cell>
          <cell r="G673">
            <v>1.4145440715162225E-2</v>
          </cell>
          <cell r="H673">
            <v>1.4156610696946981E-2</v>
          </cell>
          <cell r="I673">
            <v>1.4155329547362783E-2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1.0755819932405E-4</v>
          </cell>
          <cell r="G674">
            <v>7.5730411158961097E-7</v>
          </cell>
          <cell r="H674">
            <v>1.0861574683653299E-3</v>
          </cell>
          <cell r="I674">
            <v>8.6575660741109296E-4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2.0535703559951099E-3</v>
          </cell>
          <cell r="G675">
            <v>2.0543276601067001E-3</v>
          </cell>
          <cell r="H675">
            <v>2.05549249244555E-3</v>
          </cell>
          <cell r="I675">
            <v>2.0557638049342E-3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1.2957617371792305</v>
          </cell>
          <cell r="E676">
            <v>1.4868894825642747</v>
          </cell>
          <cell r="F676">
            <v>1.4868897969412251</v>
          </cell>
          <cell r="G676">
            <v>1.4868901650919735</v>
          </cell>
          <cell r="H676">
            <v>1.4868929141166913</v>
          </cell>
          <cell r="I676">
            <v>1.4868941779785461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1.4397352635324789</v>
          </cell>
          <cell r="E677">
            <v>1.6520994250714167</v>
          </cell>
          <cell r="F677">
            <v>1.6520997743791381</v>
          </cell>
          <cell r="G677">
            <v>1.6521001834355269</v>
          </cell>
          <cell r="H677">
            <v>1.6521032379074363</v>
          </cell>
          <cell r="I677">
            <v>1.6521046421983834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1.5483594986205201E-2</v>
          </cell>
          <cell r="F678">
            <v>8.8596076342861798E-7</v>
          </cell>
          <cell r="G678">
            <v>7.4739163891910696E-7</v>
          </cell>
          <cell r="H678">
            <v>3.5083779754769402E-2</v>
          </cell>
          <cell r="I678">
            <v>5.8816022203331902E-2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0.12016466624908273</v>
          </cell>
          <cell r="F679">
            <v>0.12016530506274818</v>
          </cell>
          <cell r="G679">
            <v>0.12016566711372977</v>
          </cell>
          <cell r="H679">
            <v>0.12035579488972048</v>
          </cell>
          <cell r="I679">
            <v>0.1203467583335561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8.3709035344141423E-4</v>
          </cell>
          <cell r="F680">
            <v>8.3676626319601714E-4</v>
          </cell>
          <cell r="G680">
            <v>8.3708978747920073E-4</v>
          </cell>
          <cell r="H680">
            <v>8.3874302956850008E-4</v>
          </cell>
          <cell r="I680">
            <v>4.9012213008144448E-4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8.3709035344141423E-4</v>
          </cell>
          <cell r="F681">
            <v>8.3676626319601714E-4</v>
          </cell>
          <cell r="G681">
            <v>8.3708978747920073E-4</v>
          </cell>
          <cell r="H681">
            <v>8.3874302956850008E-4</v>
          </cell>
          <cell r="I681">
            <v>4.9012213008144448E-4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6.7164770930005295E-5</v>
          </cell>
          <cell r="F682">
            <v>3.3317991075923098E-8</v>
          </cell>
          <cell r="G682">
            <v>4.15822230099383E-8</v>
          </cell>
          <cell r="H682">
            <v>9.2595780555825799E-8</v>
          </cell>
          <cell r="I682">
            <v>1.67525586804251E-7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6.7164770930005295E-5</v>
          </cell>
          <cell r="F683">
            <v>6.7198088921081194E-5</v>
          </cell>
          <cell r="G683">
            <v>6.7239671144091106E-5</v>
          </cell>
          <cell r="H683">
            <v>6.7417907802696698E-5</v>
          </cell>
          <cell r="I683">
            <v>3.9241917841510497E-5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0.169797435091116</v>
          </cell>
          <cell r="E684">
            <v>0.19484212901424874</v>
          </cell>
          <cell r="F684">
            <v>0.12899822904779265</v>
          </cell>
          <cell r="G684">
            <v>0.13430326969876211</v>
          </cell>
          <cell r="H684">
            <v>0.14503702667717097</v>
          </cell>
          <cell r="I684">
            <v>0.15514720951054711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0.27167589614578563</v>
          </cell>
          <cell r="E685">
            <v>0.31174740642279791</v>
          </cell>
          <cell r="F685">
            <v>0.20639716647646825</v>
          </cell>
          <cell r="G685">
            <v>0.21488523151801944</v>
          </cell>
          <cell r="H685">
            <v>0.23205924268347367</v>
          </cell>
          <cell r="I685">
            <v>0.24823553521687522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1.95637763173151E-3</v>
          </cell>
          <cell r="F686">
            <v>5.1226062171695795E-7</v>
          </cell>
          <cell r="G686">
            <v>4.8129222598836295E-7</v>
          </cell>
          <cell r="H686">
            <v>4.3505750255614503E-3</v>
          </cell>
          <cell r="I686">
            <v>5.0966448160897496E-3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1.3197396082543639E-2</v>
          </cell>
          <cell r="F687">
            <v>1.3194495065356415E-2</v>
          </cell>
          <cell r="G687">
            <v>1.3192777093071392E-2</v>
          </cell>
          <cell r="H687">
            <v>9.9355442669024664E-3</v>
          </cell>
          <cell r="I687">
            <v>1.0616029007235973E-2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7.5286417091333713E-2</v>
          </cell>
          <cell r="F688">
            <v>7.5281224992124932E-2</v>
          </cell>
          <cell r="G688">
            <v>7.5283342670501033E-2</v>
          </cell>
          <cell r="H688">
            <v>1.3394372796716057E-4</v>
          </cell>
          <cell r="I688">
            <v>1.0543376995065146E-4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0.29068241734948908</v>
          </cell>
          <cell r="F689">
            <v>0.29066237054679239</v>
          </cell>
          <cell r="G689">
            <v>0.29067054694691008</v>
          </cell>
          <cell r="H689">
            <v>5.1715951081936185E-4</v>
          </cell>
          <cell r="I689">
            <v>4.0708197180302694E-4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0.36596883444082251</v>
          </cell>
          <cell r="F690">
            <v>0.36594359553891764</v>
          </cell>
          <cell r="G690">
            <v>0.3659538896174111</v>
          </cell>
          <cell r="H690">
            <v>6.5110323878652255E-4</v>
          </cell>
          <cell r="I690">
            <v>5.1251574175367829E-4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1.99040721976761E-2</v>
          </cell>
          <cell r="F691">
            <v>5.4430122458041203E-8</v>
          </cell>
          <cell r="G691">
            <v>1.6202633216353499E-7</v>
          </cell>
          <cell r="H691">
            <v>3.4341929964954797E-5</v>
          </cell>
          <cell r="I691">
            <v>2.3781513523422899E-6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1.99040721976761E-2</v>
          </cell>
          <cell r="F692">
            <v>1.9904126627798498E-2</v>
          </cell>
          <cell r="G692">
            <v>1.99042886541307E-2</v>
          </cell>
          <cell r="H692">
            <v>3.5153537749451E-5</v>
          </cell>
          <cell r="I692">
            <v>2.7593659625635399E-5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3.9042505451749817E-4</v>
          </cell>
          <cell r="H693">
            <v>1.0072393698773328E-3</v>
          </cell>
          <cell r="I693">
            <v>8.5096050025684018E-4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3.8770932204716294E-4</v>
          </cell>
          <cell r="H694">
            <v>1.005653543141378E-3</v>
          </cell>
          <cell r="I694">
            <v>8.6016411418386046E-4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7.7813437656466106E-4</v>
          </cell>
          <cell r="H695">
            <v>2.0128929130187093E-3</v>
          </cell>
          <cell r="I695">
            <v>1.7111246144407022E-3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3.5412246080209512E-3</v>
          </cell>
          <cell r="I696">
            <v>3.9037660898489047E-3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3.5412246080209512E-3</v>
          </cell>
          <cell r="I697">
            <v>3.9037660898489047E-3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4.1700988033836902E-4</v>
          </cell>
          <cell r="I698">
            <v>2.2902130327351599E-4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4.1725146890071599E-4</v>
          </cell>
          <cell r="I699">
            <v>3.7185604739172298E-4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3.6003888725314641E-4</v>
          </cell>
          <cell r="H700">
            <v>6.545353019098678E-4</v>
          </cell>
          <cell r="I700">
            <v>5.3768243215751121E-4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3.1000418594389869E-4</v>
          </cell>
          <cell r="H701">
            <v>5.361553014810211E-4</v>
          </cell>
          <cell r="I701">
            <v>4.1900842852401321E-4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3.78268595174695E-5</v>
          </cell>
          <cell r="H702">
            <v>1.6956644920074099E-6</v>
          </cell>
          <cell r="I702">
            <v>8.4905641884136496E-7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3.78268595174695E-5</v>
          </cell>
          <cell r="H703">
            <v>6.8933222079939832E-5</v>
          </cell>
          <cell r="I703">
            <v>5.6329357101984758E-5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1.3170441818298559</v>
          </cell>
          <cell r="E704">
            <v>1.4633817299940557</v>
          </cell>
          <cell r="F704">
            <v>1.3777050666117863</v>
          </cell>
          <cell r="G704">
            <v>1.4789702172115995</v>
          </cell>
          <cell r="H704">
            <v>1.5463617920942692</v>
          </cell>
          <cell r="I704">
            <v>1.493814084995243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1.7104469893894225</v>
          </cell>
          <cell r="E705">
            <v>1.8955721891114707</v>
          </cell>
          <cell r="F705">
            <v>1.7776839569184355</v>
          </cell>
          <cell r="G705">
            <v>1.8961156630917932</v>
          </cell>
          <cell r="H705">
            <v>1.9574199899927462</v>
          </cell>
          <cell r="I705">
            <v>1.8909039050572694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4.2524771728593098E-2</v>
          </cell>
          <cell r="F706">
            <v>2.79102965963056E-2</v>
          </cell>
          <cell r="G706">
            <v>2.7038528293091401E-2</v>
          </cell>
          <cell r="H706">
            <v>2.5525382851896899E-2</v>
          </cell>
          <cell r="I706">
            <v>4.0770251155627997E-2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0.16319927667011988</v>
          </cell>
          <cell r="F707">
            <v>0.1208329644488897</v>
          </cell>
          <cell r="G707">
            <v>0.11558727254750709</v>
          </cell>
          <cell r="H707">
            <v>0.13866928562659098</v>
          </cell>
          <cell r="I707">
            <v>0.14463621122910802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7.1495066429875002E-4</v>
          </cell>
          <cell r="F708">
            <v>7.1466228634683125E-4</v>
          </cell>
          <cell r="G708">
            <v>7.149802528798111E-4</v>
          </cell>
          <cell r="H708">
            <v>7.1660534627658373E-4</v>
          </cell>
          <cell r="I708">
            <v>4.1937931040013739E-4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7.1495066429875002E-4</v>
          </cell>
          <cell r="F709">
            <v>7.1466228634683125E-4</v>
          </cell>
          <cell r="G709">
            <v>7.149802528798111E-4</v>
          </cell>
          <cell r="H709">
            <v>7.1660534627658373E-4</v>
          </cell>
          <cell r="I709">
            <v>4.1937931040013739E-4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5.7295180334834698E-5</v>
          </cell>
          <cell r="F710">
            <v>3.3271361986666097E-8</v>
          </cell>
          <cell r="G710">
            <v>4.1412119962059501E-8</v>
          </cell>
          <cell r="H710">
            <v>9.01868929852878E-8</v>
          </cell>
          <cell r="I710">
            <v>1.57650572704847E-7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5.7295180334834698E-5</v>
          </cell>
          <cell r="F711">
            <v>5.7328451696821403E-5</v>
          </cell>
          <cell r="G711">
            <v>5.7369863816783503E-5</v>
          </cell>
          <cell r="H711">
            <v>5.7545847686307797E-5</v>
          </cell>
          <cell r="I711">
            <v>3.352396224047E-5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4.4543871770015643E-5</v>
          </cell>
          <cell r="F712">
            <v>4.4589555286663089E-5</v>
          </cell>
          <cell r="G712">
            <v>4.4812036811636202E-5</v>
          </cell>
          <cell r="H712">
            <v>3.0311831278747614E-5</v>
          </cell>
          <cell r="I712">
            <v>2.0052065074463495E-5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2.5853236618196763E-4</v>
          </cell>
          <cell r="F713">
            <v>2.5879751304022359E-4</v>
          </cell>
          <cell r="G713">
            <v>2.6008879448472942E-4</v>
          </cell>
          <cell r="H713">
            <v>1.7592968802227776E-4</v>
          </cell>
          <cell r="I713">
            <v>1.1638206614148617E-4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3.0307623795198331E-4</v>
          </cell>
          <cell r="F714">
            <v>3.0338706832688702E-4</v>
          </cell>
          <cell r="G714">
            <v>3.0490083129636533E-4</v>
          </cell>
          <cell r="H714">
            <v>2.0624151930102538E-4</v>
          </cell>
          <cell r="I714">
            <v>1.3643413121594957E-4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1.61653294412823E-5</v>
          </cell>
          <cell r="F715">
            <v>4.6483011448001999E-8</v>
          </cell>
          <cell r="G715">
            <v>9.9695700660218195E-8</v>
          </cell>
          <cell r="H715">
            <v>4.6740087254903997E-6</v>
          </cell>
          <cell r="I715">
            <v>1.1128536117311501E-6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1.61653294412823E-5</v>
          </cell>
          <cell r="F716">
            <v>1.62118124527303E-5</v>
          </cell>
          <cell r="G716">
            <v>1.6311508153390501E-5</v>
          </cell>
          <cell r="H716">
            <v>1.09405923211756E-5</v>
          </cell>
          <cell r="I716">
            <v>7.1233851514226799E-6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1.8770759413139524</v>
          </cell>
          <cell r="E717">
            <v>2.1600878817334834</v>
          </cell>
          <cell r="F717">
            <v>2.1538149551462054</v>
          </cell>
          <cell r="G717">
            <v>2.2252773067498461</v>
          </cell>
          <cell r="H717">
            <v>2.2808400732670417</v>
          </cell>
          <cell r="I717">
            <v>2.179288881217865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1.8770759413139524</v>
          </cell>
          <cell r="E718">
            <v>2.1600878817334834</v>
          </cell>
          <cell r="F718">
            <v>2.1538149551462054</v>
          </cell>
          <cell r="G718">
            <v>2.2252773067498461</v>
          </cell>
          <cell r="H718">
            <v>2.2808400732670417</v>
          </cell>
          <cell r="I718">
            <v>2.179288881217865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2.0856399347932761</v>
          </cell>
          <cell r="E719">
            <v>2.4000976463705364</v>
          </cell>
          <cell r="F719">
            <v>2.3931277279402283</v>
          </cell>
          <cell r="G719">
            <v>2.4725303408331629</v>
          </cell>
          <cell r="H719">
            <v>2.53426674807449</v>
          </cell>
          <cell r="I719">
            <v>2.4214320902420723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1.53671709082044E-4</v>
          </cell>
          <cell r="E720">
            <v>2.3612978122808399E-2</v>
          </cell>
          <cell r="F720">
            <v>8.6397288054846204E-6</v>
          </cell>
          <cell r="G720">
            <v>7.8657795373993904E-3</v>
          </cell>
          <cell r="H720">
            <v>4.5836975119403899E-2</v>
          </cell>
          <cell r="I720">
            <v>9.9351170943223502E-2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0.15066453983327605</v>
          </cell>
          <cell r="E721">
            <v>0.17427732757317727</v>
          </cell>
          <cell r="F721">
            <v>0.17428367249710874</v>
          </cell>
          <cell r="G721">
            <v>0.18214742274394874</v>
          </cell>
          <cell r="H721">
            <v>0.19049340958386807</v>
          </cell>
          <cell r="I721">
            <v>0.1915298538927632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1.1081446461532893</v>
          </cell>
          <cell r="E722">
            <v>1.4008070146881031</v>
          </cell>
          <cell r="F722">
            <v>2.408512592703143</v>
          </cell>
          <cell r="G722">
            <v>3.8756254203527045</v>
          </cell>
          <cell r="H722">
            <v>3.8783876228609881</v>
          </cell>
          <cell r="I722">
            <v>5.2438898564362066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0.35967276016152344</v>
          </cell>
          <cell r="E723">
            <v>0.45106749632844828</v>
          </cell>
          <cell r="F723">
            <v>0.76646288352184966</v>
          </cell>
          <cell r="G723">
            <v>1.2097090188012454</v>
          </cell>
          <cell r="H723">
            <v>1.1658877723748424</v>
          </cell>
          <cell r="I723">
            <v>1.5202590785390895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1.1081446461532893</v>
          </cell>
          <cell r="E724">
            <v>1.4008070146881031</v>
          </cell>
          <cell r="F724">
            <v>2.408512592703143</v>
          </cell>
          <cell r="G724">
            <v>3.8756254203527045</v>
          </cell>
          <cell r="H724">
            <v>3.8783876228609881</v>
          </cell>
          <cell r="I724">
            <v>5.2438898564362066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1.6109280296220298E-2</v>
          </cell>
          <cell r="F725">
            <v>5.4768055440497898E-2</v>
          </cell>
          <cell r="G725">
            <v>7.9713970292570602E-2</v>
          </cell>
          <cell r="H725">
            <v>9.4175186861853194E-2</v>
          </cell>
          <cell r="I725">
            <v>0.19788617335695499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7.6372106703397863E-2</v>
          </cell>
          <cell r="F726">
            <v>0.13113931585402805</v>
          </cell>
          <cell r="G726">
            <v>0.21085199685429415</v>
          </cell>
          <cell r="H726">
            <v>0.21206368774223455</v>
          </cell>
          <cell r="I726">
            <v>0.2889660051841661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7.5698101733633974E-5</v>
          </cell>
          <cell r="F727">
            <v>7.5708084256540886E-5</v>
          </cell>
          <cell r="G727">
            <v>7.5869038546770229E-5</v>
          </cell>
          <cell r="H727">
            <v>7.6954634735986179E-5</v>
          </cell>
          <cell r="I727">
            <v>4.8024271028719182E-5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7.5698101733633974E-5</v>
          </cell>
          <cell r="F728">
            <v>7.5708084256540886E-5</v>
          </cell>
          <cell r="G728">
            <v>7.5869038546770229E-5</v>
          </cell>
          <cell r="H728">
            <v>7.6954634735986179E-5</v>
          </cell>
          <cell r="I728">
            <v>4.8024271028719182E-5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5.6388249621899504E-6</v>
          </cell>
          <cell r="F729">
            <v>3.0574857975088803E-8</v>
          </cell>
          <cell r="G729">
            <v>3.2451220878612501E-8</v>
          </cell>
          <cell r="H729">
            <v>4.22384961703163E-8</v>
          </cell>
          <cell r="I729">
            <v>5.1597387847709498E-8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5.6388249621899504E-6</v>
          </cell>
          <cell r="F730">
            <v>5.6693998201650402E-6</v>
          </cell>
          <cell r="G730">
            <v>5.7018510410436503E-6</v>
          </cell>
          <cell r="H730">
            <v>5.8335820567768296E-6</v>
          </cell>
          <cell r="I730">
            <v>3.4999540613170199E-6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4.7439240098154549</v>
          </cell>
          <cell r="E731">
            <v>3.6909823172762439</v>
          </cell>
          <cell r="F731">
            <v>2.8759848357375537</v>
          </cell>
          <cell r="G731">
            <v>2.8446797359557952</v>
          </cell>
          <cell r="H731">
            <v>2.0418856689827689</v>
          </cell>
          <cell r="I731">
            <v>0.86299997307648302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4.7439240098154549</v>
          </cell>
          <cell r="E732">
            <v>3.6909823172762439</v>
          </cell>
          <cell r="F732">
            <v>2.8759848357375537</v>
          </cell>
          <cell r="G732">
            <v>2.8446797359557952</v>
          </cell>
          <cell r="H732">
            <v>2.0418856689827689</v>
          </cell>
          <cell r="I732">
            <v>0.86299997307648302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6.5887833469659123</v>
          </cell>
          <cell r="E733">
            <v>5.1263643295503387</v>
          </cell>
          <cell r="F733">
            <v>3.9944233829688214</v>
          </cell>
          <cell r="G733">
            <v>3.9509440777163825</v>
          </cell>
          <cell r="H733">
            <v>2.8359523180316213</v>
          </cell>
          <cell r="I733">
            <v>1.1986110737173377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7.1325745229767696E-7</v>
          </cell>
          <cell r="E734">
            <v>1.2518433342341399E-6</v>
          </cell>
          <cell r="F734">
            <v>1.16180415879979E-6</v>
          </cell>
          <cell r="G734">
            <v>1.0843916222693301E-6</v>
          </cell>
          <cell r="H734">
            <v>3.2030688724638698E-2</v>
          </cell>
          <cell r="I734">
            <v>2.7186507014990701E-7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0.33507249221244534</v>
          </cell>
          <cell r="E735">
            <v>0.33505165353165289</v>
          </cell>
          <cell r="F735">
            <v>0.33502331611964736</v>
          </cell>
          <cell r="G735">
            <v>0.33501821266073289</v>
          </cell>
          <cell r="H735">
            <v>0.14447082564152336</v>
          </cell>
          <cell r="I735">
            <v>7.0791175289721814E-2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2.0698894441596812E-5</v>
          </cell>
          <cell r="F736">
            <v>2.0709679688310745E-5</v>
          </cell>
          <cell r="G736">
            <v>2.0677330009672237E-5</v>
          </cell>
          <cell r="H736">
            <v>2.080035293307694E-5</v>
          </cell>
          <cell r="I736">
            <v>1.4660380811600007E-5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2.0698894441596812E-5</v>
          </cell>
          <cell r="F737">
            <v>2.0709679688310745E-5</v>
          </cell>
          <cell r="G737">
            <v>2.0677330009672237E-5</v>
          </cell>
          <cell r="H737">
            <v>2.080035293307694E-5</v>
          </cell>
          <cell r="I737">
            <v>1.4660380811600007E-5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1.1923836430815001E-6</v>
          </cell>
          <cell r="F738">
            <v>2.3816786479994101E-8</v>
          </cell>
          <cell r="G738">
            <v>1.8558873850008399E-8</v>
          </cell>
          <cell r="H738">
            <v>1.8191069307424E-8</v>
          </cell>
          <cell r="I738">
            <v>1.9077982339945299E-8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1.1923836430815001E-6</v>
          </cell>
          <cell r="F739">
            <v>1.21620042956149E-6</v>
          </cell>
          <cell r="G739">
            <v>1.2347593034114999E-6</v>
          </cell>
          <cell r="H739">
            <v>1.2883199145681499E-6</v>
          </cell>
          <cell r="I739">
            <v>7.9949433683416601E-7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D740">
            <v>2.8336662260736632E-6</v>
          </cell>
          <cell r="E740">
            <v>4.5286169397832529E-6</v>
          </cell>
          <cell r="F740">
            <v>2.6772676102999169E-5</v>
          </cell>
          <cell r="G740">
            <v>1.7840446261873453E-4</v>
          </cell>
          <cell r="H740">
            <v>1.9502177079939915E-3</v>
          </cell>
          <cell r="I740">
            <v>2.6469365023925352E-5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E741">
            <v>5.663848002598229E-6</v>
          </cell>
          <cell r="F741">
            <v>7.3178184952866668E-6</v>
          </cell>
          <cell r="G741">
            <v>8.7603290142746964E-6</v>
          </cell>
          <cell r="H741">
            <v>1.3734877381286098E-5</v>
          </cell>
          <cell r="I741">
            <v>1.0250011672469762E-5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D742">
            <v>1.9868173214581709E-6</v>
          </cell>
          <cell r="E742">
            <v>9.7307978827258985E-4</v>
          </cell>
          <cell r="F742">
            <v>3.851120752701893E-3</v>
          </cell>
          <cell r="G742">
            <v>3.9727347502730177E-3</v>
          </cell>
          <cell r="H742">
            <v>3.6485620914009E-3</v>
          </cell>
          <cell r="I742">
            <v>2.2540770462737714E-3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D743">
            <v>4.8204835475318312E-6</v>
          </cell>
          <cell r="E743">
            <v>9.8327225321497079E-4</v>
          </cell>
          <cell r="F743">
            <v>3.8852112473001794E-3</v>
          </cell>
          <cell r="G743">
            <v>4.159899541906026E-3</v>
          </cell>
          <cell r="H743">
            <v>5.6125146767761766E-3</v>
          </cell>
          <cell r="I743">
            <v>2.2907964229701644E-3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2267.7891759346599</v>
          </cell>
          <cell r="E744">
            <v>2049.13894678119</v>
          </cell>
          <cell r="F744">
            <v>1967.34058598196</v>
          </cell>
          <cell r="G744">
            <v>1397.27496506539</v>
          </cell>
          <cell r="H744">
            <v>464.28933877174597</v>
          </cell>
          <cell r="I744">
            <v>3.70683587248574E-4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30.256641164524474</v>
          </cell>
          <cell r="E745">
            <v>27.33942928511285</v>
          </cell>
          <cell r="F745">
            <v>26.248374347602386</v>
          </cell>
          <cell r="G745">
            <v>18.642662760264315</v>
          </cell>
          <cell r="H745">
            <v>6.1953726718847948</v>
          </cell>
          <cell r="I745">
            <v>0.85334998650306626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30.770545128014465</v>
          </cell>
          <cell r="E746">
            <v>27.803784895267171</v>
          </cell>
          <cell r="F746">
            <v>26.693902116444534</v>
          </cell>
          <cell r="G746">
            <v>18.958954749869569</v>
          </cell>
          <cell r="H746">
            <v>6.299719657689919</v>
          </cell>
          <cell r="I746">
            <v>5.0296280495057597E-6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2.9765432102979011E-4</v>
          </cell>
          <cell r="G747">
            <v>3.5171033429436105E-4</v>
          </cell>
          <cell r="H747">
            <v>8.8198135825856463E-4</v>
          </cell>
          <cell r="I747">
            <v>0.86784018900665272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9.2707618009038306</v>
          </cell>
          <cell r="E748">
            <v>9.2706916077486401</v>
          </cell>
          <cell r="F748">
            <v>0.218554847002942</v>
          </cell>
          <cell r="G748">
            <v>0.10750056964001201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0.10000821791697768</v>
          </cell>
          <cell r="E749">
            <v>0.10000746070926264</v>
          </cell>
          <cell r="F749">
            <v>2.3576574649724039E-3</v>
          </cell>
          <cell r="G749">
            <v>1.1596609454154487E-3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0.10000821791697768</v>
          </cell>
          <cell r="E750">
            <v>0.10000746070926264</v>
          </cell>
          <cell r="F750">
            <v>2.3576574649724039E-3</v>
          </cell>
          <cell r="G750">
            <v>1.1596609454154487E-3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6.694960228463058E-4</v>
          </cell>
          <cell r="H751">
            <v>1.0812029733707007E-3</v>
          </cell>
          <cell r="I751">
            <v>2.7794920737077549E-4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6.6663766972576647E-4</v>
          </cell>
          <cell r="H752">
            <v>1.0672553244259709E-3</v>
          </cell>
          <cell r="I752">
            <v>2.7722602284984408E-4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1.3361336925720717E-3</v>
          </cell>
          <cell r="H753">
            <v>2.1484582977966708E-3</v>
          </cell>
          <cell r="I753">
            <v>5.5517523022061935E-4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D754">
            <v>5.8899597728361135E-6</v>
          </cell>
          <cell r="E754">
            <v>5.9056757776365755E-6</v>
          </cell>
          <cell r="F754">
            <v>6.0007426951048735E-2</v>
          </cell>
          <cell r="G754">
            <v>5.6881477970085498E-2</v>
          </cell>
          <cell r="H754">
            <v>9.6688882638553367E-2</v>
          </cell>
          <cell r="I754">
            <v>9.1323965370805837E-2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E755">
            <v>1.01001218487406E-8</v>
          </cell>
          <cell r="F755">
            <v>6.0006302375947937E-2</v>
          </cell>
          <cell r="G755">
            <v>5.6879872889471605E-2</v>
          </cell>
          <cell r="H755">
            <v>9.6693850661498298E-2</v>
          </cell>
          <cell r="I755">
            <v>9.1324601066722425E-2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4.33755811875509E-3</v>
          </cell>
          <cell r="E756">
            <v>6.8227062850031604E-3</v>
          </cell>
          <cell r="F756">
            <v>2.1890955487786999E-7</v>
          </cell>
          <cell r="G756">
            <v>1.3186512728655001E-7</v>
          </cell>
          <cell r="H756">
            <v>8.6980053585376301E-3</v>
          </cell>
          <cell r="I756">
            <v>5.0052712421754901E-3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4.33755811875509E-3</v>
          </cell>
          <cell r="E757">
            <v>1.11602644037582E-2</v>
          </cell>
          <cell r="F757">
            <v>1.11604833133131E-2</v>
          </cell>
          <cell r="G757">
            <v>1.11606151784404E-2</v>
          </cell>
          <cell r="H757">
            <v>1.4877539107106499E-2</v>
          </cell>
          <cell r="I757">
            <v>1.3931560548321001E-2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7.1200062420285715</v>
          </cell>
          <cell r="E758">
            <v>7.6289120614567567</v>
          </cell>
          <cell r="F758">
            <v>7.3111308683885117</v>
          </cell>
          <cell r="G758">
            <v>8.3795009862016485</v>
          </cell>
          <cell r="H758">
            <v>10.298832141245033</v>
          </cell>
          <cell r="I758">
            <v>12.608759400118435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7.7403424764130593</v>
          </cell>
          <cell r="E759">
            <v>8.291407467133709</v>
          </cell>
          <cell r="F759">
            <v>7.9428988920599233</v>
          </cell>
          <cell r="G759">
            <v>9.0976137497183718</v>
          </cell>
          <cell r="H759">
            <v>11.16677078417365</v>
          </cell>
          <cell r="I759">
            <v>13.653469039882097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0.79547622988983102</v>
          </cell>
          <cell r="E760">
            <v>8.0662288091695297E-8</v>
          </cell>
          <cell r="F760">
            <v>9.2258255799952106E-8</v>
          </cell>
          <cell r="G760">
            <v>1.0638078401797701E-7</v>
          </cell>
          <cell r="H760">
            <v>1.9982814648560601E-7</v>
          </cell>
          <cell r="I760">
            <v>3.1630658870588202E-7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0.79547622988983102</v>
          </cell>
          <cell r="E761">
            <v>0.79547631055211898</v>
          </cell>
          <cell r="F761">
            <v>0.79547640281037502</v>
          </cell>
          <cell r="G761">
            <v>0.79547650919115898</v>
          </cell>
          <cell r="H761">
            <v>0.79547686480539903</v>
          </cell>
          <cell r="I761">
            <v>0.79547718111198795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2.6579488999208161E-3</v>
          </cell>
          <cell r="H762">
            <v>1.9268272273382945</v>
          </cell>
          <cell r="I762">
            <v>8.3954424288429852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2.678198185973367E-3</v>
          </cell>
          <cell r="H763">
            <v>1.941506544800486</v>
          </cell>
          <cell r="I763">
            <v>8.4594021668516532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3.1521603466948598E-4</v>
          </cell>
          <cell r="H764">
            <v>2.5193155343177101E-3</v>
          </cell>
          <cell r="I764">
            <v>0.26048733801302698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3.1521603466948598E-4</v>
          </cell>
          <cell r="H765">
            <v>0.10413864021567</v>
          </cell>
          <cell r="I765">
            <v>0.36462597822869702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D766">
            <v>2.4330392567884339E-6</v>
          </cell>
          <cell r="E766">
            <v>2.3930331216011737E-7</v>
          </cell>
          <cell r="F766">
            <v>1.8410353436578365E-6</v>
          </cell>
          <cell r="G766">
            <v>2.2940352671143747E-3</v>
          </cell>
          <cell r="H766">
            <v>4.2533240822008565E-3</v>
          </cell>
          <cell r="I766">
            <v>1.2175504414759311E-3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D767">
            <v>2.3874437663909243E-6</v>
          </cell>
          <cell r="E767">
            <v>5.5016883569800687E-6</v>
          </cell>
          <cell r="F767">
            <v>3.5324002435605257E-6</v>
          </cell>
          <cell r="G767">
            <v>2.3908173391447616E-4</v>
          </cell>
          <cell r="H767">
            <v>8.629653663763644E-4</v>
          </cell>
          <cell r="I767">
            <v>8.9319265874361105E-5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E768">
            <v>2.9379121918070417E-6</v>
          </cell>
          <cell r="F768">
            <v>2.9481482764516782E-6</v>
          </cell>
          <cell r="G768">
            <v>7.7700071961271833E-6</v>
          </cell>
          <cell r="H768">
            <v>1.3323800656562798E-5</v>
          </cell>
          <cell r="I768">
            <v>8.3723047892172722E-6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D769">
            <v>4.8204830231793531E-6</v>
          </cell>
          <cell r="E769">
            <v>8.6789038609472243E-6</v>
          </cell>
          <cell r="F769">
            <v>8.32158386367004E-6</v>
          </cell>
          <cell r="G769">
            <v>2.5408870082249775E-3</v>
          </cell>
          <cell r="H769">
            <v>5.1296132492337819E-3</v>
          </cell>
          <cell r="I769">
            <v>1.3152420121395083E-3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2.6574017655348021E-2</v>
          </cell>
          <cell r="F770">
            <v>6.3838158846529852E-2</v>
          </cell>
          <cell r="G770">
            <v>0.10615639749940402</v>
          </cell>
          <cell r="H770">
            <v>0.1504262338643329</v>
          </cell>
          <cell r="I770">
            <v>5.84447998048079E-2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2.6574017655348021E-2</v>
          </cell>
          <cell r="F771">
            <v>6.3838158846529852E-2</v>
          </cell>
          <cell r="G771">
            <v>0.10615639749940402</v>
          </cell>
          <cell r="H771">
            <v>0.1504262338643329</v>
          </cell>
          <cell r="I771">
            <v>5.84447998048079E-2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3.690835785465002E-2</v>
          </cell>
          <cell r="F772">
            <v>8.8664109509069292E-2</v>
          </cell>
          <cell r="G772">
            <v>0.1474394409713945</v>
          </cell>
          <cell r="H772">
            <v>0.20892532481157355</v>
          </cell>
          <cell r="I772">
            <v>8.1173333062233163E-2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2.2408942923069402E-3</v>
          </cell>
          <cell r="F773">
            <v>5.5214661284939803E-3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2.2408942923069402E-3</v>
          </cell>
          <cell r="F774">
            <v>7.7622161467173455E-3</v>
          </cell>
          <cell r="G774">
            <v>7.7620072573380454E-3</v>
          </cell>
          <cell r="H774">
            <v>1.1188688877135894E-2</v>
          </cell>
          <cell r="I774">
            <v>4.3190649888385172E-3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6.3666743223178297E-4</v>
          </cell>
          <cell r="F775">
            <v>3.2604434757611085E-3</v>
          </cell>
          <cell r="G775">
            <v>3.3916968580140067E-3</v>
          </cell>
          <cell r="H775">
            <v>8.5310229360997455E-2</v>
          </cell>
          <cell r="I775">
            <v>6.1819532067490676E-2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6.3692680871536074E-4</v>
          </cell>
          <cell r="F776">
            <v>3.2397745147394741E-3</v>
          </cell>
          <cell r="G776">
            <v>3.3038231650977189E-3</v>
          </cell>
          <cell r="H776">
            <v>7.9988797767531941E-2</v>
          </cell>
          <cell r="I776">
            <v>6.0557583195814994E-2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1.2735942409471438E-3</v>
          </cell>
          <cell r="F777">
            <v>6.5002179905005817E-3</v>
          </cell>
          <cell r="G777">
            <v>6.6955200231117234E-3</v>
          </cell>
          <cell r="H777">
            <v>0.16529902712852951</v>
          </cell>
          <cell r="I777">
            <v>0.12237711526330571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4514.48356651833</v>
          </cell>
          <cell r="E778">
            <v>3846.5268605249898</v>
          </cell>
          <cell r="F778">
            <v>3293.8329133992902</v>
          </cell>
          <cell r="G778">
            <v>3170.3862924394298</v>
          </cell>
          <cell r="H778">
            <v>1904.441436375</v>
          </cell>
          <cell r="I778">
            <v>3.71254771450178E-4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60.231837582076551</v>
          </cell>
          <cell r="E779">
            <v>51.320018714103995</v>
          </cell>
          <cell r="F779">
            <v>43.946316827932485</v>
          </cell>
          <cell r="G779">
            <v>42.299355299409676</v>
          </cell>
          <cell r="H779">
            <v>25.409811992002272</v>
          </cell>
          <cell r="I779">
            <v>2.6728030958069133E-3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61.254865217345049</v>
          </cell>
          <cell r="E780">
            <v>52.191680604138206</v>
          </cell>
          <cell r="F780">
            <v>44.692441158742135</v>
          </cell>
          <cell r="G780">
            <v>43.017453086016637</v>
          </cell>
          <cell r="H780">
            <v>25.840453682157438</v>
          </cell>
          <cell r="I780">
            <v>5.0373781743579071E-6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2.9643722976236059E-4</v>
          </cell>
          <cell r="G781">
            <v>3.4961868420196369E-4</v>
          </cell>
          <cell r="H781">
            <v>9.3968879914247999E-4</v>
          </cell>
          <cell r="I781">
            <v>2.7131314973261426E-3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1.4243137674825181</v>
          </cell>
          <cell r="E782">
            <v>1.542803545932361</v>
          </cell>
          <cell r="F782">
            <v>1.5913900919909842</v>
          </cell>
          <cell r="G782">
            <v>1.3369227916696114</v>
          </cell>
          <cell r="H782">
            <v>0.87026512117519295</v>
          </cell>
          <cell r="I782">
            <v>1.7914824244166347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3.5560924777827109E-2</v>
          </cell>
          <cell r="F783">
            <v>9.9748568985007391E-2</v>
          </cell>
          <cell r="G783">
            <v>0.174591520662882</v>
          </cell>
          <cell r="H783">
            <v>0.27538964797079241</v>
          </cell>
          <cell r="I783">
            <v>0.92062098222755584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1.4243137674825181</v>
          </cell>
          <cell r="E784">
            <v>1.5783644707101896</v>
          </cell>
          <cell r="F784">
            <v>1.6911386609759904</v>
          </cell>
          <cell r="G784">
            <v>1.5115143123324937</v>
          </cell>
          <cell r="H784">
            <v>1.1456547691459851</v>
          </cell>
          <cell r="I784">
            <v>2.712103406644188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4.3838383677090417E-4</v>
          </cell>
          <cell r="H785">
            <v>9.6223816117719846E-4</v>
          </cell>
          <cell r="I785">
            <v>8.4063082001065203E-4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G786">
            <v>6.6449530667158484E-6</v>
          </cell>
          <cell r="H786">
            <v>7.6498614003331609E-6</v>
          </cell>
          <cell r="I786">
            <v>7.9326451304660021E-6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4.450287898376202E-4</v>
          </cell>
          <cell r="H787">
            <v>9.6988802257753145E-4</v>
          </cell>
          <cell r="I787">
            <v>8.4856346514111821E-4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0.25821713668194141</v>
          </cell>
          <cell r="E788">
            <v>0.31296146794875956</v>
          </cell>
          <cell r="F788">
            <v>0.26335420306274343</v>
          </cell>
          <cell r="G788">
            <v>0.91947023926798377</v>
          </cell>
          <cell r="H788">
            <v>0.86043345704416452</v>
          </cell>
          <cell r="I788">
            <v>8.0426767326343147E-3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0.33619134696538594</v>
          </cell>
          <cell r="E789">
            <v>0.31294297572297436</v>
          </cell>
          <cell r="F789">
            <v>0.26342616882860287</v>
          </cell>
          <cell r="G789">
            <v>0.8965786701236591</v>
          </cell>
          <cell r="H789">
            <v>0.83623853089747646</v>
          </cell>
          <cell r="I789">
            <v>8.0343109883586564E-3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0.59440848364732746</v>
          </cell>
          <cell r="E790">
            <v>0.62590444367173348</v>
          </cell>
          <cell r="F790">
            <v>0.52678037189134619</v>
          </cell>
          <cell r="G790">
            <v>1.8160489093916432</v>
          </cell>
          <cell r="H790">
            <v>1.6966719879416414</v>
          </cell>
          <cell r="I790">
            <v>1.6076987720992982E-2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2.0119303203210266</v>
          </cell>
          <cell r="E791">
            <v>3.78872915106087</v>
          </cell>
          <cell r="F791">
            <v>3.8545132026861859</v>
          </cell>
          <cell r="G791">
            <v>4.0914281130076215</v>
          </cell>
          <cell r="H791">
            <v>3.5662027882330936</v>
          </cell>
          <cell r="I791">
            <v>3.2047637615980404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2.0119303203210266</v>
          </cell>
          <cell r="E792">
            <v>3.78872915106087</v>
          </cell>
          <cell r="F792">
            <v>3.8545132026861859</v>
          </cell>
          <cell r="G792">
            <v>4.0914281130076215</v>
          </cell>
          <cell r="H792">
            <v>3.5662027882330936</v>
          </cell>
          <cell r="I792">
            <v>3.2047637615980404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2.0322528488091178</v>
          </cell>
          <cell r="E793">
            <v>3.8269991424857261</v>
          </cell>
          <cell r="F793">
            <v>3.8934476794810022</v>
          </cell>
          <cell r="G793">
            <v>4.1327556697046681</v>
          </cell>
          <cell r="H793">
            <v>3.6022250386192853</v>
          </cell>
          <cell r="I793">
            <v>3.2371351127252912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3.1491343197064598E-8</v>
          </cell>
          <cell r="E794">
            <v>1.46427473733418E-7</v>
          </cell>
          <cell r="F794">
            <v>8.8681036085615294E-8</v>
          </cell>
          <cell r="G794">
            <v>7.2251987808997194E-8</v>
          </cell>
          <cell r="H794">
            <v>9.6477574663941298E-8</v>
          </cell>
          <cell r="I794">
            <v>1.34544971971358E-7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0.31562549860303118</v>
          </cell>
          <cell r="E795">
            <v>0.31562564503050494</v>
          </cell>
          <cell r="F795">
            <v>0.31562573371154101</v>
          </cell>
          <cell r="G795">
            <v>0.31562580596352879</v>
          </cell>
          <cell r="H795">
            <v>0.31562605002286476</v>
          </cell>
          <cell r="I795">
            <v>0.3156261845678367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3.5149989244978079</v>
          </cell>
          <cell r="E796">
            <v>4.8478804637087372</v>
          </cell>
          <cell r="F796">
            <v>9.5927139046680381</v>
          </cell>
          <cell r="G796">
            <v>12.260039165468427</v>
          </cell>
          <cell r="H796">
            <v>29.965990836929539</v>
          </cell>
          <cell r="I796">
            <v>41.783602496962033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2.9550752097216729E-3</v>
          </cell>
          <cell r="E797">
            <v>1.9624504201536841E-3</v>
          </cell>
          <cell r="F797">
            <v>1.7950237990624726E-3</v>
          </cell>
          <cell r="G797">
            <v>4.6474717794710352E-2</v>
          </cell>
          <cell r="H797">
            <v>9.1344814028287455</v>
          </cell>
          <cell r="I797">
            <v>20.816801818413762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4.8498358287312016</v>
          </cell>
          <cell r="F798">
            <v>9.5945089284670928</v>
          </cell>
          <cell r="G798">
            <v>12.306513883263136</v>
          </cell>
          <cell r="H798">
            <v>39.100472239758282</v>
          </cell>
          <cell r="I798">
            <v>62.600404315375762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8.5743756661593338</v>
          </cell>
          <cell r="E799">
            <v>9.3854154839096253</v>
          </cell>
          <cell r="F799">
            <v>8.571688160610865</v>
          </cell>
          <cell r="G799">
            <v>6.6592485034013329</v>
          </cell>
          <cell r="H799">
            <v>3.1676053013656391</v>
          </cell>
          <cell r="I799">
            <v>0.52427059704485501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8.5743756661593338</v>
          </cell>
          <cell r="E800">
            <v>9.3854154839096253</v>
          </cell>
          <cell r="F800">
            <v>8.571688160610865</v>
          </cell>
          <cell r="G800">
            <v>6.6592485034013329</v>
          </cell>
          <cell r="H800">
            <v>3.1676053013656391</v>
          </cell>
          <cell r="I800">
            <v>0.52427059704485501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0.21357105690403538</v>
          </cell>
          <cell r="I801">
            <v>1031.8746041673321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-0.21357105690403499</v>
          </cell>
          <cell r="I802">
            <v>-1031.8746041673301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4.5226812050266332E-4</v>
          </cell>
          <cell r="I803">
            <v>2.1851462205896448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1.7588204686214671E-4</v>
          </cell>
          <cell r="I804">
            <v>0.84977908578486128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0.56660993857977804</v>
          </cell>
          <cell r="I805">
            <v>2285.2770201848298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0.56660993857977804</v>
          </cell>
          <cell r="I806">
            <v>2285.8436301234101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1.3536904498899014E-3</v>
          </cell>
          <cell r="H807">
            <v>2.9538953836320881E-3</v>
          </cell>
          <cell r="I807">
            <v>2.3953270842050089E-3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1.3536904498899014E-3</v>
          </cell>
          <cell r="H808">
            <v>2.9538953836320881E-3</v>
          </cell>
          <cell r="I808">
            <v>2.3953270842050089E-3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9.5306292797654705E-5</v>
          </cell>
          <cell r="H809">
            <v>1.6957513803949101E-4</v>
          </cell>
          <cell r="I809">
            <v>7.4477516574682293E-5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9.5306292797654705E-5</v>
          </cell>
          <cell r="H810">
            <v>1.8394375294577501E-4</v>
          </cell>
          <cell r="I810">
            <v>1.3256060427281301E-4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1.4100706298076942</v>
          </cell>
          <cell r="E811">
            <v>1.527375510473038</v>
          </cell>
          <cell r="F811">
            <v>1.5754761910710746</v>
          </cell>
          <cell r="G811">
            <v>1.3235535637529154</v>
          </cell>
          <cell r="H811">
            <v>0.86156246996344088</v>
          </cell>
          <cell r="I811">
            <v>1.7735676001724641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1.4243137674825181</v>
          </cell>
          <cell r="E812">
            <v>1.542803545932361</v>
          </cell>
          <cell r="F812">
            <v>1.5913900919909842</v>
          </cell>
          <cell r="G812">
            <v>1.3369227916696114</v>
          </cell>
          <cell r="H812">
            <v>0.87026512117519295</v>
          </cell>
          <cell r="I812">
            <v>1.7914824244166347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1.4100706298076942</v>
          </cell>
          <cell r="E813">
            <v>1.527375510473038</v>
          </cell>
          <cell r="F813">
            <v>1.5754761910710746</v>
          </cell>
          <cell r="G813">
            <v>1.3235535637529154</v>
          </cell>
          <cell r="H813">
            <v>0.86156246996344088</v>
          </cell>
          <cell r="I813">
            <v>1.7735676001724641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D814">
            <v>7.3964883060727207E-8</v>
          </cell>
          <cell r="E814">
            <v>3.6485190025706597E-2</v>
          </cell>
          <cell r="F814">
            <v>4.4606355468538403E-2</v>
          </cell>
          <cell r="G814">
            <v>3.3297008576820102E-2</v>
          </cell>
          <cell r="H814">
            <v>4.2047438335130499E-2</v>
          </cell>
          <cell r="I814">
            <v>0.12881468433332099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0.10913976154392206</v>
          </cell>
          <cell r="E815">
            <v>0.12094893599864009</v>
          </cell>
          <cell r="F815">
            <v>0.1297607266210962</v>
          </cell>
          <cell r="G815">
            <v>0.11587283896340998</v>
          </cell>
          <cell r="H815">
            <v>8.8044845651179204E-2</v>
          </cell>
          <cell r="I815">
            <v>0.16135570885077061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1.1210225898542999E-3</v>
          </cell>
          <cell r="H816">
            <v>2.510673851464328E-3</v>
          </cell>
          <cell r="I816">
            <v>2.3781332251688668E-3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1.129562974921149E-3</v>
          </cell>
          <cell r="H817">
            <v>2.5298011390523182E-3</v>
          </cell>
          <cell r="I817">
            <v>2.3962507668375392E-3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1.1509363484845599E-4</v>
          </cell>
          <cell r="H818">
            <v>5.4269101812516002E-6</v>
          </cell>
          <cell r="I818">
            <v>3.6438769213037998E-6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1.1509363484845599E-4</v>
          </cell>
          <cell r="H819">
            <v>1.95676893603183E-4</v>
          </cell>
          <cell r="I819">
            <v>1.99320770524487E-4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1043.13537436042</v>
          </cell>
          <cell r="E820">
            <v>1201.7864512271599</v>
          </cell>
          <cell r="F820">
            <v>1094.84773390687</v>
          </cell>
          <cell r="G820">
            <v>1094.84739357942</v>
          </cell>
          <cell r="H820">
            <v>918.474500939981</v>
          </cell>
          <cell r="I820">
            <v>441.311993945783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17.570542653233971</v>
          </cell>
          <cell r="E821">
            <v>20.242856891237693</v>
          </cell>
          <cell r="F821">
            <v>18.441584170417094</v>
          </cell>
          <cell r="G821">
            <v>18.441578437951303</v>
          </cell>
          <cell r="H821">
            <v>15.470758437818812</v>
          </cell>
          <cell r="I821">
            <v>7.4334467065335801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18.495308056035768</v>
          </cell>
          <cell r="E822">
            <v>21.308270411829156</v>
          </cell>
          <cell r="F822">
            <v>19.412193863596922</v>
          </cell>
          <cell r="G822">
            <v>19.412187829422443</v>
          </cell>
          <cell r="H822">
            <v>16.285008881914543</v>
          </cell>
          <cell r="I822">
            <v>7.824680743719556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0.21347014164426301</v>
          </cell>
          <cell r="F823">
            <v>4.4535378373278299E-7</v>
          </cell>
          <cell r="G823">
            <v>5.0071483067337704E-7</v>
          </cell>
          <cell r="H823">
            <v>0.23812517979672901</v>
          </cell>
          <cell r="I823">
            <v>1.8183571782123299E-6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1.6353891370721754</v>
          </cell>
          <cell r="F824">
            <v>1.6353835606973146</v>
          </cell>
          <cell r="G824">
            <v>1.6353784775670617</v>
          </cell>
          <cell r="H824">
            <v>1.2528796106873052</v>
          </cell>
          <cell r="I824">
            <v>0.60205201357795302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4.339999984031952E-4</v>
          </cell>
          <cell r="H825">
            <v>9.5261577956542564E-4</v>
          </cell>
          <cell r="I825">
            <v>8.3222451181054534E-4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4.3838383677090417E-4</v>
          </cell>
          <cell r="H826">
            <v>9.6223816117719846E-4</v>
          </cell>
          <cell r="I826">
            <v>8.4063082001065203E-4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4.339999984031952E-4</v>
          </cell>
          <cell r="H827">
            <v>9.5261577956542564E-4</v>
          </cell>
          <cell r="I827">
            <v>8.3222451181054534E-4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4.77457921282252E-5</v>
          </cell>
          <cell r="H828">
            <v>6.0633774176972001E-5</v>
          </cell>
          <cell r="I828">
            <v>5.5176135708791903E-5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4.77457921282252E-5</v>
          </cell>
          <cell r="H829">
            <v>8.862368209730909E-5</v>
          </cell>
          <cell r="I829">
            <v>7.6876189981181002E-5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6.3804546852790107</v>
          </cell>
          <cell r="E830">
            <v>5.2951224961913601</v>
          </cell>
          <cell r="F830">
            <v>6.3789431003707566</v>
          </cell>
          <cell r="G830">
            <v>4.7633958386398794</v>
          </cell>
          <cell r="H830">
            <v>4.0503395019469393</v>
          </cell>
          <cell r="I830">
            <v>2.1960170531685375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479.81019233298201</v>
          </cell>
          <cell r="E831">
            <v>396.08078088221902</v>
          </cell>
          <cell r="F831">
            <v>473.38472481698801</v>
          </cell>
          <cell r="G831">
            <v>348.90327960946701</v>
          </cell>
          <cell r="H831">
            <v>289.16347836684503</v>
          </cell>
          <cell r="I831">
            <v>154.819202248382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8.5072729137053571</v>
          </cell>
          <cell r="E832">
            <v>7.0227088808903941</v>
          </cell>
          <cell r="F832">
            <v>8.3933461846983608</v>
          </cell>
          <cell r="G832">
            <v>6.1862283618699765</v>
          </cell>
          <cell r="H832">
            <v>5.1270120277809337</v>
          </cell>
          <cell r="I832">
            <v>2.7450213164606718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1.0591802688377401E-6</v>
          </cell>
          <cell r="F833">
            <v>9.6212547656923806E-7</v>
          </cell>
          <cell r="G833">
            <v>8.0061439039076299E-7</v>
          </cell>
          <cell r="H833">
            <v>3.1899976897612099E-4</v>
          </cell>
          <cell r="I833">
            <v>3.1430818489263102E-2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0.43610118455494234</v>
          </cell>
          <cell r="F834">
            <v>0.4361004359753165</v>
          </cell>
          <cell r="G834">
            <v>0.43609568826162898</v>
          </cell>
          <cell r="H834">
            <v>0.2803948222338481</v>
          </cell>
          <cell r="I834">
            <v>0.15013131541995131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4.1173713615420082</v>
          </cell>
          <cell r="E835">
            <v>4.2663199681377773</v>
          </cell>
          <cell r="F835">
            <v>2.9611667648108591</v>
          </cell>
          <cell r="G835">
            <v>2.9280951120316741</v>
          </cell>
          <cell r="H835">
            <v>2.8804002378344125</v>
          </cell>
          <cell r="I835">
            <v>3.9283260343836522E-4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723.65920899829302</v>
          </cell>
          <cell r="E836">
            <v>749.83805500603296</v>
          </cell>
          <cell r="F836">
            <v>520.44749199705996</v>
          </cell>
          <cell r="G836">
            <v>514.63489847829499</v>
          </cell>
          <cell r="H836">
            <v>506.25216301332</v>
          </cell>
          <cell r="I836">
            <v>6.70126205865446E-2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7.798051821102292</v>
          </cell>
          <cell r="E837">
            <v>8.0801514548063942</v>
          </cell>
          <cell r="F837">
            <v>5.6082703878993545</v>
          </cell>
          <cell r="G837">
            <v>5.5456346818781714</v>
          </cell>
          <cell r="H837">
            <v>5.4553034807469905</v>
          </cell>
          <cell r="I837">
            <v>7.2211875632052411E-4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1.4679728795556899E-5</v>
          </cell>
          <cell r="F838">
            <v>1.6774595006562699E-5</v>
          </cell>
          <cell r="G838">
            <v>1.59607911980899E-5</v>
          </cell>
          <cell r="H838">
            <v>2.96052936226264E-2</v>
          </cell>
          <cell r="I838">
            <v>3.0795741424810899E-6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0.32062866396545514</v>
          </cell>
          <cell r="F839">
            <v>0.31616486279605782</v>
          </cell>
          <cell r="G839">
            <v>0.2222749394390432</v>
          </cell>
          <cell r="H839">
            <v>0.16690235482814547</v>
          </cell>
          <cell r="I839">
            <v>3.6543431840702079E-5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D840">
            <v>3.5554214977920582E-6</v>
          </cell>
          <cell r="E840">
            <v>6.3235293337568794E-5</v>
          </cell>
          <cell r="F840">
            <v>4.3637532515344128E-2</v>
          </cell>
          <cell r="G840">
            <v>1.5750443533096123E-3</v>
          </cell>
          <cell r="H840">
            <v>0.18426416011821606</v>
          </cell>
          <cell r="I840">
            <v>0.15866689225561034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D841">
            <v>5.1164714625860071E-6</v>
          </cell>
          <cell r="E841">
            <v>8.3208110073754019E-5</v>
          </cell>
          <cell r="F841">
            <v>5.6325402649896279E-2</v>
          </cell>
          <cell r="G841">
            <v>1.9841953479767648E-3</v>
          </cell>
          <cell r="H841">
            <v>0.21679369497313392</v>
          </cell>
          <cell r="I841">
            <v>0.17630324294592109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1.92896362595977E-3</v>
          </cell>
          <cell r="E842">
            <v>4.9955070725654903E-6</v>
          </cell>
          <cell r="F842">
            <v>4.1541955958804201E-2</v>
          </cell>
          <cell r="G842">
            <v>3.9070252381975098E-5</v>
          </cell>
          <cell r="H842">
            <v>2.1553269016590802E-2</v>
          </cell>
          <cell r="I842">
            <v>5.4071913823824902E-4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1.92896362595977E-3</v>
          </cell>
          <cell r="E843">
            <v>8.4170354559798786E-6</v>
          </cell>
          <cell r="F843">
            <v>4.1548262042866324E-2</v>
          </cell>
          <cell r="G843">
            <v>4.154829210806063E-2</v>
          </cell>
          <cell r="H843">
            <v>2.895718016813064E-2</v>
          </cell>
          <cell r="I843">
            <v>1.6178765708537251E-2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1440.9462893683301</v>
          </cell>
          <cell r="E844">
            <v>1508.6879592765199</v>
          </cell>
          <cell r="F844">
            <v>1463.0964338772401</v>
          </cell>
          <cell r="G844">
            <v>1455.9566097188799</v>
          </cell>
          <cell r="H844">
            <v>1365.7435129103001</v>
          </cell>
          <cell r="I844">
            <v>788.28601952215604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24.189720038060518</v>
          </cell>
          <cell r="E845">
            <v>25.326925527314398</v>
          </cell>
          <cell r="F845">
            <v>24.561563040416942</v>
          </cell>
          <cell r="G845">
            <v>24.44170406386376</v>
          </cell>
          <cell r="H845">
            <v>22.927262081073003</v>
          </cell>
          <cell r="I845">
            <v>13.233260852850437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25.54869307390657</v>
          </cell>
          <cell r="E846">
            <v>26.749786511994955</v>
          </cell>
          <cell r="F846">
            <v>25.941426132575174</v>
          </cell>
          <cell r="G846">
            <v>25.814833505653834</v>
          </cell>
          <cell r="H846">
            <v>24.215310512593927</v>
          </cell>
          <cell r="I846">
            <v>13.976702473797108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2.10226708717975E-7</v>
          </cell>
          <cell r="E847">
            <v>2.2233717182398199E-6</v>
          </cell>
          <cell r="F847">
            <v>7.8849204444015594E-6</v>
          </cell>
          <cell r="G847">
            <v>3.54561487059431E-6</v>
          </cell>
          <cell r="H847">
            <v>0.48326613106535099</v>
          </cell>
          <cell r="I847">
            <v>0.81422150020281503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2.7746817081019288</v>
          </cell>
          <cell r="E848">
            <v>2.7746545171806929</v>
          </cell>
          <cell r="F848">
            <v>2.7746301914999956</v>
          </cell>
          <cell r="G848">
            <v>2.7746080557146389</v>
          </cell>
          <cell r="H848">
            <v>1.9169389033521973</v>
          </cell>
          <cell r="I848">
            <v>1.3850791536491569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9.9025266205236182</v>
          </cell>
          <cell r="E849">
            <v>11.655200769733069</v>
          </cell>
          <cell r="F849">
            <v>11.655201999272073</v>
          </cell>
          <cell r="G849">
            <v>11.65520497706361</v>
          </cell>
          <cell r="H849">
            <v>13.609459319172601</v>
          </cell>
          <cell r="I849">
            <v>29.99616213876072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9.9025266205236182</v>
          </cell>
          <cell r="E850">
            <v>11.655200769733069</v>
          </cell>
          <cell r="F850">
            <v>11.655201999272073</v>
          </cell>
          <cell r="G850">
            <v>11.65520497706361</v>
          </cell>
          <cell r="H850">
            <v>13.609459319172601</v>
          </cell>
          <cell r="I850">
            <v>29.99616213876072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3.0945395426621665</v>
          </cell>
          <cell r="E851">
            <v>3.5825411944091368</v>
          </cell>
          <cell r="F851">
            <v>3.4965605997816209</v>
          </cell>
          <cell r="G851">
            <v>3.3620783587683474</v>
          </cell>
          <cell r="H851">
            <v>3.6782322484250285</v>
          </cell>
          <cell r="I851">
            <v>7.6913236253232675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2.7944994559919001E-6</v>
          </cell>
          <cell r="E852">
            <v>0.123760409610099</v>
          </cell>
          <cell r="F852">
            <v>3.1195507814212401E-5</v>
          </cell>
          <cell r="G852">
            <v>1.15888485381758E-6</v>
          </cell>
          <cell r="H852">
            <v>0.38299944018737198</v>
          </cell>
          <cell r="I852">
            <v>1.60002660287594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0.699254744891455</v>
          </cell>
          <cell r="E853">
            <v>0.82301505402638087</v>
          </cell>
          <cell r="F853">
            <v>0.82304574577715128</v>
          </cell>
          <cell r="G853">
            <v>0.82304638093885829</v>
          </cell>
          <cell r="H853">
            <v>0.96275877547166622</v>
          </cell>
          <cell r="I853">
            <v>2.1232145600665753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F854">
            <v>2.5472559251610641E-2</v>
          </cell>
          <cell r="G854">
            <v>2.7899078755549777E-4</v>
          </cell>
          <cell r="H854">
            <v>1.0933174707929119E-4</v>
          </cell>
          <cell r="I854">
            <v>5.09175076793214E-5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E855">
            <v>8.4963019445114603E-8</v>
          </cell>
          <cell r="F855">
            <v>2.5473900255731281E-2</v>
          </cell>
          <cell r="G855">
            <v>2.7907433401468351E-4</v>
          </cell>
          <cell r="H855">
            <v>1.0940489360957236E-4</v>
          </cell>
          <cell r="I855">
            <v>5.1013142160999858E-5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1.6768511492121501E-4</v>
          </cell>
          <cell r="E856">
            <v>2.69540311405966E-3</v>
          </cell>
          <cell r="F856">
            <v>3.82853134186761E-5</v>
          </cell>
          <cell r="G856">
            <v>2.5320472856724301E-5</v>
          </cell>
          <cell r="H856">
            <v>2.3895313805288799E-5</v>
          </cell>
          <cell r="I856">
            <v>1.1460590852613699E-5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1.6768511492121501E-4</v>
          </cell>
          <cell r="E857">
            <v>2.8522570164892778E-3</v>
          </cell>
          <cell r="F857">
            <v>2.8524830367633943E-3</v>
          </cell>
          <cell r="G857">
            <v>9.722477148063971E-5</v>
          </cell>
          <cell r="H857">
            <v>5.3017588079441295E-5</v>
          </cell>
          <cell r="I857">
            <v>2.23470515351123E-5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13.723011683709345</v>
          </cell>
          <cell r="E858">
            <v>12.563501037235394</v>
          </cell>
          <cell r="F858">
            <v>10.685046384567711</v>
          </cell>
          <cell r="G858">
            <v>10.036283400664749</v>
          </cell>
          <cell r="H858">
            <v>8.2633615943338672</v>
          </cell>
          <cell r="I858">
            <v>3.4451753023084963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13.723011683709345</v>
          </cell>
          <cell r="E859">
            <v>12.563501037235394</v>
          </cell>
          <cell r="F859">
            <v>10.685046384567711</v>
          </cell>
          <cell r="G859">
            <v>10.036283400664749</v>
          </cell>
          <cell r="H859">
            <v>8.2633615943338672</v>
          </cell>
          <cell r="I859">
            <v>3.4451753023084963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1.2554607303835838E-3</v>
          </cell>
          <cell r="H860">
            <v>1.6534894763818319E-3</v>
          </cell>
          <cell r="I860">
            <v>5.596397197109033E-4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1.2681421519026076E-3</v>
          </cell>
          <cell r="H861">
            <v>1.6701913902846751E-3</v>
          </cell>
          <cell r="I861">
            <v>5.6529264617262995E-4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1.2554607303835838E-3</v>
          </cell>
          <cell r="H862">
            <v>1.6534894763818319E-3</v>
          </cell>
          <cell r="I862">
            <v>5.596397197109033E-4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1.4924440363669201E-4</v>
          </cell>
          <cell r="H863">
            <v>1.2878658863428201E-4</v>
          </cell>
          <cell r="I863">
            <v>3.6100285382628597E-5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1.4924440363669201E-4</v>
          </cell>
          <cell r="H864">
            <v>2.0553717240768599E-4</v>
          </cell>
          <cell r="I864">
            <v>6.9249028981066015E-5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0.154391855074413</v>
          </cell>
          <cell r="F865">
            <v>0.14731482313973301</v>
          </cell>
          <cell r="G865">
            <v>2.8250045548534257E-3</v>
          </cell>
          <cell r="H865">
            <v>1.54336283730296E-3</v>
          </cell>
          <cell r="I865">
            <v>7.2142197502546616E-4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0.16251774218359274</v>
          </cell>
          <cell r="F866">
            <v>0.1550682348839294</v>
          </cell>
          <cell r="G866">
            <v>2.9736890051088702E-3</v>
          </cell>
          <cell r="H866">
            <v>1.6245924603189037E-3</v>
          </cell>
          <cell r="I866">
            <v>7.5939155265838552E-4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1.21244263767025E-2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1.21244263767025E-2</v>
          </cell>
          <cell r="F868">
            <v>1.2122963217323816E-2</v>
          </cell>
          <cell r="G868">
            <v>4.1311557621850035E-4</v>
          </cell>
          <cell r="H868">
            <v>2.2523191689479506E-4</v>
          </cell>
          <cell r="I868">
            <v>9.4884155151644972E-5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1.6775202477482259E-4</v>
          </cell>
          <cell r="G869">
            <v>1.7281573001857572E-4</v>
          </cell>
          <cell r="H869">
            <v>2.5868563456727186E-4</v>
          </cell>
          <cell r="I869">
            <v>9.9952084315001996E-5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1.6802188755435978E-4</v>
          </cell>
          <cell r="G870">
            <v>1.7309756718000946E-4</v>
          </cell>
          <cell r="H870">
            <v>2.5898063779090734E-4</v>
          </cell>
          <cell r="I870">
            <v>1.0023227172739557E-4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1.5895016489616899E-5</v>
          </cell>
          <cell r="E871">
            <v>2.7403155463616002E-7</v>
          </cell>
          <cell r="F871">
            <v>5.1884669404773501E-5</v>
          </cell>
          <cell r="G871">
            <v>1.8882728448423001E-5</v>
          </cell>
          <cell r="H871">
            <v>2.3838608993384199E-5</v>
          </cell>
          <cell r="I871">
            <v>1.33750184284385E-5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1.5895016489616899E-5</v>
          </cell>
          <cell r="E872">
            <v>3.6339924526070181E-7</v>
          </cell>
          <cell r="F872">
            <v>5.2101867486938208E-5</v>
          </cell>
          <cell r="G872">
            <v>5.2263017757640509E-5</v>
          </cell>
          <cell r="H872">
            <v>7.7874231963782594E-5</v>
          </cell>
          <cell r="I872">
            <v>2.9668774427464499E-5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5.391382490351921E-2</v>
          </cell>
          <cell r="F873">
            <v>6.9819714518285877E-2</v>
          </cell>
          <cell r="G873">
            <v>0.11239591104372611</v>
          </cell>
          <cell r="H873">
            <v>0.24920795710777141</v>
          </cell>
          <cell r="I873">
            <v>0.45180386766822417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5.4458408993453784E-2</v>
          </cell>
          <cell r="F874">
            <v>7.0524964159884726E-2</v>
          </cell>
          <cell r="G874">
            <v>0.113531223276491</v>
          </cell>
          <cell r="H874">
            <v>0.25172520919976915</v>
          </cell>
          <cell r="I874">
            <v>0.45636754309921651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5.391382490351921E-2</v>
          </cell>
          <cell r="F875">
            <v>6.9819714518285877E-2</v>
          </cell>
          <cell r="G875">
            <v>0.11239591104372611</v>
          </cell>
          <cell r="H875">
            <v>0.24920795710777141</v>
          </cell>
          <cell r="I875">
            <v>0.45180386766822417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4.5664660356981796E-3</v>
          </cell>
          <cell r="F876">
            <v>9.2499203036177605E-4</v>
          </cell>
          <cell r="G876">
            <v>3.4906765577520098E-3</v>
          </cell>
          <cell r="H876">
            <v>5.0077998170086398E-3</v>
          </cell>
          <cell r="I876">
            <v>1.46071021738309E-2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4.5664660356981796E-3</v>
          </cell>
          <cell r="F877">
            <v>5.4914580660599599E-3</v>
          </cell>
          <cell r="G877">
            <v>8.9821346238119597E-3</v>
          </cell>
          <cell r="H877">
            <v>1.8414708941778501E-2</v>
          </cell>
          <cell r="I877">
            <v>3.3021811115609402E-2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1.017625377127601E-2</v>
          </cell>
          <cell r="G878">
            <v>8.3470593089152202E-3</v>
          </cell>
          <cell r="H878">
            <v>1.0631548889701779E-2</v>
          </cell>
          <cell r="I878">
            <v>6.3631198903444817E-3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0.30440935134222202</v>
          </cell>
          <cell r="G879">
            <v>0.244906592392306</v>
          </cell>
          <cell r="H879">
            <v>0.30042075248268002</v>
          </cell>
          <cell r="I879">
            <v>0.17340515501294201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1.017625377127601E-2</v>
          </cell>
          <cell r="G880">
            <v>8.3470593089152202E-3</v>
          </cell>
          <cell r="H880">
            <v>1.0631548889701779E-2</v>
          </cell>
          <cell r="I880">
            <v>6.3631198903444817E-3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5.3973289245074756E-3</v>
          </cell>
          <cell r="G881">
            <v>4.3423154679486922E-3</v>
          </cell>
          <cell r="H881">
            <v>5.3266090865723391E-3</v>
          </cell>
          <cell r="I881">
            <v>3.0745594860450659E-3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3.8626135063800902E-4</v>
          </cell>
          <cell r="F882">
            <v>3.5060456231958301E-4</v>
          </cell>
          <cell r="G882">
            <v>8.5316329339586792E-6</v>
          </cell>
          <cell r="H882">
            <v>7.2598246926065303E-4</v>
          </cell>
          <cell r="I882">
            <v>8.4592808173820701E-6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3.8626135063800902E-4</v>
          </cell>
          <cell r="F883">
            <v>7.3590776278485736E-4</v>
          </cell>
          <cell r="G883">
            <v>7.4287844883602963E-4</v>
          </cell>
          <cell r="H883">
            <v>8.2465403915130196E-4</v>
          </cell>
          <cell r="I883">
            <v>5.4822826450341927E-4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726.71269372280301</v>
          </cell>
          <cell r="E884">
            <v>619.17848828450099</v>
          </cell>
          <cell r="F884">
            <v>0.97258052775785697</v>
          </cell>
          <cell r="G884">
            <v>0.15525843955839799</v>
          </cell>
          <cell r="H884">
            <v>8.6141216647250607E-2</v>
          </cell>
          <cell r="I884">
            <v>2.2738011519114101E-2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6.9844616651332254</v>
          </cell>
          <cell r="E885">
            <v>6.0034549265486117</v>
          </cell>
          <cell r="F885">
            <v>9.5537011927819809E-3</v>
          </cell>
          <cell r="G885">
            <v>1.5580265163735638E-3</v>
          </cell>
          <cell r="H885">
            <v>8.8269422870387588E-4</v>
          </cell>
          <cell r="I885">
            <v>2.3299777181362669E-4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9.8604164684233755</v>
          </cell>
          <cell r="E886">
            <v>8.4013363403595829</v>
          </cell>
          <cell r="F886">
            <v>1.3196479345425468E-2</v>
          </cell>
          <cell r="G886">
            <v>2.106627402420594E-3</v>
          </cell>
          <cell r="H886">
            <v>1.1688089097320296E-3</v>
          </cell>
          <cell r="I886">
            <v>3.0852118750493982E-4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9.5809072677702505E-7</v>
          </cell>
          <cell r="F887">
            <v>5.7753449833526196E-7</v>
          </cell>
          <cell r="G887">
            <v>6.0317811422571598E-7</v>
          </cell>
          <cell r="H887">
            <v>6.5904132570585102E-7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0.47738133589706805</v>
          </cell>
          <cell r="F888">
            <v>1.0796864444371224E-3</v>
          </cell>
          <cell r="G888">
            <v>1.8907439799037418E-4</v>
          </cell>
          <cell r="H888">
            <v>9.192736199735393E-5</v>
          </cell>
          <cell r="I888">
            <v>2.6160187767916802E-5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1068.13844379123</v>
          </cell>
          <cell r="E889">
            <v>1094.4824778849199</v>
          </cell>
          <cell r="F889">
            <v>1024.6418565490301</v>
          </cell>
          <cell r="G889">
            <v>1013.19854662034</v>
          </cell>
          <cell r="H889">
            <v>996.69960777888298</v>
          </cell>
          <cell r="I889">
            <v>986.58575888636403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11.51011254085379</v>
          </cell>
          <cell r="E890">
            <v>11.793992218587539</v>
          </cell>
          <cell r="F890">
            <v>11.041399316261067</v>
          </cell>
          <cell r="G890">
            <v>10.918087786857122</v>
          </cell>
          <cell r="H890">
            <v>10.740297497617279</v>
          </cell>
          <cell r="I890">
            <v>10.631312056965136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11.51011254085379</v>
          </cell>
          <cell r="E891">
            <v>11.793992218587539</v>
          </cell>
          <cell r="F891">
            <v>11.041399316261067</v>
          </cell>
          <cell r="G891">
            <v>10.918087786857122</v>
          </cell>
          <cell r="H891">
            <v>10.740297497617279</v>
          </cell>
          <cell r="I891">
            <v>10.631312056965136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1783.66292250122</v>
          </cell>
          <cell r="E892">
            <v>1640.96975726038</v>
          </cell>
          <cell r="F892">
            <v>1705.4570398511501</v>
          </cell>
          <cell r="G892">
            <v>1584.9080655938501</v>
          </cell>
          <cell r="H892">
            <v>794.588259156101</v>
          </cell>
          <cell r="I892">
            <v>0.10650942053832201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21.680660806069792</v>
          </cell>
          <cell r="E893">
            <v>19.946206343904485</v>
          </cell>
          <cell r="F893">
            <v>20.730057867932949</v>
          </cell>
          <cell r="G893">
            <v>19.264769001734351</v>
          </cell>
          <cell r="H893">
            <v>9.6583263070195589</v>
          </cell>
          <cell r="I893">
            <v>1.2946362175338755E-3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24.201667876542999</v>
          </cell>
          <cell r="E894">
            <v>22.265532662963139</v>
          </cell>
          <cell r="F894">
            <v>23.14052971304142</v>
          </cell>
          <cell r="G894">
            <v>21.504858420540664</v>
          </cell>
          <cell r="H894">
            <v>10.781387505510198</v>
          </cell>
          <cell r="I894">
            <v>1.4451753125959519E-3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3.91237633638303E-7</v>
          </cell>
          <cell r="F895">
            <v>6.8015915654084698E-7</v>
          </cell>
          <cell r="G895">
            <v>4.7126800553827199E-7</v>
          </cell>
          <cell r="H895">
            <v>9.6474903116494605E-7</v>
          </cell>
          <cell r="I895">
            <v>1.3401305875054099E-7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1.7515300053616185</v>
          </cell>
          <cell r="F896">
            <v>1.7515270810952008</v>
          </cell>
          <cell r="G896">
            <v>1.7515254815076349</v>
          </cell>
          <cell r="H896">
            <v>0.78166204550293805</v>
          </cell>
          <cell r="I896">
            <v>1.7885992541200046E-4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E897">
            <v>1.6233533879932827E-4</v>
          </cell>
          <cell r="F897">
            <v>3.6499400176315169E-3</v>
          </cell>
          <cell r="G897">
            <v>2.2759935527684664E-3</v>
          </cell>
          <cell r="H897">
            <v>8.9011734107268866E-3</v>
          </cell>
          <cell r="I897">
            <v>1.2247154887562559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E898">
            <v>1.6220275927705818E-4</v>
          </cell>
          <cell r="F898">
            <v>3.6452844818947441E-3</v>
          </cell>
          <cell r="G898">
            <v>2.2759935527684695E-3</v>
          </cell>
          <cell r="H898">
            <v>8.9011734107268987E-3</v>
          </cell>
          <cell r="I898">
            <v>1.2247154887562559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E899">
            <v>1.9748835864839834E-4</v>
          </cell>
          <cell r="F899">
            <v>4.3451663509906785E-3</v>
          </cell>
          <cell r="G899">
            <v>2.6160843529401206E-3</v>
          </cell>
          <cell r="H899">
            <v>9.5711545025695711E-3</v>
          </cell>
          <cell r="I899">
            <v>1.2370863055317713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E900">
            <v>1.9748835864839834E-4</v>
          </cell>
          <cell r="F900">
            <v>4.3451663509906785E-3</v>
          </cell>
          <cell r="G900">
            <v>2.6160843529401206E-3</v>
          </cell>
          <cell r="H900">
            <v>9.5711545025695711E-3</v>
          </cell>
          <cell r="I900">
            <v>1.2370863055317713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1.16240639151895E-3</v>
          </cell>
          <cell r="E901">
            <v>8.4559779061858392E-6</v>
          </cell>
          <cell r="F901">
            <v>1.23590182100853E-5</v>
          </cell>
          <cell r="G901">
            <v>8.0269607009977503E-6</v>
          </cell>
          <cell r="H901">
            <v>4.3478420575671501E-4</v>
          </cell>
          <cell r="I901">
            <v>0.28848861763620498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1.16240639151895E-3</v>
          </cell>
          <cell r="E902">
            <v>1.1701001378636969E-3</v>
          </cell>
          <cell r="F902">
            <v>1.1803098245526918E-3</v>
          </cell>
          <cell r="G902">
            <v>1.18365565366534E-3</v>
          </cell>
          <cell r="H902">
            <v>2.0527520491993717E-3</v>
          </cell>
          <cell r="I902">
            <v>0.28948067690612972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2229.91445382545</v>
          </cell>
          <cell r="E903">
            <v>2014.9159383128199</v>
          </cell>
          <cell r="F903">
            <v>1934.50518941829</v>
          </cell>
          <cell r="G903">
            <v>1373.9642454314801</v>
          </cell>
          <cell r="H903">
            <v>456.59896591790903</v>
          </cell>
          <cell r="I903">
            <v>62.891894005276001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24.843075465969847</v>
          </cell>
          <cell r="E904">
            <v>22.492266832263045</v>
          </cell>
          <cell r="F904">
            <v>21.658666976178168</v>
          </cell>
          <cell r="G904">
            <v>15.458643625466696</v>
          </cell>
          <cell r="H904">
            <v>5.1886246127035189</v>
          </cell>
          <cell r="I904">
            <v>0.71468061369631741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30.256641164524474</v>
          </cell>
          <cell r="E905">
            <v>27.33942928511285</v>
          </cell>
          <cell r="F905">
            <v>26.248374347602386</v>
          </cell>
          <cell r="G905">
            <v>18.642662760264315</v>
          </cell>
          <cell r="H905">
            <v>6.1953726718847948</v>
          </cell>
          <cell r="I905">
            <v>0.85334998650306626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1.2269639231552799E-6</v>
          </cell>
          <cell r="E906">
            <v>2.0175474742697501E-6</v>
          </cell>
          <cell r="F906">
            <v>4.55407440818458E-6</v>
          </cell>
          <cell r="G906">
            <v>2.0764993065379199E-6</v>
          </cell>
          <cell r="H906">
            <v>1.39641142098858E-5</v>
          </cell>
          <cell r="I906">
            <v>2.2899510982587401E-6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1.9285748841890431</v>
          </cell>
          <cell r="E907">
            <v>1.9285718255481332</v>
          </cell>
          <cell r="F907">
            <v>1.9285365097520686</v>
          </cell>
          <cell r="G907">
            <v>1.9285040991214888</v>
          </cell>
          <cell r="H907">
            <v>0.40946984357402344</v>
          </cell>
          <cell r="I907">
            <v>6.5072798692203018E-2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7.3544243327424944E-2</v>
          </cell>
          <cell r="F908">
            <v>7.6589676882843766E-2</v>
          </cell>
          <cell r="G908">
            <v>0.20610354718418342</v>
          </cell>
          <cell r="H908">
            <v>0.4690532610028057</v>
          </cell>
          <cell r="I908">
            <v>0.61630358796183926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8.171582591936101E-2</v>
          </cell>
          <cell r="F909">
            <v>8.5099640980937558E-2</v>
          </cell>
          <cell r="G909">
            <v>0.22900394131575946</v>
          </cell>
          <cell r="H909">
            <v>0.52117029000311765</v>
          </cell>
          <cell r="I909">
            <v>0.68478176440204408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7.3544243327424944E-2</v>
          </cell>
          <cell r="F910">
            <v>7.6589676882843766E-2</v>
          </cell>
          <cell r="G910">
            <v>0.20610354718418342</v>
          </cell>
          <cell r="H910">
            <v>0.4690532610028057</v>
          </cell>
          <cell r="I910">
            <v>0.61630358796183926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6.09525572825471E-3</v>
          </cell>
          <cell r="F911">
            <v>2.8172388634928899E-5</v>
          </cell>
          <cell r="G911">
            <v>1.00894444643792E-2</v>
          </cell>
          <cell r="H911">
            <v>1.8876990133551201E-2</v>
          </cell>
          <cell r="I911">
            <v>3.0064864600426299E-2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6.09525572825471E-3</v>
          </cell>
          <cell r="F912">
            <v>6.1232433070409382E-3</v>
          </cell>
          <cell r="G912">
            <v>1.6212232692789891E-2</v>
          </cell>
          <cell r="H912">
            <v>3.7027645955997675E-2</v>
          </cell>
          <cell r="I912">
            <v>4.8525275568749283E-2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7.3443974624121935E-3</v>
          </cell>
          <cell r="E913">
            <v>1.4550338221935848E-3</v>
          </cell>
          <cell r="F913">
            <v>4.9303778698292881E-3</v>
          </cell>
          <cell r="G913">
            <v>4.6022617781989938E-3</v>
          </cell>
          <cell r="H913">
            <v>2.4671792426401468E-2</v>
          </cell>
          <cell r="I913">
            <v>4.5918503777439341E-2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7.2682596033160395E-3</v>
          </cell>
          <cell r="E914">
            <v>1.4543467030485673E-3</v>
          </cell>
          <cell r="F914">
            <v>4.939081141152696E-3</v>
          </cell>
          <cell r="G914">
            <v>4.7547339618675324E-3</v>
          </cell>
          <cell r="H914">
            <v>2.5767142652516041E-2</v>
          </cell>
          <cell r="I914">
            <v>4.7743777447808222E-2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1.4612657065728245E-2</v>
          </cell>
          <cell r="E915">
            <v>2.9093805252421506E-3</v>
          </cell>
          <cell r="F915">
            <v>9.8694590109819937E-3</v>
          </cell>
          <cell r="G915">
            <v>9.3569957400665288E-3</v>
          </cell>
          <cell r="H915">
            <v>5.0438935078917509E-2</v>
          </cell>
          <cell r="I915">
            <v>9.3662281225247682E-2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1.4226711357998174E-5</v>
          </cell>
          <cell r="E916">
            <v>1.4164772810515104E-5</v>
          </cell>
          <cell r="F916">
            <v>5.3525209795457019E-3</v>
          </cell>
          <cell r="G916">
            <v>1.6572764278407371E-3</v>
          </cell>
          <cell r="H916">
            <v>6.927357923663223</v>
          </cell>
          <cell r="I916">
            <v>8.4970408481050246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D917">
            <v>1.2454937037591135E-5</v>
          </cell>
          <cell r="E917">
            <v>1.2357185350219597E-5</v>
          </cell>
          <cell r="F917">
            <v>6.9077280967653814E-3</v>
          </cell>
          <cell r="G917">
            <v>2.0726430780791919E-3</v>
          </cell>
          <cell r="H917">
            <v>8.1498793805661034</v>
          </cell>
          <cell r="I917">
            <v>9.4411833595890364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8.0982297028700002E-3</v>
          </cell>
          <cell r="E918">
            <v>1.5388924847075399E-2</v>
          </cell>
          <cell r="F918">
            <v>1.0626971262958499E-5</v>
          </cell>
          <cell r="G918">
            <v>4.6341773565218401E-4</v>
          </cell>
          <cell r="H918">
            <v>4.5327055333934697E-2</v>
          </cell>
          <cell r="I918">
            <v>7.8446343616561401E-2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8.0982297028700002E-3</v>
          </cell>
          <cell r="E919">
            <v>2.3487154549945401E-2</v>
          </cell>
          <cell r="F919">
            <v>2.3497781521208402E-2</v>
          </cell>
          <cell r="G919">
            <v>2.3961199256860601E-2</v>
          </cell>
          <cell r="H919">
            <v>0.159502537742053</v>
          </cell>
          <cell r="I919">
            <v>0.15950264821614701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0.1543917900658022</v>
          </cell>
          <cell r="F920">
            <v>0.14731348213561241</v>
          </cell>
          <cell r="G920">
            <v>2.82489603484092E-3</v>
          </cell>
          <cell r="H920">
            <v>1.5432740933274611E-3</v>
          </cell>
          <cell r="I920">
            <v>7.213198993295737E-4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0.1543917900658022</v>
          </cell>
          <cell r="F921">
            <v>0.14731348213561241</v>
          </cell>
          <cell r="G921">
            <v>2.82489603484092E-3</v>
          </cell>
          <cell r="H921">
            <v>1.5432740933274611E-3</v>
          </cell>
          <cell r="I921">
            <v>7.213198993295737E-4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1.21244263767025E-2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1.21244263767025E-2</v>
          </cell>
          <cell r="F923">
            <v>1.2122960689132638E-2</v>
          </cell>
          <cell r="G923">
            <v>4.1311243790479943E-4</v>
          </cell>
          <cell r="H923">
            <v>2.2523338274277351E-4</v>
          </cell>
          <cell r="I923">
            <v>9.4881571122601904E-5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6.0458548737186932E-6</v>
          </cell>
          <cell r="F924">
            <v>4.7012714401410763E-3</v>
          </cell>
          <cell r="G924">
            <v>4.7481902375778881E-3</v>
          </cell>
          <cell r="H924">
            <v>2.839103013097382E-2</v>
          </cell>
          <cell r="I924">
            <v>3.7035077421468644E-2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E925">
            <v>3.60225714537268E-8</v>
          </cell>
          <cell r="F925">
            <v>4.6954933589374286E-3</v>
          </cell>
          <cell r="G925">
            <v>4.7425659967094492E-3</v>
          </cell>
          <cell r="H925">
            <v>2.8390202053998965E-2</v>
          </cell>
          <cell r="I925">
            <v>3.7031549751886744E-2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9.7941996061137003E-5</v>
          </cell>
          <cell r="E926">
            <v>6.3800826737292005E-4</v>
          </cell>
          <cell r="F926">
            <v>3.4762117467235697E-5</v>
          </cell>
          <cell r="G926">
            <v>7.2394369144261501E-7</v>
          </cell>
          <cell r="H926">
            <v>4.37977515145988E-3</v>
          </cell>
          <cell r="I926">
            <v>2.48173586059049E-3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9.7941996061137003E-5</v>
          </cell>
          <cell r="E927">
            <v>7.3595026343405698E-4</v>
          </cell>
          <cell r="F927">
            <v>7.7071238090129304E-4</v>
          </cell>
          <cell r="G927">
            <v>7.7143632459273498E-4</v>
          </cell>
          <cell r="H927">
            <v>4.4138045396006796E-3</v>
          </cell>
          <cell r="I927">
            <v>5.67186618283398E-3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0.24371701498183476</v>
          </cell>
          <cell r="F928">
            <v>0.77577571942101997</v>
          </cell>
          <cell r="G928">
            <v>1.6043774649702727</v>
          </cell>
          <cell r="H928">
            <v>2.934683189874784</v>
          </cell>
          <cell r="I928">
            <v>4.3676199915098746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7.4913016900154131E-2</v>
          </cell>
          <cell r="F929">
            <v>0.23273271582630572</v>
          </cell>
          <cell r="G929">
            <v>0.46280119181834767</v>
          </cell>
          <cell r="H929">
            <v>0.79315761888507585</v>
          </cell>
          <cell r="I929">
            <v>1.1199025619256087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0.24371701498183476</v>
          </cell>
          <cell r="F930">
            <v>0.77577571942101997</v>
          </cell>
          <cell r="G930">
            <v>1.6043774649702727</v>
          </cell>
          <cell r="H930">
            <v>2.934683189874784</v>
          </cell>
          <cell r="I930">
            <v>4.3676199915098746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1.78892226299118E-2</v>
          </cell>
          <cell r="F931">
            <v>3.8929165136978097E-2</v>
          </cell>
          <cell r="G931">
            <v>6.0334783967418801E-2</v>
          </cell>
          <cell r="H931">
            <v>0.109847989031789</v>
          </cell>
          <cell r="I931">
            <v>0.21607520367414301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1.78892226299118E-2</v>
          </cell>
          <cell r="F932">
            <v>5.6818280693039638E-2</v>
          </cell>
          <cell r="G932">
            <v>0.11715278118329597</v>
          </cell>
          <cell r="H932">
            <v>0.21492401972965525</v>
          </cell>
          <cell r="I932">
            <v>0.31989484437298688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1.2230716171355962</v>
          </cell>
          <cell r="E933">
            <v>1.3407717801654664</v>
          </cell>
          <cell r="F933">
            <v>1.353695028380159</v>
          </cell>
          <cell r="G933">
            <v>1.4924757852542627</v>
          </cell>
          <cell r="H933">
            <v>3.4323836668727057</v>
          </cell>
          <cell r="I933">
            <v>8.2067066595408065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1.4022834408800704</v>
          </cell>
          <cell r="E934">
            <v>1.5372297410748281</v>
          </cell>
          <cell r="F934">
            <v>1.5520465814952527</v>
          </cell>
          <cell r="G934">
            <v>1.711162331178931</v>
          </cell>
          <cell r="H934">
            <v>3.9353172057701316</v>
          </cell>
          <cell r="I934">
            <v>9.409202774066511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3.9035699029550996E-6</v>
          </cell>
          <cell r="E935">
            <v>2.1248143082132599E-5</v>
          </cell>
          <cell r="F935">
            <v>1.0859414523421101E-5</v>
          </cell>
          <cell r="G935">
            <v>1.01007492308455E-2</v>
          </cell>
          <cell r="H935">
            <v>0.25445459398321402</v>
          </cell>
          <cell r="I935">
            <v>0.40567301787132798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0.10534482903857896</v>
          </cell>
          <cell r="E936">
            <v>0.10536560543848413</v>
          </cell>
          <cell r="F936">
            <v>0.10537495633892729</v>
          </cell>
          <cell r="G936">
            <v>0.11547374074992288</v>
          </cell>
          <cell r="H936">
            <v>0.39451988498217072</v>
          </cell>
          <cell r="I936">
            <v>0.64666707865551598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1.273069185536218</v>
          </cell>
          <cell r="E938">
            <v>1.4868492724944009</v>
          </cell>
          <cell r="F938">
            <v>1.4843981595637987</v>
          </cell>
          <cell r="G938">
            <v>1.4862193358471707</v>
          </cell>
          <cell r="H938">
            <v>1.4790095296285715</v>
          </cell>
          <cell r="I938">
            <v>1.4749338297230985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7.772628454260895E-2</v>
          </cell>
          <cell r="E939">
            <v>6.6658294722824691E-3</v>
          </cell>
          <cell r="F939">
            <v>2.1496237219004104E-2</v>
          </cell>
          <cell r="G939">
            <v>1.9873211454564905E-2</v>
          </cell>
          <cell r="H939">
            <v>0.12260011209252579</v>
          </cell>
          <cell r="I939">
            <v>0.21218224075031664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0.3707479099397149</v>
          </cell>
          <cell r="E940">
            <v>0.43548080118578925</v>
          </cell>
          <cell r="F940">
            <v>0.43357884913642841</v>
          </cell>
          <cell r="G940">
            <v>0.43489743372481326</v>
          </cell>
          <cell r="H940">
            <v>0.55481745717047926</v>
          </cell>
          <cell r="I940">
            <v>0.49314193897536812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1.0986194525653489E-2</v>
          </cell>
          <cell r="E941">
            <v>4.4590772595905183E-6</v>
          </cell>
          <cell r="G941">
            <v>1.5040780607328049E-3</v>
          </cell>
          <cell r="H941">
            <v>1.9765303902868347E-2</v>
          </cell>
          <cell r="I941">
            <v>2.1422513872589651E-2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17.502258173320879</v>
          </cell>
          <cell r="E942">
            <v>20.242814931824444</v>
          </cell>
          <cell r="F942">
            <v>18.438307823566213</v>
          </cell>
          <cell r="G942">
            <v>18.440662499157465</v>
          </cell>
          <cell r="H942">
            <v>15.440054361833548</v>
          </cell>
          <cell r="I942">
            <v>7.3814332671121452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1.1406035980016877E-2</v>
          </cell>
          <cell r="E943">
            <v>1.8408432977107381E-5</v>
          </cell>
          <cell r="F943">
            <v>3.886555767091072E-3</v>
          </cell>
          <cell r="G943">
            <v>1.5641003770293586E-3</v>
          </cell>
          <cell r="H943">
            <v>2.2273664205204578E-2</v>
          </cell>
          <cell r="I943">
            <v>2.322829010987832E-2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0.10975807751239774</v>
          </cell>
          <cell r="E944">
            <v>7.1978138903311326E-2</v>
          </cell>
          <cell r="F944">
            <v>4.1706060672850338E-3</v>
          </cell>
          <cell r="G944">
            <v>1.3916645773787131E-3</v>
          </cell>
          <cell r="H944">
            <v>5.4830142154369179E-3</v>
          </cell>
          <cell r="I944">
            <v>2.4438368289977168E-5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21.594524176251795</v>
          </cell>
          <cell r="E945">
            <v>19.946159223575012</v>
          </cell>
          <cell r="F945">
            <v>20.726758690713751</v>
          </cell>
          <cell r="G945">
            <v>19.263862931003068</v>
          </cell>
          <cell r="H945">
            <v>9.6312163411438281</v>
          </cell>
          <cell r="I945">
            <v>2.1890843013638462E-2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1.6505518352810409</v>
          </cell>
          <cell r="E946">
            <v>4.003079938547061</v>
          </cell>
          <cell r="F946">
            <v>4.0188854501678053</v>
          </cell>
          <cell r="G946">
            <v>6.2226827188345357</v>
          </cell>
          <cell r="H946">
            <v>16.131003502307411</v>
          </cell>
          <cell r="I946">
            <v>20.727999099510324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4.3392657649663144</v>
          </cell>
          <cell r="E947">
            <v>4.3869437586062991</v>
          </cell>
          <cell r="F947">
            <v>4.2439342945539629</v>
          </cell>
          <cell r="G947">
            <v>3.7829573131962717</v>
          </cell>
          <cell r="H947">
            <v>3.3117159468884161</v>
          </cell>
          <cell r="I947">
            <v>1.3743312150361175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1.7404511268163938</v>
          </cell>
          <cell r="E948">
            <v>3.503758520564614</v>
          </cell>
          <cell r="F948">
            <v>3.5309700317129842</v>
          </cell>
          <cell r="G948">
            <v>3.2930008987914459</v>
          </cell>
          <cell r="H948">
            <v>2.5137878096131048</v>
          </cell>
          <cell r="I948">
            <v>1.9999002343964984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4.2325463102997292</v>
          </cell>
          <cell r="E949">
            <v>3.5068415579856285</v>
          </cell>
          <cell r="F949">
            <v>4.2752715982850429</v>
          </cell>
          <cell r="G949">
            <v>2.1236140238414363</v>
          </cell>
          <cell r="H949">
            <v>0.68146443044793614</v>
          </cell>
          <cell r="I949">
            <v>0.21349380062844023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9.0975985619890327</v>
          </cell>
          <cell r="E950">
            <v>10.27586994719789</v>
          </cell>
          <cell r="F950">
            <v>10.272827147147199</v>
          </cell>
          <cell r="G950">
            <v>10.275096405291073</v>
          </cell>
          <cell r="H950">
            <v>11.530621520320024</v>
          </cell>
          <cell r="I950">
            <v>22.96492765618838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1.403066124101106E-2</v>
          </cell>
          <cell r="E951">
            <v>3.4914535665951332E-5</v>
          </cell>
          <cell r="F951">
            <v>2.1525907316304839E-3</v>
          </cell>
          <cell r="G951">
            <v>6.0971543571932752E-4</v>
          </cell>
          <cell r="H951">
            <v>5.7136322644500458E-3</v>
          </cell>
          <cell r="I951">
            <v>1.3240038805452938E-2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1.6360173129388426E-3</v>
          </cell>
          <cell r="E952">
            <v>5.585000006063138E-5</v>
          </cell>
          <cell r="F952">
            <v>3.6586643490106537E-4</v>
          </cell>
          <cell r="G952">
            <v>3.22112011894895E-4</v>
          </cell>
          <cell r="H952">
            <v>4.7987358489910243E-3</v>
          </cell>
          <cell r="I952">
            <v>1.3759782775172875E-4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4.4887476018477528E-2</v>
          </cell>
          <cell r="E953">
            <v>6.2555186559535804E-3</v>
          </cell>
          <cell r="F953">
            <v>2.7095437547352649E-2</v>
          </cell>
          <cell r="G953">
            <v>0.50560124102140847</v>
          </cell>
          <cell r="H953">
            <v>1.0626637626049444</v>
          </cell>
          <cell r="I953">
            <v>1.015301845107502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E954">
            <v>6.0792372382773304E-6</v>
          </cell>
          <cell r="F954">
            <v>1.4698604686547937E-5</v>
          </cell>
          <cell r="G954">
            <v>1.3878657330720757E-4</v>
          </cell>
          <cell r="H954">
            <v>2.2712751867447526E-3</v>
          </cell>
          <cell r="I954">
            <v>1.1471526898258465E-4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4.6523493331416366E-2</v>
          </cell>
          <cell r="E955">
            <v>6.3174478932524914E-3</v>
          </cell>
          <cell r="F955">
            <v>2.7476002586940267E-2</v>
          </cell>
          <cell r="G955">
            <v>0.50606213960661039</v>
          </cell>
          <cell r="H955">
            <v>1.0697337736406802</v>
          </cell>
          <cell r="I955">
            <v>1.015554158204236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4.3457855730537155E-2</v>
          </cell>
          <cell r="E956">
            <v>6.1242229059211761E-3</v>
          </cell>
          <cell r="F956">
            <v>2.6216304832837031E-2</v>
          </cell>
          <cell r="G956">
            <v>0.50026661712907028</v>
          </cell>
          <cell r="H956">
            <v>1.0243175616902249</v>
          </cell>
          <cell r="I956">
            <v>1.0050798494280961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4.389682397023955E-2</v>
          </cell>
          <cell r="E957">
            <v>6.1860837433547252E-3</v>
          </cell>
          <cell r="F957">
            <v>2.6481115992764693E-2</v>
          </cell>
          <cell r="G957">
            <v>0.5053198152818893</v>
          </cell>
          <cell r="H957">
            <v>1.0346642037275002</v>
          </cell>
          <cell r="I957">
            <v>1.0152321711394909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4.3457855730537155E-2</v>
          </cell>
          <cell r="E958">
            <v>6.1242229059211761E-3</v>
          </cell>
          <cell r="F958">
            <v>2.6216304832837031E-2</v>
          </cell>
          <cell r="G958">
            <v>0.50026661712907028</v>
          </cell>
          <cell r="H958">
            <v>1.0243175616902249</v>
          </cell>
          <cell r="I958">
            <v>1.0050798494280961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1.35985991843681E-7</v>
          </cell>
          <cell r="E959">
            <v>4.7996673271304997E-4</v>
          </cell>
          <cell r="F959">
            <v>1.74929854508355E-3</v>
          </cell>
          <cell r="G959">
            <v>3.6619423173387802E-2</v>
          </cell>
          <cell r="H959">
            <v>3.3398204363493403E-2</v>
          </cell>
          <cell r="I959">
            <v>4.9071288436525397E-2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6.7983369845405735E-3</v>
          </cell>
          <cell r="E960">
            <v>7.2407169179610365E-4</v>
          </cell>
          <cell r="F960">
            <v>2.1338850263752799E-3</v>
          </cell>
          <cell r="G960">
            <v>3.776766457898801E-2</v>
          </cell>
          <cell r="H960">
            <v>7.9940342389606206E-2</v>
          </cell>
          <cell r="I960">
            <v>7.5735154949558597E-2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1.7589200268183567</v>
          </cell>
          <cell r="E961">
            <v>1.5053223857125517</v>
          </cell>
          <cell r="F961">
            <v>1.794914760199336</v>
          </cell>
          <cell r="G961">
            <v>2.1514621767595474</v>
          </cell>
          <cell r="H961">
            <v>3.0926921782164176</v>
          </cell>
          <cell r="I961">
            <v>5.0396842540889297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0.37601906191630435</v>
          </cell>
          <cell r="E962">
            <v>1.8853499443719508</v>
          </cell>
          <cell r="F962">
            <v>2.4337083683032334</v>
          </cell>
          <cell r="G962">
            <v>3.2742491955450146</v>
          </cell>
          <cell r="H962">
            <v>4.1990188772266155</v>
          </cell>
          <cell r="I962">
            <v>4.759772347743696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3.3906652436677667</v>
          </cell>
          <cell r="F963">
            <v>4.2286231285025684</v>
          </cell>
          <cell r="G963">
            <v>5.4257113723045638</v>
          </cell>
          <cell r="H963">
            <v>7.2917110554430344</v>
          </cell>
          <cell r="I963">
            <v>9.7994566018326399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7.7409415735144766E-6</v>
          </cell>
          <cell r="H964">
            <v>0.57374248752682211</v>
          </cell>
          <cell r="I964">
            <v>4.6692763850319023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7.8191329025398721E-6</v>
          </cell>
          <cell r="H965">
            <v>0.57953786618870917</v>
          </cell>
          <cell r="I965">
            <v>4.7164407929615182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5.15598408300223E-5</v>
          </cell>
          <cell r="H966">
            <v>2.0833286672425101E-2</v>
          </cell>
          <cell r="I966">
            <v>0.54998366069354698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5.15598408300223E-5</v>
          </cell>
          <cell r="H967">
            <v>7.7085844954920005E-2</v>
          </cell>
          <cell r="I967">
            <v>0.62706950564846697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1.8458274961651964</v>
          </cell>
          <cell r="E968">
            <v>4.0615618231584598E-4</v>
          </cell>
          <cell r="F968">
            <v>1.0806874678066605E-3</v>
          </cell>
          <cell r="G968">
            <v>5.6772444783735566E-4</v>
          </cell>
          <cell r="H968">
            <v>9.9534230805317322E-4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210.21071133994499</v>
          </cell>
          <cell r="E969">
            <v>4.6055557084633103E-2</v>
          </cell>
          <cell r="F969">
            <v>0.121756466423211</v>
          </cell>
          <cell r="G969">
            <v>6.3285968126639697E-2</v>
          </cell>
          <cell r="H969">
            <v>0.10865335136642799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2.7300092381810996</v>
          </cell>
          <cell r="E970">
            <v>5.9812411798224822E-4</v>
          </cell>
          <cell r="F970">
            <v>1.5812528106910458E-3</v>
          </cell>
          <cell r="G970">
            <v>8.218956899563606E-4</v>
          </cell>
          <cell r="H970">
            <v>1.4110824852782899E-3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4.5689401720190901E-4</v>
          </cell>
          <cell r="E971">
            <v>1.4566817075496E-5</v>
          </cell>
          <cell r="F971">
            <v>7.1185921918372403E-5</v>
          </cell>
          <cell r="G971">
            <v>1.47401482010568E-5</v>
          </cell>
          <cell r="H971">
            <v>8.5311990977259504E-5</v>
          </cell>
          <cell r="I971">
            <v>1.17948236003375E-8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0.10117389401720191</v>
          </cell>
          <cell r="E972">
            <v>3.7983245137401811E-5</v>
          </cell>
          <cell r="F972">
            <v>1.0145969811278799E-4</v>
          </cell>
          <cell r="G972">
            <v>5.3227425468829748E-5</v>
          </cell>
          <cell r="H972">
            <v>9.3192865586764589E-5</v>
          </cell>
          <cell r="I972">
            <v>1.6422346159802848E-8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F973">
            <v>1.5718828732332837</v>
          </cell>
          <cell r="G973">
            <v>2.1800899867664492</v>
          </cell>
          <cell r="H973">
            <v>2.4127220346001885</v>
          </cell>
          <cell r="I973">
            <v>2.8305109001743962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F974">
            <v>1.5719496411195921</v>
          </cell>
          <cell r="G974">
            <v>2.180182405756323</v>
          </cell>
          <cell r="H974">
            <v>2.4128226874131009</v>
          </cell>
          <cell r="I974">
            <v>2.8306199563988179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7.6928907865002503E-3</v>
          </cell>
          <cell r="E975">
            <v>5.0283372090738597E-2</v>
          </cell>
          <cell r="F975">
            <v>8.7618783794401994E-2</v>
          </cell>
          <cell r="G975">
            <v>7.8275183091253295E-2</v>
          </cell>
          <cell r="H975">
            <v>0.16333077342684699</v>
          </cell>
          <cell r="I975">
            <v>0.17224921627871501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7.6941303159033386E-3</v>
          </cell>
          <cell r="E976">
            <v>5.7917082114965844E-2</v>
          </cell>
          <cell r="F976">
            <v>0.14550652947231069</v>
          </cell>
          <cell r="G976">
            <v>0.22373984336679867</v>
          </cell>
          <cell r="H976">
            <v>0.26369196118992444</v>
          </cell>
          <cell r="I976">
            <v>0.30403672981302704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D977">
            <v>3.2628083542493516E-6</v>
          </cell>
          <cell r="E977">
            <v>3.6409781001884086E-6</v>
          </cell>
          <cell r="F977">
            <v>3.6154713399305862E-3</v>
          </cell>
          <cell r="G977">
            <v>1.0493044926137304E-3</v>
          </cell>
          <cell r="H977">
            <v>1.2105690656416252E-2</v>
          </cell>
          <cell r="I977">
            <v>1.8620691641281356E-2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D978">
            <v>4.8475985451668512E-6</v>
          </cell>
          <cell r="E978">
            <v>5.1390661440871559E-6</v>
          </cell>
          <cell r="F978">
            <v>4.6784707747508031E-3</v>
          </cell>
          <cell r="G978">
            <v>1.3281663151907793E-3</v>
          </cell>
          <cell r="H978">
            <v>1.4261000410931668E-2</v>
          </cell>
          <cell r="I978">
            <v>2.070906651931612E-2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1.5727055158196401E-2</v>
          </cell>
          <cell r="E979">
            <v>2.36019507015404E-3</v>
          </cell>
          <cell r="F979">
            <v>1.29154140909399E-2</v>
          </cell>
          <cell r="G979">
            <v>1.8790505545036099E-2</v>
          </cell>
          <cell r="H979">
            <v>2.1687913648168598E-2</v>
          </cell>
          <cell r="I979">
            <v>4.6739649193893298E-2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1.5727055158196401E-2</v>
          </cell>
          <cell r="E980">
            <v>1.7969929583569726E-2</v>
          </cell>
          <cell r="F980">
            <v>3.085633224027964E-2</v>
          </cell>
          <cell r="G980">
            <v>4.9612259831309791E-2</v>
          </cell>
          <cell r="H980">
            <v>4.9897350378950676E-2</v>
          </cell>
          <cell r="I980">
            <v>6.7992013183369296E-2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D981">
            <v>2.1646950227860912E-6</v>
          </cell>
          <cell r="E981">
            <v>2.0468260850229928E-6</v>
          </cell>
          <cell r="F981">
            <v>3.4821699054828254E-7</v>
          </cell>
          <cell r="G981">
            <v>1.278546772562571E-3</v>
          </cell>
          <cell r="H981">
            <v>1.6806779071521279E-3</v>
          </cell>
          <cell r="I981">
            <v>6.5274742515880548E-4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D982">
            <v>2.6557896719655942E-6</v>
          </cell>
          <cell r="E982">
            <v>3.694167707825858E-6</v>
          </cell>
          <cell r="F982">
            <v>5.0252207108105967E-6</v>
          </cell>
          <cell r="G982">
            <v>1.9956740801141886E-4</v>
          </cell>
          <cell r="H982">
            <v>5.1994788004075293E-4</v>
          </cell>
          <cell r="I982">
            <v>7.8395078731349071E-6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E983">
            <v>2.9379126490585341E-6</v>
          </cell>
          <cell r="F983">
            <v>2.9481487959426247E-6</v>
          </cell>
          <cell r="G983">
            <v>7.05111428267383E-6</v>
          </cell>
          <cell r="H983">
            <v>9.3621489236106221E-6</v>
          </cell>
          <cell r="I983">
            <v>7.1940428718279055E-6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D984">
            <v>4.820484694751688E-6</v>
          </cell>
          <cell r="E984">
            <v>8.6789064419073908E-6</v>
          </cell>
          <cell r="F984">
            <v>8.3215864973014985E-6</v>
          </cell>
          <cell r="G984">
            <v>1.4851652948566648E-3</v>
          </cell>
          <cell r="H984">
            <v>2.2099879361164917E-3</v>
          </cell>
          <cell r="I984">
            <v>6.6778097590376772E-4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4.0476899028448505</v>
          </cell>
          <cell r="E985">
            <v>4.5838722767375542</v>
          </cell>
          <cell r="F985">
            <v>5.0258488408808697</v>
          </cell>
          <cell r="G985">
            <v>5.1747442669718744</v>
          </cell>
          <cell r="H985">
            <v>7.3103292591395652</v>
          </cell>
          <cell r="I985">
            <v>17.155593366978774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4.0476899028448505</v>
          </cell>
          <cell r="E986">
            <v>4.5838722767375542</v>
          </cell>
          <cell r="F986">
            <v>5.0258488408808697</v>
          </cell>
          <cell r="G986">
            <v>5.1747442669718744</v>
          </cell>
          <cell r="H986">
            <v>7.3103292591395652</v>
          </cell>
          <cell r="I986">
            <v>17.155593366978774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7.0541843149012934E-2</v>
          </cell>
          <cell r="E988">
            <v>5.0118096469415847E-5</v>
          </cell>
          <cell r="F988">
            <v>2.6878518045188879E-3</v>
          </cell>
          <cell r="G988">
            <v>6.5134853480862788E-4</v>
          </cell>
          <cell r="H988">
            <v>4.3747554079094461E-2</v>
          </cell>
          <cell r="I988">
            <v>4.1916021378678066E-2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1.3648899534497276</v>
          </cell>
          <cell r="E989">
            <v>1.6077591844609427</v>
          </cell>
          <cell r="F989">
            <v>1.6053661961178509</v>
          </cell>
          <cell r="G989">
            <v>1.6072716743451674</v>
          </cell>
          <cell r="H989">
            <v>1.6177205925804727</v>
          </cell>
          <cell r="I989">
            <v>1.6108887110898935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1.0212066419148359E-5</v>
          </cell>
          <cell r="F990">
            <v>4.7878214933167497E-3</v>
          </cell>
          <cell r="G990">
            <v>1.6828723714717661E-3</v>
          </cell>
          <cell r="H990">
            <v>7.0687897852257722E-2</v>
          </cell>
          <cell r="I990">
            <v>6.7591055010312054E-2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2.2654991954169459E-6</v>
          </cell>
          <cell r="G991">
            <v>3.0569069737915382E-3</v>
          </cell>
          <cell r="H991">
            <v>7.1714658036937662E-2</v>
          </cell>
          <cell r="I991">
            <v>6.5395218867900368E-2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0.44518015173190167</v>
          </cell>
          <cell r="E992">
            <v>0.47089466280385073</v>
          </cell>
          <cell r="F992">
            <v>0.46891287534451626</v>
          </cell>
          <cell r="G992">
            <v>0.47056164528237854</v>
          </cell>
          <cell r="H992">
            <v>1.4821259559529032</v>
          </cell>
          <cell r="I992">
            <v>1.4218900910551144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1.9587560592374387</v>
          </cell>
          <cell r="E993">
            <v>3.788684199688531</v>
          </cell>
          <cell r="F993">
            <v>3.851738008435734</v>
          </cell>
          <cell r="G993">
            <v>4.0908069329725256</v>
          </cell>
          <cell r="H993">
            <v>3.5619984762258516</v>
          </cell>
          <cell r="I993">
            <v>3.1929619867724064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18.882672982102136</v>
          </cell>
          <cell r="E994">
            <v>18.928484585028123</v>
          </cell>
          <cell r="F994">
            <v>18.960367726969238</v>
          </cell>
          <cell r="G994">
            <v>18.789544677001867</v>
          </cell>
          <cell r="H994">
            <v>16.023512921369765</v>
          </cell>
          <cell r="I994">
            <v>9.5903861728074009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4.5439999764879051</v>
          </cell>
          <cell r="E995">
            <v>3.6632592204053283</v>
          </cell>
          <cell r="F995">
            <v>4.3063029194996378</v>
          </cell>
          <cell r="G995">
            <v>2.6522897607951643</v>
          </cell>
          <cell r="H995">
            <v>0.98293964576458992</v>
          </cell>
          <cell r="I995">
            <v>0.36593065889307302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9.7995035053061468</v>
          </cell>
          <cell r="E996">
            <v>11.655155098574808</v>
          </cell>
          <cell r="F996">
            <v>11.652011613611192</v>
          </cell>
          <cell r="G996">
            <v>11.654418488710434</v>
          </cell>
          <cell r="H996">
            <v>13.468032797062559</v>
          </cell>
          <cell r="I996">
            <v>29.628375093244564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23.306986552359703</v>
          </cell>
          <cell r="E997">
            <v>18.501730020183711</v>
          </cell>
          <cell r="F997">
            <v>18.623523024078732</v>
          </cell>
          <cell r="G997">
            <v>18.625785800270219</v>
          </cell>
          <cell r="H997">
            <v>12.964240098174127</v>
          </cell>
          <cell r="I997">
            <v>6.5084300834723663E-2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1.8101085554942695</v>
          </cell>
          <cell r="E998">
            <v>4.5192814444028286</v>
          </cell>
          <cell r="F998">
            <v>4.5186977921546561</v>
          </cell>
          <cell r="G998">
            <v>4.5193560010005598</v>
          </cell>
          <cell r="H998">
            <v>11.118429782902407</v>
          </cell>
          <cell r="I998">
            <v>14.789300409349803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4.6614495235769615</v>
          </cell>
          <cell r="E999">
            <v>3.6909373052516239</v>
          </cell>
          <cell r="F999">
            <v>2.8731781146437059</v>
          </cell>
          <cell r="G999">
            <v>2.8440539006415522</v>
          </cell>
          <cell r="H999">
            <v>2.0404210689123978</v>
          </cell>
          <cell r="I999">
            <v>0.89056872042017921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0.14277537193694259</v>
          </cell>
          <cell r="E1000">
            <v>6.1018491391207231E-3</v>
          </cell>
          <cell r="F1000">
            <v>2.6064649569628662E-2</v>
          </cell>
          <cell r="G1000">
            <v>0.49977615662165403</v>
          </cell>
          <cell r="H1000">
            <v>1.0512446626948819</v>
          </cell>
          <cell r="I1000">
            <v>1.0274278424393721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5.4615175772831709E-3</v>
          </cell>
          <cell r="H1001">
            <v>7.7074743352102129</v>
          </cell>
          <cell r="I1001">
            <v>12.50978175010737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6.7844658106646734E-3</v>
          </cell>
          <cell r="H1002">
            <v>9.532742354446242</v>
          </cell>
          <cell r="I1002">
            <v>15.405194740778651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4.7537720518435201E-4</v>
          </cell>
          <cell r="H1003">
            <v>3.2179568582782203E-2</v>
          </cell>
          <cell r="I1003">
            <v>0.83135025112697503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4.7537720518435201E-4</v>
          </cell>
          <cell r="H1004">
            <v>0.6803027800838658</v>
          </cell>
          <cell r="I1004">
            <v>1.128716607353073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E1005">
            <v>3.83050732793305E-8</v>
          </cell>
          <cell r="F1005">
            <v>7.6614704436760812E-3</v>
          </cell>
          <cell r="G1005">
            <v>3.1287742243424842E-4</v>
          </cell>
          <cell r="H1005">
            <v>6.2122287447688914E-5</v>
          </cell>
          <cell r="I1005">
            <v>2.7468861516213385E-5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E1006">
            <v>2.4357957839021269E-7</v>
          </cell>
          <cell r="F1006">
            <v>7.6621234172827221E-3</v>
          </cell>
          <cell r="G1006">
            <v>3.1318513445065363E-4</v>
          </cell>
          <cell r="H1006">
            <v>6.2376276067227157E-5</v>
          </cell>
          <cell r="I1006">
            <v>2.7685897384437128E-5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1.0438467325677501E-4</v>
          </cell>
          <cell r="E1007">
            <v>8.0055628852895204E-4</v>
          </cell>
          <cell r="F1007">
            <v>2.49150603627032E-5</v>
          </cell>
          <cell r="G1007">
            <v>1.8532515986649198E-5</v>
          </cell>
          <cell r="H1007">
            <v>1.24825232120258E-5</v>
          </cell>
          <cell r="I1007">
            <v>6.0676612073972999E-6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1.0438467325677501E-4</v>
          </cell>
          <cell r="E1008">
            <v>8.9760055994168918E-4</v>
          </cell>
          <cell r="F1008">
            <v>8.9934635074170486E-4</v>
          </cell>
          <cell r="G1008">
            <v>8.8418381678515012E-5</v>
          </cell>
          <cell r="H1008">
            <v>2.7349777296277208E-5</v>
          </cell>
          <cell r="I1008">
            <v>1.15269714022141E-5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9.2707618009038306</v>
          </cell>
          <cell r="E1009">
            <v>9.2706916077486401</v>
          </cell>
          <cell r="F1009">
            <v>0.218554847002942</v>
          </cell>
          <cell r="G1009">
            <v>0.10750056964001201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7.2005916900223926E-2</v>
          </cell>
          <cell r="E1010">
            <v>7.200537171066905E-2</v>
          </cell>
          <cell r="F1010">
            <v>1.6975133747801309E-3</v>
          </cell>
          <cell r="G1010">
            <v>8.3495588069912308E-4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0.10000821791697768</v>
          </cell>
          <cell r="E1011">
            <v>0.10000746070926264</v>
          </cell>
          <cell r="F1011">
            <v>2.3576574649724039E-3</v>
          </cell>
          <cell r="G1011">
            <v>1.1596609454154487E-3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6.5336293655490259E-3</v>
          </cell>
          <cell r="F1012">
            <v>2.3872175712900002E-4</v>
          </cell>
          <cell r="G1012">
            <v>1.2702935820787988E-4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2101.98224501904</v>
          </cell>
          <cell r="E1013">
            <v>1815.48628681782</v>
          </cell>
          <cell r="F1013">
            <v>1827.7180152188</v>
          </cell>
          <cell r="G1013">
            <v>1234.5178952912599</v>
          </cell>
          <cell r="H1013">
            <v>599.79689099548602</v>
          </cell>
          <cell r="I1013">
            <v>130.56157850068101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37.476857174843239</v>
          </cell>
          <cell r="E1014">
            <v>32.087135885348346</v>
          </cell>
          <cell r="F1014">
            <v>35.160932739128107</v>
          </cell>
          <cell r="G1014">
            <v>24.685213241347128</v>
          </cell>
          <cell r="H1014">
            <v>14.954293698333339</v>
          </cell>
          <cell r="I1014">
            <v>6.6187572138580064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37.269188741472291</v>
          </cell>
          <cell r="E1015">
            <v>32.189473170528686</v>
          </cell>
          <cell r="F1015">
            <v>32.406347787567405</v>
          </cell>
          <cell r="G1015">
            <v>21.888615164738642</v>
          </cell>
          <cell r="H1015">
            <v>10.634696648856131</v>
          </cell>
          <cell r="I1015">
            <v>2.3149216046219991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0.32739273540072006</v>
          </cell>
          <cell r="E1016">
            <v>1.6735772036680706E-4</v>
          </cell>
          <cell r="F1016">
            <v>2.8644111245833033</v>
          </cell>
          <cell r="G1016">
            <v>2.8644497906624165</v>
          </cell>
          <cell r="H1016">
            <v>4.2832637502782305</v>
          </cell>
          <cell r="I1016">
            <v>4.2832642792983275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2.4996314404081336E-3</v>
          </cell>
          <cell r="G1017">
            <v>1.1020615818437399E-2</v>
          </cell>
          <cell r="H1017">
            <v>8.4113949284378126E-2</v>
          </cell>
          <cell r="I1017">
            <v>4.1738119249580444E-2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1.7719367127905701E-6</v>
          </cell>
          <cell r="E1018">
            <v>9.2840124514791095E-7</v>
          </cell>
          <cell r="F1018">
            <v>1.2835042487497701E-6</v>
          </cell>
          <cell r="G1018">
            <v>1.5661937624559999E-6</v>
          </cell>
          <cell r="H1018">
            <v>4.7631073025253296E-6</v>
          </cell>
          <cell r="I1018">
            <v>1.7909150806177398E-5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1.9844851422028127</v>
          </cell>
          <cell r="E1019">
            <v>1.9844860706040579</v>
          </cell>
          <cell r="F1019">
            <v>1.9844873541083068</v>
          </cell>
          <cell r="G1019">
            <v>1.9844889203020692</v>
          </cell>
          <cell r="H1019">
            <v>1.9844967818086534</v>
          </cell>
          <cell r="I1019">
            <v>1.0954907581392794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2.46788223449807E-2</v>
          </cell>
          <cell r="G1020">
            <v>3.06653816207175E-2</v>
          </cell>
          <cell r="H1020">
            <v>3.5339603644585701E-2</v>
          </cell>
          <cell r="I1020">
            <v>6.8274476919183397E-2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8.7513554414825193E-4</v>
          </cell>
          <cell r="G1021">
            <v>1.1309218753739803E-3</v>
          </cell>
          <cell r="H1021">
            <v>1.3910269519677358E-3</v>
          </cell>
          <cell r="I1021">
            <v>2.8326644679235679E-3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8.7513554414825193E-4</v>
          </cell>
          <cell r="G1022">
            <v>1.1309218753739803E-3</v>
          </cell>
          <cell r="H1022">
            <v>1.3910269519677358E-3</v>
          </cell>
          <cell r="I1022">
            <v>2.8326644679235679E-3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4.3756777207412613E-4</v>
          </cell>
          <cell r="G1023">
            <v>5.4371244008364402E-4</v>
          </cell>
          <cell r="H1023">
            <v>6.2658871710258345E-4</v>
          </cell>
          <cell r="I1023">
            <v>1.2105403709075076E-3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6.4662413889410297E-7</v>
          </cell>
          <cell r="E1024">
            <v>2.0939559154866298E-6</v>
          </cell>
          <cell r="F1024">
            <v>1.01798933600205E-4</v>
          </cell>
          <cell r="G1024">
            <v>7.7223838214988808E-6</v>
          </cell>
          <cell r="H1024">
            <v>1.8440486570747499E-5</v>
          </cell>
          <cell r="I1024">
            <v>1.6462554613197301E-4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6.4662413889410297E-7</v>
          </cell>
          <cell r="E1025">
            <v>2.6913018017235843E-6</v>
          </cell>
          <cell r="F1025">
            <v>1.0429046630402419E-4</v>
          </cell>
          <cell r="G1025">
            <v>1.1179925032354418E-4</v>
          </cell>
          <cell r="H1025">
            <v>1.4378790567753065E-4</v>
          </cell>
          <cell r="I1025">
            <v>2.2119528696267198E-4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2.0856399347932761</v>
          </cell>
          <cell r="E1026">
            <v>2.4000976463705364</v>
          </cell>
          <cell r="F1026">
            <v>2.3931277279402283</v>
          </cell>
          <cell r="G1026">
            <v>2.4725303408331629</v>
          </cell>
          <cell r="H1026">
            <v>2.53426674807449</v>
          </cell>
          <cell r="I1026">
            <v>2.4214320902420723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2.0856399347932761</v>
          </cell>
          <cell r="E1027">
            <v>2.4000976463705364</v>
          </cell>
          <cell r="F1027">
            <v>2.3931277279402283</v>
          </cell>
          <cell r="G1027">
            <v>2.4725303408331629</v>
          </cell>
          <cell r="H1027">
            <v>2.53426674807449</v>
          </cell>
          <cell r="I1027">
            <v>2.4214320902420723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1.729110172999219E-4</v>
          </cell>
          <cell r="G1028">
            <v>1.8012026893254188E-4</v>
          </cell>
          <cell r="H1028">
            <v>2.3644132094562633E-4</v>
          </cell>
          <cell r="I1028">
            <v>2.4487870699851233E-4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1.729110172999219E-4</v>
          </cell>
          <cell r="G1029">
            <v>1.8012026893254188E-4</v>
          </cell>
          <cell r="H1029">
            <v>2.3644132094562633E-4</v>
          </cell>
          <cell r="I1029">
            <v>2.4487870699851233E-4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6.2811602012552994E-8</v>
          </cell>
          <cell r="F1030">
            <v>1.6380060851211601E-5</v>
          </cell>
          <cell r="G1030">
            <v>1.47630821527422E-7</v>
          </cell>
          <cell r="H1030">
            <v>2.31283360125942E-7</v>
          </cell>
          <cell r="I1030">
            <v>7.8218690502487401E-8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6.2811602012552994E-8</v>
          </cell>
          <cell r="F1031">
            <v>1.6430411706794362E-5</v>
          </cell>
          <cell r="G1031">
            <v>1.6548445203111015E-5</v>
          </cell>
          <cell r="H1031">
            <v>2.2051221352382508E-5</v>
          </cell>
          <cell r="I1031">
            <v>2.2180686200731732E-5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1.9868626810019352</v>
          </cell>
          <cell r="G1032">
            <v>1.9868783605640792</v>
          </cell>
          <cell r="H1032">
            <v>3.0642013741162115</v>
          </cell>
          <cell r="I1032">
            <v>3.0640875144140525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1.9868626810019352</v>
          </cell>
          <cell r="G1033">
            <v>1.9868783605640792</v>
          </cell>
          <cell r="H1033">
            <v>3.0642013741162115</v>
          </cell>
          <cell r="I1033">
            <v>3.0640875144140525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1.9868626810019352</v>
          </cell>
          <cell r="G1034">
            <v>1.9868783605640792</v>
          </cell>
          <cell r="H1034">
            <v>3.0642013741162115</v>
          </cell>
          <cell r="I1034">
            <v>3.0640875144140525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2.1115815877719501E-5</v>
          </cell>
          <cell r="G1035">
            <v>2.27712652140147E-6</v>
          </cell>
          <cell r="H1035">
            <v>0.29851579768558401</v>
          </cell>
          <cell r="I1035">
            <v>0.166387602594078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0.28855000311449969</v>
          </cell>
          <cell r="G1036">
            <v>0.28855228024102109</v>
          </cell>
          <cell r="H1036">
            <v>0.44500928622702401</v>
          </cell>
          <cell r="I1036">
            <v>0.44499424659857101</v>
          </cell>
        </row>
        <row r="1037">
          <cell r="A1037" t="str">
            <v>SCOM-SHCONBR</v>
          </cell>
          <cell r="B1037" t="str">
            <v>VAR_ncap</v>
          </cell>
          <cell r="C1037" t="str">
            <v>-</v>
          </cell>
          <cell r="E1037">
            <v>2.1652338011186099E-8</v>
          </cell>
          <cell r="F1037">
            <v>1.7441342994267699E-8</v>
          </cell>
          <cell r="G1037">
            <v>1.5083779857684999E-8</v>
          </cell>
          <cell r="H1037">
            <v>1.7500771391992298E-8</v>
          </cell>
          <cell r="I1037">
            <v>1.5138878558901801E-8</v>
          </cell>
        </row>
        <row r="1038">
          <cell r="A1038" t="str">
            <v>SCOM-SHCONBR</v>
          </cell>
          <cell r="B1038" t="str">
            <v>VAR_cap</v>
          </cell>
          <cell r="C1038" t="str">
            <v>-</v>
          </cell>
          <cell r="E1038">
            <v>2.1652338011186099E-8</v>
          </cell>
          <cell r="F1038">
            <v>1.6211673318524601E-8</v>
          </cell>
          <cell r="G1038">
            <v>1.4840905213917701E-8</v>
          </cell>
          <cell r="H1038">
            <v>1.7852125292471911E-8</v>
          </cell>
          <cell r="I1038">
            <v>1.0716592871608E-7</v>
          </cell>
        </row>
        <row r="1039">
          <cell r="A1039" t="str">
            <v>RHES-SHSOLBR</v>
          </cell>
          <cell r="B1039" t="str">
            <v>VAR_fout</v>
          </cell>
          <cell r="C1039" t="str">
            <v>RHES-SHASOL</v>
          </cell>
          <cell r="D1039">
            <v>0.37732610756439694</v>
          </cell>
          <cell r="E1039">
            <v>0.43546065320658611</v>
          </cell>
          <cell r="F1039">
            <v>0.43546919480509222</v>
          </cell>
          <cell r="G1039">
            <v>0.43547434003036523</v>
          </cell>
          <cell r="H1039">
            <v>0.58051933959620583</v>
          </cell>
          <cell r="I1039">
            <v>0.54360629490026424</v>
          </cell>
        </row>
        <row r="1040">
          <cell r="A1040" t="str">
            <v>RHES-SHSOLBR</v>
          </cell>
          <cell r="B1040" t="str">
            <v>VAR_fin</v>
          </cell>
          <cell r="C1040" t="str">
            <v>SOL</v>
          </cell>
          <cell r="D1040">
            <v>0.37732610756439694</v>
          </cell>
          <cell r="E1040">
            <v>0.43546065320658611</v>
          </cell>
          <cell r="F1040">
            <v>0.43546919480509222</v>
          </cell>
          <cell r="G1040">
            <v>0.43547434003036523</v>
          </cell>
          <cell r="H1040">
            <v>0.58051933959620583</v>
          </cell>
          <cell r="I1040">
            <v>0.54360629490026424</v>
          </cell>
        </row>
        <row r="1041">
          <cell r="A1041" t="str">
            <v>RHES-SHSOLBR</v>
          </cell>
          <cell r="B1041" t="str">
            <v>VAR_ncap</v>
          </cell>
          <cell r="C1041" t="str">
            <v>-</v>
          </cell>
          <cell r="E1041">
            <v>8.4428196706852598E-3</v>
          </cell>
          <cell r="F1041">
            <v>1.24048747764127E-6</v>
          </cell>
          <cell r="G1041">
            <v>7.4723572129044802E-7</v>
          </cell>
          <cell r="H1041">
            <v>4.1642670641210099E-2</v>
          </cell>
          <cell r="I1041">
            <v>3.0679098221065501E-2</v>
          </cell>
        </row>
        <row r="1042">
          <cell r="A1042" t="str">
            <v>RHES-SHSOLBR</v>
          </cell>
          <cell r="B1042" t="str">
            <v>VAR_cap</v>
          </cell>
          <cell r="C1042" t="str">
            <v>-</v>
          </cell>
          <cell r="D1042">
            <v>5.4798678617278197E-2</v>
          </cell>
          <cell r="E1042">
            <v>6.3241498287963452E-2</v>
          </cell>
          <cell r="F1042">
            <v>6.3242738775441093E-2</v>
          </cell>
          <cell r="G1042">
            <v>6.3243486011162392E-2</v>
          </cell>
          <cell r="H1042">
            <v>8.4307763245303896E-2</v>
          </cell>
          <cell r="I1042">
            <v>7.8947377484302306E-2</v>
          </cell>
        </row>
        <row r="1043">
          <cell r="A1043" t="str">
            <v>SCOM-SHSOLBR</v>
          </cell>
          <cell r="B1043" t="str">
            <v>VAR_fout</v>
          </cell>
          <cell r="C1043" t="str">
            <v>SCOM-SHASOL</v>
          </cell>
          <cell r="D1043">
            <v>0.62699335417326996</v>
          </cell>
          <cell r="E1043">
            <v>0.68733127363266378</v>
          </cell>
          <cell r="F1043">
            <v>0.68764226275982654</v>
          </cell>
          <cell r="G1043">
            <v>0.70120378217642665</v>
          </cell>
          <cell r="H1043">
            <v>4.6677048474045737</v>
          </cell>
          <cell r="I1043">
            <v>4.6677080539819409</v>
          </cell>
        </row>
        <row r="1044">
          <cell r="A1044" t="str">
            <v>SCOM-SHSOLBR</v>
          </cell>
          <cell r="B1044" t="str">
            <v>VAR_fin</v>
          </cell>
          <cell r="C1044" t="str">
            <v>SOL</v>
          </cell>
          <cell r="D1044">
            <v>0.62699335417326996</v>
          </cell>
          <cell r="E1044">
            <v>0.68733127363266378</v>
          </cell>
          <cell r="F1044">
            <v>0.68764226275982654</v>
          </cell>
          <cell r="G1044">
            <v>0.70120378217642665</v>
          </cell>
          <cell r="H1044">
            <v>4.6677048474045737</v>
          </cell>
          <cell r="I1044">
            <v>4.6677080539819409</v>
          </cell>
        </row>
        <row r="1045">
          <cell r="A1045" t="str">
            <v>SCOM-SHSOLBR</v>
          </cell>
          <cell r="B1045" t="str">
            <v>VAR_ncap</v>
          </cell>
          <cell r="C1045" t="str">
            <v>-</v>
          </cell>
          <cell r="E1045">
            <v>8.7628133611884207E-3</v>
          </cell>
          <cell r="F1045">
            <v>4.5164627867573501E-5</v>
          </cell>
          <cell r="G1045">
            <v>1.9695253765217801E-3</v>
          </cell>
          <cell r="H1045">
            <v>0.17830937415963</v>
          </cell>
          <cell r="I1045">
            <v>0.33773547066188703</v>
          </cell>
        </row>
        <row r="1046">
          <cell r="A1046" t="str">
            <v>SCOM-SHSOLBR</v>
          </cell>
          <cell r="B1046" t="str">
            <v>VAR_cap</v>
          </cell>
          <cell r="C1046" t="str">
            <v>-</v>
          </cell>
          <cell r="D1046">
            <v>9.1057593476079501E-2</v>
          </cell>
          <cell r="E1046">
            <v>9.9820406837267922E-2</v>
          </cell>
          <cell r="F1046">
            <v>9.98655714651355E-2</v>
          </cell>
          <cell r="G1046">
            <v>0.1018350968416573</v>
          </cell>
          <cell r="H1046">
            <v>0.67788592595486097</v>
          </cell>
          <cell r="I1046">
            <v>0.67788639164276099</v>
          </cell>
        </row>
        <row r="1047">
          <cell r="A1047" t="str">
            <v>RHEM-SHSTG-ELCHP</v>
          </cell>
          <cell r="B1047" t="str">
            <v>VAR_fout</v>
          </cell>
          <cell r="C1047" t="str">
            <v>RHEM-SHAELCH</v>
          </cell>
          <cell r="D1047">
            <v>1.01112084191501E-8</v>
          </cell>
          <cell r="E1047">
            <v>1.0095268409421299E-8</v>
          </cell>
          <cell r="F1047">
            <v>1.8243314891979792</v>
          </cell>
          <cell r="G1047">
            <v>1.5318632323749182</v>
          </cell>
          <cell r="H1047">
            <v>1.7084911430936633</v>
          </cell>
          <cell r="I1047">
            <v>4.3525060129158151</v>
          </cell>
        </row>
        <row r="1048">
          <cell r="A1048" t="str">
            <v>RHEM-SHSTG-ELCHP</v>
          </cell>
          <cell r="B1048" t="str">
            <v>VAR_fin</v>
          </cell>
          <cell r="C1048" t="str">
            <v>RHEM-SHAELCH</v>
          </cell>
          <cell r="D1048">
            <v>2.3576039604256282E-7</v>
          </cell>
          <cell r="E1048">
            <v>2.3580884124946409E-7</v>
          </cell>
          <cell r="F1048">
            <v>1.824425511538651</v>
          </cell>
          <cell r="G1048">
            <v>1.5319403658950299</v>
          </cell>
          <cell r="H1048">
            <v>1.7085789801711675</v>
          </cell>
          <cell r="I1048">
            <v>4.3526924626595296</v>
          </cell>
        </row>
        <row r="1049">
          <cell r="A1049" t="str">
            <v>RHEM-SHSTG-ELCHP</v>
          </cell>
          <cell r="B1049" t="str">
            <v>VAR_ncap</v>
          </cell>
          <cell r="C1049" t="str">
            <v>-</v>
          </cell>
          <cell r="D1049">
            <v>1.0125466862832401E-2</v>
          </cell>
          <cell r="E1049">
            <v>0.18356972195059201</v>
          </cell>
          <cell r="F1049">
            <v>7.8969186893654804E-5</v>
          </cell>
          <cell r="G1049">
            <v>7.4414050269062699E-5</v>
          </cell>
          <cell r="H1049">
            <v>0.12914379057175299</v>
          </cell>
          <cell r="I1049">
            <v>0.364737136351927</v>
          </cell>
        </row>
        <row r="1050">
          <cell r="A1050" t="str">
            <v>RHEM-SHSTG-ELCHP</v>
          </cell>
          <cell r="B1050" t="str">
            <v>VAR_cap</v>
          </cell>
          <cell r="C1050" t="str">
            <v>-</v>
          </cell>
          <cell r="D1050">
            <v>1.0125466862832401E-2</v>
          </cell>
          <cell r="E1050">
            <v>0.19365061575252585</v>
          </cell>
          <cell r="F1050">
            <v>0.19365792289594433</v>
          </cell>
          <cell r="G1050">
            <v>0.19365804450625768</v>
          </cell>
          <cell r="H1050">
            <v>0.22653163102932997</v>
          </cell>
          <cell r="I1050">
            <v>0.49958093541921844</v>
          </cell>
        </row>
        <row r="1051">
          <cell r="A1051" t="str">
            <v>ITOT-SWHELCBR</v>
          </cell>
          <cell r="B1051" t="str">
            <v>VAR_fout</v>
          </cell>
          <cell r="C1051" t="str">
            <v>ITOT-SWHAELC</v>
          </cell>
          <cell r="D1051">
            <v>9.813893478752755</v>
          </cell>
          <cell r="E1051">
            <v>10.335088727179311</v>
          </cell>
          <cell r="F1051">
            <v>10.500560786397557</v>
          </cell>
          <cell r="G1051">
            <v>10.630363195069398</v>
          </cell>
          <cell r="H1051">
            <v>11.050600215863478</v>
          </cell>
          <cell r="I1051">
            <v>11.092585198737305</v>
          </cell>
        </row>
        <row r="1052">
          <cell r="A1052" t="str">
            <v>ITOT-SWHELCBR</v>
          </cell>
          <cell r="B1052" t="str">
            <v>VAR_fin</v>
          </cell>
          <cell r="C1052" t="str">
            <v>ITOT_ELC</v>
          </cell>
          <cell r="D1052">
            <v>11.646942527015208</v>
          </cell>
          <cell r="E1052">
            <v>12.258984808869821</v>
          </cell>
          <cell r="F1052">
            <v>12.445363242447973</v>
          </cell>
          <cell r="G1052">
            <v>12.582543452180003</v>
          </cell>
          <cell r="H1052">
            <v>13.045447621822733</v>
          </cell>
          <cell r="I1052">
            <v>13.060556895001472</v>
          </cell>
        </row>
        <row r="1053">
          <cell r="A1053" t="str">
            <v>ITOT-SWHELCBR</v>
          </cell>
          <cell r="B1053" t="str">
            <v>VAR_ncap</v>
          </cell>
          <cell r="C1053" t="str">
            <v>-</v>
          </cell>
          <cell r="E1053">
            <v>0.18650628205088199</v>
          </cell>
          <cell r="F1053">
            <v>1.6286170034331E-4</v>
          </cell>
          <cell r="G1053">
            <v>8.5730586484133505E-3</v>
          </cell>
          <cell r="H1053">
            <v>0.26430925248398801</v>
          </cell>
          <cell r="I1053">
            <v>0.47816970035482698</v>
          </cell>
        </row>
        <row r="1054">
          <cell r="A1054" t="str">
            <v>ITOT-SWHELCBR</v>
          </cell>
          <cell r="B1054" t="str">
            <v>VAR_cap</v>
          </cell>
          <cell r="C1054" t="str">
            <v>-</v>
          </cell>
          <cell r="D1054">
            <v>0.55644997413134401</v>
          </cell>
          <cell r="E1054">
            <v>0.74295112080897996</v>
          </cell>
          <cell r="F1054">
            <v>0.74309413468840035</v>
          </cell>
          <cell r="G1054">
            <v>0.75164158294826666</v>
          </cell>
          <cell r="H1054">
            <v>0.86826788386322273</v>
          </cell>
          <cell r="I1054">
            <v>0.92296934253642626</v>
          </cell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300.06225262881196</v>
          </cell>
          <cell r="J4">
            <v>795.01014509655886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4.3336470549046199E-2</v>
          </cell>
          <cell r="J5">
            <v>3.6774558060691707E-2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23.327960934438178</v>
          </cell>
          <cell r="J6">
            <v>59.096747188357035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276.69095522382474</v>
          </cell>
          <cell r="J7">
            <v>735.87662335014147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-100.33062312618496</v>
          </cell>
          <cell r="J8">
            <v>-53.367034680078568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831.20485174538487</v>
          </cell>
          <cell r="J9">
            <v>1140.9458515083552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0.81771218739001872</v>
          </cell>
          <cell r="J10">
            <v>4.721971631315852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927.22322531691339</v>
          </cell>
          <cell r="J11">
            <v>1088.6477437127612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313.44856410730284</v>
          </cell>
          <cell r="J12">
            <v>715.14553409629264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0.97461558237506851</v>
          </cell>
          <cell r="J13">
            <v>0.76142608563033864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1.0792639128252329E-2</v>
          </cell>
          <cell r="J14">
            <v>1.0486511252007275E-2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47.666072620245778</v>
          </cell>
          <cell r="J15">
            <v>1678.9920273339997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0.77089281232103335</v>
          </cell>
          <cell r="J16">
            <v>2853.9284947004662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0.21357105690403538</v>
          </cell>
          <cell r="J17">
            <v>1031.8746041673321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7.5833229301163069E-2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1.6183204907590679E-2</v>
          </cell>
          <cell r="J19">
            <v>2.842469647683209E-2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1.6386022734169874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2.9888083752062475E-3</v>
          </cell>
          <cell r="J21">
            <v>1.5300491553027053E-3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7.9363539970936023E-3</v>
          </cell>
          <cell r="J22">
            <v>5.0094878973440629E-2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2.3601006428594477E-2</v>
          </cell>
          <cell r="J23">
            <v>1.8338341826814417E-2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2122.1487256200685</v>
          </cell>
          <cell r="J24">
            <v>8516.6372100329354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-102.01116547686966</v>
          </cell>
          <cell r="J25">
            <v>-54.736391978381725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833.33313228948748</v>
          </cell>
          <cell r="J26">
            <v>1904.7618686225608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833.33313228948748</v>
          </cell>
          <cell r="J27">
            <v>1904.7618686225608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-100.33062312618496</v>
          </cell>
          <cell r="J28">
            <v>-53.367034680078568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0.10300386114832</v>
          </cell>
          <cell r="H29">
            <v>0.102699612506821</v>
          </cell>
          <cell r="I29">
            <v>0.14423448732556099</v>
          </cell>
          <cell r="J29">
            <v>4.7768105461080498E-2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2.1672878664255699E-2</v>
          </cell>
          <cell r="I30">
            <v>6.4003209220784701E-2</v>
          </cell>
          <cell r="J30">
            <v>4.28307686084098E-2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4.0653684698744499</v>
          </cell>
          <cell r="F31">
            <v>0.61120879414663398</v>
          </cell>
          <cell r="G31">
            <v>2.2070146106994799</v>
          </cell>
          <cell r="H31">
            <v>1.89298905333886</v>
          </cell>
          <cell r="I31">
            <v>9.9536957432869695</v>
          </cell>
          <cell r="J31">
            <v>18.194303880879801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9.40986559792414E-2</v>
          </cell>
          <cell r="I32">
            <v>0.35047538750641999</v>
          </cell>
          <cell r="J32">
            <v>0.23365875735521799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1127.9633896457501</v>
          </cell>
          <cell r="F33">
            <v>1123.75694767095</v>
          </cell>
          <cell r="G33">
            <v>1125.83512950099</v>
          </cell>
          <cell r="H33">
            <v>1115.5491676499601</v>
          </cell>
          <cell r="I33">
            <v>961.03661867112896</v>
          </cell>
          <cell r="J33">
            <v>577.72280708130995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7.5269325738189993E-2</v>
          </cell>
          <cell r="H34">
            <v>8.8040182334645806E-2</v>
          </cell>
          <cell r="I34">
            <v>0.18489651877152199</v>
          </cell>
          <cell r="J34">
            <v>6.73076198952898E-2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1928.71081357502</v>
          </cell>
          <cell r="F35">
            <v>1522.13713368458</v>
          </cell>
          <cell r="G35">
            <v>1532.4146481702901</v>
          </cell>
          <cell r="H35">
            <v>1532.39986713799</v>
          </cell>
          <cell r="I35">
            <v>1078.02910547186</v>
          </cell>
          <cell r="J35">
            <v>6.8419317914034702E-2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2.81050194386115E-2</v>
          </cell>
          <cell r="H36">
            <v>2.95946256679657E-2</v>
          </cell>
          <cell r="I36">
            <v>0.127431939686312</v>
          </cell>
          <cell r="J36">
            <v>6.72803941695964E-2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2.2228694740588899E-2</v>
          </cell>
          <cell r="I37">
            <v>6.9823522636411395E-2</v>
          </cell>
          <cell r="J37">
            <v>4.8888623302199001E-2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0.25255157826464603</v>
          </cell>
          <cell r="G38">
            <v>1.4151668293383199</v>
          </cell>
          <cell r="H38">
            <v>1.17510828422498</v>
          </cell>
          <cell r="I38">
            <v>30.1672407400116</v>
          </cell>
          <cell r="J38">
            <v>21.985909050522299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0.16277422704440001</v>
          </cell>
          <cell r="H39">
            <v>0.16173441333739499</v>
          </cell>
          <cell r="I39">
            <v>0.23868689057173101</v>
          </cell>
          <cell r="J39">
            <v>7.2721000840167499E-2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1043.13537436042</v>
          </cell>
          <cell r="F40">
            <v>1201.7864512271599</v>
          </cell>
          <cell r="G40">
            <v>1094.84773390687</v>
          </cell>
          <cell r="H40">
            <v>1094.84739357942</v>
          </cell>
          <cell r="I40">
            <v>918.474500939981</v>
          </cell>
          <cell r="J40">
            <v>441.311993945783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479.81019233298201</v>
          </cell>
          <cell r="F41">
            <v>396.08078088221902</v>
          </cell>
          <cell r="G41">
            <v>473.38472481698801</v>
          </cell>
          <cell r="H41">
            <v>348.90327960946701</v>
          </cell>
          <cell r="I41">
            <v>289.16347836684503</v>
          </cell>
          <cell r="J41">
            <v>154.819202248382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726.71269372280301</v>
          </cell>
          <cell r="F42">
            <v>619.17848828450099</v>
          </cell>
          <cell r="G42">
            <v>0.97258052775785697</v>
          </cell>
          <cell r="H42">
            <v>0.15525843955839799</v>
          </cell>
          <cell r="I42">
            <v>8.6141216647250607E-2</v>
          </cell>
          <cell r="J42">
            <v>2.2738011519114101E-2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1783.66292250122</v>
          </cell>
          <cell r="F43">
            <v>1640.96975726038</v>
          </cell>
          <cell r="G43">
            <v>1705.4570398511501</v>
          </cell>
          <cell r="H43">
            <v>1584.9080655938501</v>
          </cell>
          <cell r="I43">
            <v>794.588259156101</v>
          </cell>
          <cell r="J43">
            <v>0.10650942053832201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9.8156432663573295E-2</v>
          </cell>
          <cell r="G44">
            <v>0.56811790543367702</v>
          </cell>
          <cell r="H44">
            <v>0.424484174107433</v>
          </cell>
          <cell r="I44">
            <v>0.54806261728551398</v>
          </cell>
          <cell r="J44">
            <v>0.203433632233812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8.6950145153949596E-2</v>
          </cell>
          <cell r="I45">
            <v>0.33738198659931401</v>
          </cell>
          <cell r="J45">
            <v>0.22249557051879901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6.5308398312067801</v>
          </cell>
          <cell r="F46">
            <v>0.58215148293486996</v>
          </cell>
          <cell r="G46">
            <v>2.7713483414333502</v>
          </cell>
          <cell r="H46">
            <v>46.344717037165303</v>
          </cell>
          <cell r="I46">
            <v>98.789642351476104</v>
          </cell>
          <cell r="J46">
            <v>94.374744419516801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9.2707618009038306</v>
          </cell>
          <cell r="F47">
            <v>9.2706916077486401</v>
          </cell>
          <cell r="G47">
            <v>0.218554847002942</v>
          </cell>
          <cell r="H47">
            <v>0.10750056964001201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2.46788223449807E-2</v>
          </cell>
          <cell r="H48">
            <v>3.06653816207175E-2</v>
          </cell>
          <cell r="I48">
            <v>3.5339603644585701E-2</v>
          </cell>
          <cell r="J48">
            <v>6.8274476919183397E-2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7109.8623562401799</v>
          </cell>
          <cell r="F49">
            <v>6514.7243189055498</v>
          </cell>
          <cell r="G49">
            <v>5940.4858905636702</v>
          </cell>
          <cell r="H49">
            <v>5727.34551571872</v>
          </cell>
          <cell r="I49">
            <v>4182.3890188205896</v>
          </cell>
          <cell r="J49">
            <v>1309.68128632567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7.3159025971551106E-2</v>
          </cell>
          <cell r="H50">
            <v>5.8201957551561601E-2</v>
          </cell>
          <cell r="I50">
            <v>0.39968163307391402</v>
          </cell>
          <cell r="J50">
            <v>0.14238707656948699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94.138509967649398</v>
          </cell>
          <cell r="F51">
            <v>98.065556503264105</v>
          </cell>
          <cell r="G51">
            <v>82.704301513657001</v>
          </cell>
          <cell r="H51">
            <v>284.39981145826602</v>
          </cell>
          <cell r="I51">
            <v>265.67680734542103</v>
          </cell>
          <cell r="J51">
            <v>2.37652324677993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1440.9462893683301</v>
          </cell>
          <cell r="F52">
            <v>1508.6879592765199</v>
          </cell>
          <cell r="G52">
            <v>1463.0964338772401</v>
          </cell>
          <cell r="H52">
            <v>1455.9566097188799</v>
          </cell>
          <cell r="I52">
            <v>1365.7435129103001</v>
          </cell>
          <cell r="J52">
            <v>788.28601952215604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8.5723718178309899E-2</v>
          </cell>
          <cell r="I53">
            <v>0.36412286514553999</v>
          </cell>
          <cell r="J53">
            <v>9.0330139843270998E-2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2229.91445382545</v>
          </cell>
          <cell r="F54">
            <v>2014.9159383128199</v>
          </cell>
          <cell r="G54">
            <v>1934.50518941829</v>
          </cell>
          <cell r="H54">
            <v>1373.9642454314801</v>
          </cell>
          <cell r="I54">
            <v>456.59896591790903</v>
          </cell>
          <cell r="J54">
            <v>62.891894005276001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3764.9992531614398</v>
          </cell>
          <cell r="F55">
            <v>3621.6694540926001</v>
          </cell>
          <cell r="G55">
            <v>3480.3790838351601</v>
          </cell>
          <cell r="H55">
            <v>3114.4645922843501</v>
          </cell>
          <cell r="I55">
            <v>2088.78309067185</v>
          </cell>
          <cell r="J55">
            <v>853.78715399062503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1.7823626955383799E-2</v>
          </cell>
          <cell r="F56">
            <v>1.7920128622933199E-2</v>
          </cell>
          <cell r="G56">
            <v>1.7855772357849901E-2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3.5275992776244531</v>
          </cell>
          <cell r="F57">
            <v>8.0934785979127124</v>
          </cell>
          <cell r="G57">
            <v>13.92415627624807</v>
          </cell>
          <cell r="H57">
            <v>23.523716418910162</v>
          </cell>
          <cell r="I57">
            <v>55.543853693643996</v>
          </cell>
          <cell r="J57">
            <v>114.09491370115921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2.52378436914272E-2</v>
          </cell>
          <cell r="F58">
            <v>0.233344030726435</v>
          </cell>
          <cell r="G58">
            <v>0.20549686178520871</v>
          </cell>
          <cell r="H58">
            <v>0.19520278303520139</v>
          </cell>
          <cell r="I58">
            <v>0.1080466393035725</v>
          </cell>
          <cell r="J58">
            <v>4.9307933193716201E-2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6.2322361151707399</v>
          </cell>
          <cell r="F59">
            <v>10.945411310883379</v>
          </cell>
          <cell r="G59">
            <v>9.1300454281040011</v>
          </cell>
          <cell r="H59">
            <v>7.8300433692155984</v>
          </cell>
          <cell r="I59">
            <v>1.9348006820311769</v>
          </cell>
          <cell r="J59">
            <v>0.66418579735465988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6.5549581962036498</v>
          </cell>
          <cell r="F60">
            <v>17.722973000492001</v>
          </cell>
          <cell r="G60">
            <v>154.45443391815809</v>
          </cell>
          <cell r="H60">
            <v>519.24451839428207</v>
          </cell>
          <cell r="I60">
            <v>667.13665306945745</v>
          </cell>
          <cell r="J60">
            <v>343.97828390256751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12.905771875592601</v>
          </cell>
          <cell r="F61">
            <v>19.600935544555639</v>
          </cell>
          <cell r="G61">
            <v>18.373197696571168</v>
          </cell>
          <cell r="H61">
            <v>13.347038692971211</v>
          </cell>
          <cell r="I61">
            <v>1.088005633422412</v>
          </cell>
          <cell r="J61">
            <v>0.39141457205082003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31.695911159039699</v>
          </cell>
          <cell r="G62">
            <v>48.052995367170695</v>
          </cell>
          <cell r="H62">
            <v>195.85984861987691</v>
          </cell>
          <cell r="I62">
            <v>442.89256844532702</v>
          </cell>
          <cell r="J62">
            <v>138.13697740668249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61.520812935582398</v>
          </cell>
          <cell r="F63">
            <v>128.861790903589</v>
          </cell>
          <cell r="G63">
            <v>40.169046402848203</v>
          </cell>
          <cell r="H63">
            <v>20.0120495277841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802.73031255610601</v>
          </cell>
          <cell r="F64">
            <v>545.28451006312298</v>
          </cell>
          <cell r="G64">
            <v>407.28702433142598</v>
          </cell>
          <cell r="H64">
            <v>199.791226234786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0.20437595233375452</v>
          </cell>
          <cell r="F65">
            <v>0.23939058190990747</v>
          </cell>
          <cell r="G65">
            <v>0.19161308513946504</v>
          </cell>
          <cell r="H65">
            <v>0.1601301236137247</v>
          </cell>
          <cell r="I65">
            <v>2.2197452332833961E-2</v>
          </cell>
          <cell r="J65">
            <v>3.9216903399581097E-3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3.1515021538906782</v>
          </cell>
          <cell r="F66">
            <v>3.4398438764679233</v>
          </cell>
          <cell r="G66">
            <v>3.4213113510447655</v>
          </cell>
          <cell r="H66">
            <v>2.833744404790532</v>
          </cell>
          <cell r="I66">
            <v>5.143855584486124E-2</v>
          </cell>
          <cell r="J66">
            <v>9.0822687256588205E-3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325.75691149091665</v>
          </cell>
          <cell r="F67">
            <v>384.72158963992445</v>
          </cell>
          <cell r="G67">
            <v>456.01531548156913</v>
          </cell>
          <cell r="H67">
            <v>257.72026141366484</v>
          </cell>
          <cell r="I67">
            <v>0.18177448480001099</v>
          </cell>
          <cell r="J67">
            <v>7.8998899530522901E-2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0.24480599103201428</v>
          </cell>
          <cell r="F68">
            <v>0.29858833265361356</v>
          </cell>
          <cell r="G68">
            <v>1.2345521352784647</v>
          </cell>
          <cell r="H68">
            <v>1.2800372616752251</v>
          </cell>
          <cell r="I68">
            <v>0.29221106837038602</v>
          </cell>
          <cell r="J68">
            <v>3.5796160452317399E-2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2.7231763292522251</v>
          </cell>
          <cell r="F69">
            <v>2.685006842035587</v>
          </cell>
          <cell r="G69">
            <v>5.3675329241747729</v>
          </cell>
          <cell r="H69">
            <v>15.856509938950047</v>
          </cell>
          <cell r="I69">
            <v>8.8492284950753799</v>
          </cell>
          <cell r="J69">
            <v>1.57795642473391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8.8963297466102906E-3</v>
          </cell>
          <cell r="G70">
            <v>9.5907895233367763E-2</v>
          </cell>
          <cell r="H70">
            <v>0.18365785165791754</v>
          </cell>
          <cell r="I70">
            <v>9.3678206576338879E-2</v>
          </cell>
          <cell r="J70">
            <v>1.9142945234373161E-2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9.7353909033406003E-3</v>
          </cell>
          <cell r="G71">
            <v>9.4754027365943544E-2</v>
          </cell>
          <cell r="H71">
            <v>0.15552350536629139</v>
          </cell>
          <cell r="I71">
            <v>0.10076770126609876</v>
          </cell>
          <cell r="J71">
            <v>2.6583708794262244E-2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8.8410106435157405E-3</v>
          </cell>
          <cell r="G72">
            <v>7.6695466511637486E-2</v>
          </cell>
          <cell r="H72">
            <v>0.14690827271472107</v>
          </cell>
          <cell r="I72">
            <v>9.6273378636727441E-2</v>
          </cell>
          <cell r="J72">
            <v>2.5899723929736662E-2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1.0518837047001999E-2</v>
          </cell>
          <cell r="G73">
            <v>9.4999573319347219E-2</v>
          </cell>
          <cell r="H73">
            <v>0.15627870233898744</v>
          </cell>
          <cell r="I73">
            <v>0.10911982014794749</v>
          </cell>
          <cell r="J73">
            <v>2.9620292123639699E-2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9.6491194081138095E-3</v>
          </cell>
          <cell r="G74">
            <v>8.1177616862774554E-2</v>
          </cell>
          <cell r="H74">
            <v>0.14157206874935294</v>
          </cell>
          <cell r="I74">
            <v>9.837167817100563E-2</v>
          </cell>
          <cell r="J74">
            <v>2.8880747318069819E-2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1.32044010032598E-2</v>
          </cell>
          <cell r="G75">
            <v>0.1504094284714351</v>
          </cell>
          <cell r="H75">
            <v>0.26097875292899808</v>
          </cell>
          <cell r="I75">
            <v>0.2489667765208044</v>
          </cell>
          <cell r="J75">
            <v>8.6769587996491593E-2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1.0349709851417799E-2</v>
          </cell>
          <cell r="G76">
            <v>7.835898384925219E-2</v>
          </cell>
          <cell r="H76">
            <v>0.12985116795998106</v>
          </cell>
          <cell r="I76">
            <v>0.10453104625629242</v>
          </cell>
          <cell r="J76">
            <v>3.1621811294380603E-2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17.046588444359099</v>
          </cell>
          <cell r="G77">
            <v>16.935008533368151</v>
          </cell>
          <cell r="H77">
            <v>1.5046034233069479</v>
          </cell>
          <cell r="I77">
            <v>0.15701648189028949</v>
          </cell>
          <cell r="J77">
            <v>3.1177667579328779E-2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9.6572093867364796E-3</v>
          </cell>
          <cell r="G78">
            <v>4.633835716184434E-2</v>
          </cell>
          <cell r="H78">
            <v>7.2797498112560699E-2</v>
          </cell>
          <cell r="I78">
            <v>6.6219087888168174E-2</v>
          </cell>
          <cell r="J78">
            <v>2.1733410274278858E-2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3.77669741819045E-2</v>
          </cell>
          <cell r="G79">
            <v>6.0529258786794701E-2</v>
          </cell>
          <cell r="H79">
            <v>0.83819168190424675</v>
          </cell>
          <cell r="I79">
            <v>0.25395095589154648</v>
          </cell>
          <cell r="J79">
            <v>3.8246479499278341E-2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2.8519291006478299E-2</v>
          </cell>
          <cell r="G80">
            <v>4.3357349456954006E-2</v>
          </cell>
          <cell r="H80">
            <v>5.0979074075974973</v>
          </cell>
          <cell r="I80">
            <v>0.20835504516982251</v>
          </cell>
          <cell r="J80">
            <v>2.447413236616422E-2</v>
          </cell>
        </row>
        <row r="81">
          <cell r="B81" t="str">
            <v>CO2_T</v>
          </cell>
          <cell r="C81" t="str">
            <v>VAR_fout</v>
          </cell>
          <cell r="D81" t="str">
            <v>T_B_c-HYBDSL-S4</v>
          </cell>
          <cell r="F81">
            <v>2.6483996232972598E-3</v>
          </cell>
          <cell r="G81">
            <v>1.4442828498301821E-2</v>
          </cell>
          <cell r="H81">
            <v>2.069172384390194E-2</v>
          </cell>
          <cell r="I81">
            <v>1.2060945240652831E-2</v>
          </cell>
          <cell r="J81">
            <v>9.8505752461764701E-3</v>
          </cell>
        </row>
        <row r="82">
          <cell r="B82" t="str">
            <v>CO2_T</v>
          </cell>
          <cell r="C82" t="str">
            <v>VAR_fout</v>
          </cell>
          <cell r="D82" t="str">
            <v>TFHGV-ICEDSLExt</v>
          </cell>
          <cell r="E82">
            <v>1410.20849938478</v>
          </cell>
          <cell r="F82">
            <v>1167.2115356377899</v>
          </cell>
          <cell r="G82">
            <v>838.84522756563797</v>
          </cell>
          <cell r="H82">
            <v>356.90121853219301</v>
          </cell>
        </row>
        <row r="83">
          <cell r="B83" t="str">
            <v>CO2_T</v>
          </cell>
          <cell r="C83" t="str">
            <v>VAR_fout</v>
          </cell>
          <cell r="D83" t="str">
            <v>TPSHPGSLEXT</v>
          </cell>
          <cell r="E83">
            <v>129.873812963153</v>
          </cell>
          <cell r="F83">
            <v>5.3529828920138996E-4</v>
          </cell>
          <cell r="G83">
            <v>5.5530846822737399E-3</v>
          </cell>
          <cell r="H83">
            <v>4.9858804384686302E-3</v>
          </cell>
          <cell r="I83">
            <v>7.8446516685159295E-3</v>
          </cell>
        </row>
        <row r="84">
          <cell r="B84" t="str">
            <v>CO2_T</v>
          </cell>
          <cell r="C84" t="str">
            <v>VAR_fout</v>
          </cell>
          <cell r="D84" t="str">
            <v>T_TW-ICEGSL-S1</v>
          </cell>
          <cell r="E84">
            <v>3.262216130936459</v>
          </cell>
          <cell r="F84">
            <v>4.0556047115594023</v>
          </cell>
          <cell r="G84">
            <v>17.032742560621553</v>
          </cell>
          <cell r="H84">
            <v>36.204353441695055</v>
          </cell>
          <cell r="I84">
            <v>69.672604758429188</v>
          </cell>
          <cell r="J84">
            <v>36.238956559430576</v>
          </cell>
        </row>
        <row r="85">
          <cell r="B85" t="str">
            <v>CO2_T</v>
          </cell>
          <cell r="C85" t="str">
            <v>VAR_fout</v>
          </cell>
          <cell r="D85" t="str">
            <v>TPSHPDSLEXT</v>
          </cell>
          <cell r="E85">
            <v>1273.9831592043399</v>
          </cell>
          <cell r="F85">
            <v>1165.15387309063</v>
          </cell>
          <cell r="G85">
            <v>729.51806191662899</v>
          </cell>
          <cell r="H85">
            <v>601.69056887692</v>
          </cell>
          <cell r="I85">
            <v>1197.95688840402</v>
          </cell>
          <cell r="J85">
            <v>1197.9640328737501</v>
          </cell>
        </row>
        <row r="86">
          <cell r="B86" t="str">
            <v>CO2_T</v>
          </cell>
          <cell r="C86" t="str">
            <v>VAR_fout</v>
          </cell>
          <cell r="D86" t="str">
            <v>T_TW-ICEGSL-S2</v>
          </cell>
          <cell r="E86">
            <v>8.2750105268251701</v>
          </cell>
          <cell r="F86">
            <v>12.023689074290543</v>
          </cell>
          <cell r="G86">
            <v>11.060570939110564</v>
          </cell>
          <cell r="H86">
            <v>7.5234890256046798</v>
          </cell>
          <cell r="I86">
            <v>4.2821712472332019E-2</v>
          </cell>
          <cell r="J86">
            <v>2.1827044291206989E-2</v>
          </cell>
        </row>
        <row r="87">
          <cell r="B87" t="str">
            <v>CO2_T</v>
          </cell>
          <cell r="C87" t="str">
            <v>VAR_fout</v>
          </cell>
          <cell r="D87" t="str">
            <v>T_TW-ICEGSL-S3</v>
          </cell>
          <cell r="E87">
            <v>8.1974665819661503</v>
          </cell>
          <cell r="F87">
            <v>0.28099523493137257</v>
          </cell>
          <cell r="G87">
            <v>0.31209216575269011</v>
          </cell>
          <cell r="H87">
            <v>0.29701297458360332</v>
          </cell>
          <cell r="I87">
            <v>0.11335048687265714</v>
          </cell>
          <cell r="J87">
            <v>1.9904229087845372E-2</v>
          </cell>
        </row>
        <row r="88">
          <cell r="B88" t="str">
            <v>CO2_T</v>
          </cell>
          <cell r="C88" t="str">
            <v>VAR_fout</v>
          </cell>
          <cell r="D88" t="str">
            <v>T_C-ICEGSLEXT</v>
          </cell>
          <cell r="E88">
            <v>4722.2903314641198</v>
          </cell>
          <cell r="F88">
            <v>4315.5358424360002</v>
          </cell>
          <cell r="G88">
            <v>3632.3904451000699</v>
          </cell>
          <cell r="H88">
            <v>1097.5234826231001</v>
          </cell>
        </row>
        <row r="89">
          <cell r="B89" t="str">
            <v>CO2_T</v>
          </cell>
          <cell r="C89" t="str">
            <v>VAR_fout</v>
          </cell>
          <cell r="D89" t="str">
            <v>T_TW-ICEGSL-S4</v>
          </cell>
          <cell r="E89">
            <v>4.3420327112619717</v>
          </cell>
          <cell r="F89">
            <v>0.30184724416965325</v>
          </cell>
          <cell r="G89">
            <v>0.33931192294504842</v>
          </cell>
          <cell r="H89">
            <v>0.31633135264065682</v>
          </cell>
          <cell r="I89">
            <v>0.30453338666840446</v>
          </cell>
          <cell r="J89">
            <v>3.6772356615648268E-2</v>
          </cell>
        </row>
        <row r="90">
          <cell r="B90" t="str">
            <v>CO2_T</v>
          </cell>
          <cell r="C90" t="str">
            <v>VAR_fout</v>
          </cell>
          <cell r="D90" t="str">
            <v>T_C-ICEDSLEXT</v>
          </cell>
          <cell r="E90">
            <v>3824.4961491179902</v>
          </cell>
          <cell r="F90">
            <v>3569.7787833248499</v>
          </cell>
          <cell r="G90">
            <v>2529.62236219648</v>
          </cell>
          <cell r="H90">
            <v>970.00532991344596</v>
          </cell>
        </row>
        <row r="91">
          <cell r="B91" t="str">
            <v>CO2_T</v>
          </cell>
          <cell r="C91" t="str">
            <v>VAR_fout</v>
          </cell>
          <cell r="D91" t="str">
            <v>T_TW-ICEGSLEXT</v>
          </cell>
          <cell r="E91">
            <v>153.02967752252499</v>
          </cell>
          <cell r="F91">
            <v>103.116407091798</v>
          </cell>
          <cell r="G91">
            <v>70.308952611834698</v>
          </cell>
          <cell r="H91">
            <v>33.4420377637936</v>
          </cell>
        </row>
        <row r="92">
          <cell r="B92" t="str">
            <v>CO2_T</v>
          </cell>
          <cell r="C92" t="str">
            <v>VAR_fout</v>
          </cell>
          <cell r="D92" t="str">
            <v>TFLGV-ICENGA</v>
          </cell>
          <cell r="E92">
            <v>1.429353821093917</v>
          </cell>
          <cell r="F92">
            <v>1.6339623677789661</v>
          </cell>
          <cell r="G92">
            <v>3.014671483530067</v>
          </cell>
          <cell r="H92">
            <v>4.2810570565921164</v>
          </cell>
          <cell r="I92">
            <v>5.4322302265514377</v>
          </cell>
          <cell r="J92">
            <v>5.9378562604514542</v>
          </cell>
        </row>
        <row r="93">
          <cell r="B93" t="str">
            <v>CO2_T</v>
          </cell>
          <cell r="C93" t="str">
            <v>VAR_fout</v>
          </cell>
          <cell r="D93" t="str">
            <v>T_B_c-ICENGA-S1</v>
          </cell>
          <cell r="F93">
            <v>1.02527681890581E-2</v>
          </cell>
          <cell r="G93">
            <v>0.10022391671264259</v>
          </cell>
          <cell r="H93">
            <v>4.7766123088336526E-2</v>
          </cell>
          <cell r="I93">
            <v>0.15800785530483832</v>
          </cell>
          <cell r="J93">
            <v>2.8298822486768811E-2</v>
          </cell>
        </row>
        <row r="94">
          <cell r="B94" t="str">
            <v>CO2_T</v>
          </cell>
          <cell r="C94" t="str">
            <v>VAR_fout</v>
          </cell>
          <cell r="D94" t="str">
            <v>T_B_c-ICENGA-S2</v>
          </cell>
          <cell r="F94">
            <v>9.4433800154252595E-3</v>
          </cell>
          <cell r="G94">
            <v>6.7560590454134303E-2</v>
          </cell>
          <cell r="H94">
            <v>0.11498469726463131</v>
          </cell>
          <cell r="I94">
            <v>0.12909361407054551</v>
          </cell>
          <cell r="J94">
            <v>4.6144808419796568E-2</v>
          </cell>
        </row>
        <row r="95">
          <cell r="B95" t="str">
            <v>CO2_T</v>
          </cell>
          <cell r="C95" t="str">
            <v>VAR_fout</v>
          </cell>
          <cell r="D95" t="str">
            <v>T_B_u-ICEDSL-S1</v>
          </cell>
          <cell r="E95">
            <v>3.5439572195520921E-2</v>
          </cell>
          <cell r="F95">
            <v>0.10607159822693291</v>
          </cell>
          <cell r="G95">
            <v>14.19872917514056</v>
          </cell>
          <cell r="H95">
            <v>44.754392615118789</v>
          </cell>
          <cell r="I95">
            <v>31.467557629632342</v>
          </cell>
          <cell r="J95">
            <v>4.8877239375361398E-2</v>
          </cell>
        </row>
        <row r="96">
          <cell r="B96" t="str">
            <v>CO2_T</v>
          </cell>
          <cell r="C96" t="str">
            <v>VAR_fout</v>
          </cell>
          <cell r="D96" t="str">
            <v>T_B_c-ICENGA-S3</v>
          </cell>
          <cell r="F96">
            <v>8.5284625871836304E-3</v>
          </cell>
          <cell r="G96">
            <v>1.4727531254261002</v>
          </cell>
          <cell r="H96">
            <v>2.1773524679054641</v>
          </cell>
          <cell r="I96">
            <v>4.4828585791270896</v>
          </cell>
          <cell r="J96">
            <v>0.67325159141562563</v>
          </cell>
        </row>
        <row r="97">
          <cell r="B97" t="str">
            <v>CO2_T</v>
          </cell>
          <cell r="C97" t="str">
            <v>VAR_fout</v>
          </cell>
          <cell r="D97" t="str">
            <v>T_B_u-ICEDSL-S2</v>
          </cell>
          <cell r="E97">
            <v>8.0344445998896106</v>
          </cell>
          <cell r="F97">
            <v>9.6555114152065151</v>
          </cell>
          <cell r="G97">
            <v>17.488221082149884</v>
          </cell>
          <cell r="H97">
            <v>29.144837757872612</v>
          </cell>
          <cell r="I97">
            <v>2.9536997379215211</v>
          </cell>
          <cell r="J97">
            <v>3.6318520517883646E-2</v>
          </cell>
        </row>
        <row r="98">
          <cell r="B98" t="str">
            <v>CO2_T</v>
          </cell>
          <cell r="C98" t="str">
            <v>VAR_fout</v>
          </cell>
          <cell r="D98" t="str">
            <v>T_B_c-ICENGA-S4</v>
          </cell>
          <cell r="G98">
            <v>1.5716722112542651E-2</v>
          </cell>
          <cell r="H98">
            <v>2.2518355609565669E-2</v>
          </cell>
          <cell r="I98">
            <v>1.3102614730067338E-2</v>
          </cell>
          <cell r="J98">
            <v>1.123585887743498E-2</v>
          </cell>
        </row>
        <row r="99">
          <cell r="B99" t="str">
            <v>CO2_T</v>
          </cell>
          <cell r="C99" t="str">
            <v>VAR_fout</v>
          </cell>
          <cell r="D99" t="str">
            <v>T_B_u-ICEDSL-S3</v>
          </cell>
          <cell r="E99">
            <v>45.279257675366871</v>
          </cell>
          <cell r="F99">
            <v>55.823085377934767</v>
          </cell>
          <cell r="G99">
            <v>103.6871279208369</v>
          </cell>
          <cell r="H99">
            <v>183.965086846796</v>
          </cell>
          <cell r="I99">
            <v>82.165681173830777</v>
          </cell>
          <cell r="J99">
            <v>5.9488768042607304E-2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T_B_u-ICEDSL-S4</v>
          </cell>
          <cell r="E100">
            <v>0.30989015590213398</v>
          </cell>
          <cell r="F100">
            <v>5.0452161034406563E-2</v>
          </cell>
          <cell r="G100">
            <v>8.0710862521588961E-2</v>
          </cell>
          <cell r="H100">
            <v>4.6500353248660684E-2</v>
          </cell>
          <cell r="I100">
            <v>1.6283055741016142E-2</v>
          </cell>
          <cell r="J100">
            <v>1.143749689222622E-2</v>
          </cell>
        </row>
        <row r="101">
          <cell r="B101" t="str">
            <v>CO2_T</v>
          </cell>
          <cell r="C101" t="str">
            <v>VAR_fout</v>
          </cell>
          <cell r="D101" t="str">
            <v>T_B_c-ICENGAEXT</v>
          </cell>
          <cell r="E101">
            <v>7.7482786556237002E-3</v>
          </cell>
          <cell r="F101">
            <v>7.7975977185011196E-3</v>
          </cell>
          <cell r="G101">
            <v>7.7245658598798601E-3</v>
          </cell>
        </row>
        <row r="102">
          <cell r="B102" t="str">
            <v>CO2_T</v>
          </cell>
          <cell r="C102" t="str">
            <v>VAR_fout</v>
          </cell>
          <cell r="D102" t="str">
            <v>T_B_u-ICEDSLEXT</v>
          </cell>
          <cell r="E102">
            <v>1.27092218350192</v>
          </cell>
          <cell r="F102">
            <v>1.26947349068639</v>
          </cell>
          <cell r="G102">
            <v>1.2644299830494501</v>
          </cell>
        </row>
        <row r="103">
          <cell r="B103" t="str">
            <v>CO2_T</v>
          </cell>
          <cell r="C103" t="str">
            <v>VAR_fout</v>
          </cell>
          <cell r="D103" t="str">
            <v>T_C-HYBGSLEXT</v>
          </cell>
          <cell r="E103">
            <v>106.909884524402</v>
          </cell>
          <cell r="F103">
            <v>91.725323151635195</v>
          </cell>
          <cell r="G103">
            <v>68.278384704522793</v>
          </cell>
          <cell r="H103">
            <v>32.395995585741602</v>
          </cell>
        </row>
        <row r="104">
          <cell r="B104" t="str">
            <v>CO2_T</v>
          </cell>
          <cell r="C104" t="str">
            <v>VAR_fout</v>
          </cell>
          <cell r="D104" t="str">
            <v>TPAVDKEREXT</v>
          </cell>
          <cell r="E104">
            <v>79.576349423418094</v>
          </cell>
          <cell r="F104">
            <v>100.796237247683</v>
          </cell>
          <cell r="G104">
            <v>132.626068984081</v>
          </cell>
          <cell r="H104">
            <v>185.675788544743</v>
          </cell>
          <cell r="I104">
            <v>154.38211110512901</v>
          </cell>
          <cell r="J104">
            <v>123.088433665514</v>
          </cell>
        </row>
        <row r="105">
          <cell r="B105" t="str">
            <v>CO2_T</v>
          </cell>
          <cell r="C105" t="str">
            <v>VAR_fout</v>
          </cell>
          <cell r="D105" t="str">
            <v>T_C-ICE-GSL-S1</v>
          </cell>
          <cell r="E105">
            <v>36.265296893995554</v>
          </cell>
          <cell r="F105">
            <v>40.548806369804183</v>
          </cell>
          <cell r="G105">
            <v>29.085324701982643</v>
          </cell>
          <cell r="H105">
            <v>22.265990044328685</v>
          </cell>
          <cell r="I105">
            <v>0.18583796013435977</v>
          </cell>
          <cell r="J105">
            <v>1.6669978639680502E-2</v>
          </cell>
        </row>
        <row r="106">
          <cell r="B106" t="str">
            <v>CO2_T</v>
          </cell>
          <cell r="C106" t="str">
            <v>VAR_fout</v>
          </cell>
          <cell r="D106" t="str">
            <v>TFLGV-ICEGSL</v>
          </cell>
          <cell r="E106">
            <v>27.359798761899867</v>
          </cell>
          <cell r="F106">
            <v>42.593005185777237</v>
          </cell>
          <cell r="G106">
            <v>68.444734183671756</v>
          </cell>
          <cell r="H106">
            <v>101.49649463460489</v>
          </cell>
          <cell r="I106">
            <v>11.176863766698695</v>
          </cell>
          <cell r="J106">
            <v>0.39659080471968738</v>
          </cell>
        </row>
        <row r="107">
          <cell r="B107" t="str">
            <v>CO2_T</v>
          </cell>
          <cell r="C107" t="str">
            <v>VAR_fout</v>
          </cell>
          <cell r="D107" t="str">
            <v>T_C-ICE-GSL-S2</v>
          </cell>
          <cell r="E107">
            <v>274.30222927704767</v>
          </cell>
          <cell r="F107">
            <v>391.60923861408588</v>
          </cell>
          <cell r="G107">
            <v>362.67445635365016</v>
          </cell>
          <cell r="H107">
            <v>303.52500267563846</v>
          </cell>
          <cell r="I107">
            <v>0.187867857230409</v>
          </cell>
          <cell r="J107">
            <v>2.4881854615125099E-2</v>
          </cell>
        </row>
        <row r="108">
          <cell r="B108" t="str">
            <v>CO2_T</v>
          </cell>
          <cell r="C108" t="str">
            <v>VAR_fout</v>
          </cell>
          <cell r="D108" t="str">
            <v>T_C-ICE-DSL-S1</v>
          </cell>
          <cell r="E108">
            <v>0.37586191388869489</v>
          </cell>
          <cell r="F108">
            <v>0.43755347235948683</v>
          </cell>
          <cell r="G108">
            <v>0.34743487647494065</v>
          </cell>
          <cell r="H108">
            <v>0.27105191169446957</v>
          </cell>
          <cell r="I108">
            <v>4.2116435583517402E-2</v>
          </cell>
          <cell r="J108">
            <v>8.2341533058647096E-3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T_C-ICE-GSL-S3</v>
          </cell>
          <cell r="E109">
            <v>274.0293300837003</v>
          </cell>
          <cell r="F109">
            <v>423.61590895815374</v>
          </cell>
          <cell r="G109">
            <v>418.02884481423644</v>
          </cell>
          <cell r="H109">
            <v>336.86331895267301</v>
          </cell>
          <cell r="I109">
            <v>0.2161568155835652</v>
          </cell>
          <cell r="J109">
            <v>2.84010200695229E-2</v>
          </cell>
        </row>
        <row r="110">
          <cell r="B110" t="str">
            <v>CO2_T</v>
          </cell>
          <cell r="C110" t="str">
            <v>VAR_fout</v>
          </cell>
          <cell r="D110" t="str">
            <v>T_C-ICE-DSL-S2</v>
          </cell>
          <cell r="E110">
            <v>89.068397901581989</v>
          </cell>
          <cell r="F110">
            <v>93.672031370070059</v>
          </cell>
          <cell r="G110">
            <v>69.659095334417486</v>
          </cell>
          <cell r="H110">
            <v>60.653699442179494</v>
          </cell>
          <cell r="I110">
            <v>5.6635690792547183E-2</v>
          </cell>
          <cell r="J110">
            <v>1.14522722626455E-2</v>
          </cell>
        </row>
        <row r="111">
          <cell r="B111" t="str">
            <v>CO2_T</v>
          </cell>
          <cell r="C111" t="str">
            <v>VAR_fout</v>
          </cell>
          <cell r="D111" t="str">
            <v>T_C-ICE-GSL-S4</v>
          </cell>
          <cell r="E111">
            <v>273.63011873036913</v>
          </cell>
          <cell r="F111">
            <v>322.40958785303468</v>
          </cell>
          <cell r="G111">
            <v>577.66227229280139</v>
          </cell>
          <cell r="H111">
            <v>493.837269525799</v>
          </cell>
          <cell r="I111">
            <v>16.292170272200181</v>
          </cell>
          <cell r="J111">
            <v>0.195392236249917</v>
          </cell>
        </row>
        <row r="112">
          <cell r="B112" t="str">
            <v>CO2_T</v>
          </cell>
          <cell r="C112" t="str">
            <v>VAR_fout</v>
          </cell>
          <cell r="D112" t="str">
            <v>T_C-ICE-DSL-S3</v>
          </cell>
          <cell r="E112">
            <v>367.56291608319566</v>
          </cell>
          <cell r="F112">
            <v>390.4039504877706</v>
          </cell>
          <cell r="G112">
            <v>386.6290380612632</v>
          </cell>
          <cell r="H112">
            <v>295.31721075621061</v>
          </cell>
          <cell r="I112">
            <v>6.0736680489499088E-2</v>
          </cell>
          <cell r="J112">
            <v>1.25207303426247E-2</v>
          </cell>
        </row>
        <row r="113">
          <cell r="B113" t="str">
            <v>CO2_T</v>
          </cell>
          <cell r="C113" t="str">
            <v>VAR_fout</v>
          </cell>
          <cell r="D113" t="str">
            <v>T_C-ICE-DSL-S4</v>
          </cell>
          <cell r="E113">
            <v>142.06107226657468</v>
          </cell>
          <cell r="F113">
            <v>162.03568589434434</v>
          </cell>
          <cell r="G113">
            <v>159.00891062232941</v>
          </cell>
          <cell r="H113">
            <v>122.4151924082725</v>
          </cell>
          <cell r="I113">
            <v>4.0759648716373456E-2</v>
          </cell>
          <cell r="J113">
            <v>8.6617001535290294E-3</v>
          </cell>
        </row>
        <row r="114">
          <cell r="B114" t="str">
            <v>CO2_T</v>
          </cell>
          <cell r="C114" t="str">
            <v>VAR_fout</v>
          </cell>
          <cell r="D114" t="str">
            <v>TFLGV-ICENGAExt</v>
          </cell>
          <cell r="E114">
            <v>6.0419846248750799</v>
          </cell>
          <cell r="F114">
            <v>1.8320960775949799</v>
          </cell>
          <cell r="G114">
            <v>3.94407984873822</v>
          </cell>
          <cell r="H114">
            <v>1.9706389319181501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T_B_u-HYBDSL-S1</v>
          </cell>
          <cell r="F115">
            <v>15.5094590604917</v>
          </cell>
          <cell r="G115">
            <v>15.308350465482931</v>
          </cell>
          <cell r="H115">
            <v>0.2047038166956259</v>
          </cell>
          <cell r="I115">
            <v>0.20234959482687931</v>
          </cell>
          <cell r="J115">
            <v>5.7041903712029356</v>
          </cell>
        </row>
        <row r="116">
          <cell r="B116" t="str">
            <v>CO2_T</v>
          </cell>
          <cell r="C116" t="str">
            <v>VAR_fout</v>
          </cell>
          <cell r="D116" t="str">
            <v>T_B_u-HYBDSL-S2</v>
          </cell>
          <cell r="F116">
            <v>0.27398090943498499</v>
          </cell>
          <cell r="G116">
            <v>0.30271361726999479</v>
          </cell>
          <cell r="H116">
            <v>0.3490912099499705</v>
          </cell>
          <cell r="I116">
            <v>0.1234483059685107</v>
          </cell>
          <cell r="J116">
            <v>4.99690242072134E-2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T_B_u-HYBDSL-S3</v>
          </cell>
          <cell r="F117">
            <v>8.8886297126469103</v>
          </cell>
          <cell r="G117">
            <v>8.9117164413165817</v>
          </cell>
          <cell r="H117">
            <v>5.380176100690373</v>
          </cell>
          <cell r="I117">
            <v>16.867983502211501</v>
          </cell>
          <cell r="J117">
            <v>3.3138005257601604</v>
          </cell>
        </row>
        <row r="118">
          <cell r="B118" t="str">
            <v>CO2_T</v>
          </cell>
          <cell r="C118" t="str">
            <v>VAR_fout</v>
          </cell>
          <cell r="D118" t="str">
            <v>T_C-HY-GSL-S1</v>
          </cell>
          <cell r="E118">
            <v>3.3513525767168764</v>
          </cell>
          <cell r="F118">
            <v>3.9299742800856672</v>
          </cell>
          <cell r="G118">
            <v>2.8098990723116408</v>
          </cell>
          <cell r="H118">
            <v>3.9120814229131469</v>
          </cell>
          <cell r="I118">
            <v>1.5860361184920309</v>
          </cell>
          <cell r="J118">
            <v>0.26417963793887983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T_B_u-HYBDSL-S4</v>
          </cell>
          <cell r="F119">
            <v>2.2203333986960398E-3</v>
          </cell>
          <cell r="G119">
            <v>1.5591259298268179E-2</v>
          </cell>
          <cell r="H119">
            <v>2.1201552581120421E-2</v>
          </cell>
          <cell r="I119">
            <v>1.2511647743958319E-2</v>
          </cell>
          <cell r="J119">
            <v>9.7620090428864707E-3</v>
          </cell>
        </row>
        <row r="120">
          <cell r="B120" t="str">
            <v>CO2_T</v>
          </cell>
          <cell r="C120" t="str">
            <v>VAR_fout</v>
          </cell>
          <cell r="D120" t="str">
            <v>TFRLFDSLEXT</v>
          </cell>
          <cell r="E120">
            <v>28.920631922968401</v>
          </cell>
          <cell r="F120">
            <v>20.105436240147998</v>
          </cell>
          <cell r="G120">
            <v>-0.112427414682249</v>
          </cell>
          <cell r="H120">
            <v>0.11185807786431499</v>
          </cell>
          <cell r="I120">
            <v>0.11144604711199101</v>
          </cell>
          <cell r="J120">
            <v>0.102500999880868</v>
          </cell>
        </row>
        <row r="121">
          <cell r="B121" t="str">
            <v>CO2_T</v>
          </cell>
          <cell r="C121" t="str">
            <v>VAR_fout</v>
          </cell>
          <cell r="D121" t="str">
            <v>T_C-HY-GSL-S2</v>
          </cell>
          <cell r="E121">
            <v>10.170807414245481</v>
          </cell>
          <cell r="F121">
            <v>15.193373881352997</v>
          </cell>
          <cell r="G121">
            <v>70.506069933307629</v>
          </cell>
          <cell r="H121">
            <v>61.387052235322756</v>
          </cell>
          <cell r="I121">
            <v>3.649797543930843</v>
          </cell>
          <cell r="J121">
            <v>5.3933118172894201E-2</v>
          </cell>
        </row>
        <row r="122">
          <cell r="B122" t="str">
            <v>CO2_T</v>
          </cell>
          <cell r="C122" t="str">
            <v>VAR_fout</v>
          </cell>
          <cell r="D122" t="str">
            <v>TPSHPNGAEXT</v>
          </cell>
          <cell r="F122">
            <v>1.47362808733429E-4</v>
          </cell>
          <cell r="G122">
            <v>299.68747118535202</v>
          </cell>
          <cell r="H122">
            <v>350.63958697109501</v>
          </cell>
          <cell r="I122">
            <v>2.7829576816828398E-6</v>
          </cell>
          <cell r="J122">
            <v>1.4271473515881E-6</v>
          </cell>
        </row>
        <row r="123">
          <cell r="B123" t="str">
            <v>CO2_T</v>
          </cell>
          <cell r="C123" t="str">
            <v>VAR_fout</v>
          </cell>
          <cell r="D123" t="str">
            <v>T_C-HY-DSL-S1</v>
          </cell>
          <cell r="E123">
            <v>3.4659771346858101E-3</v>
          </cell>
          <cell r="F123">
            <v>2.0026601252228771E-2</v>
          </cell>
          <cell r="G123">
            <v>0.10680753996253629</v>
          </cell>
          <cell r="H123">
            <v>0.1405322488189959</v>
          </cell>
          <cell r="I123">
            <v>0.57947710089991411</v>
          </cell>
          <cell r="J123">
            <v>0.1708142436284748</v>
          </cell>
        </row>
        <row r="124">
          <cell r="B124" t="str">
            <v>CO2_T</v>
          </cell>
          <cell r="C124" t="str">
            <v>VAR_fout</v>
          </cell>
          <cell r="D124" t="str">
            <v>T_C-HY-GSL-S3</v>
          </cell>
          <cell r="E124">
            <v>7.5643717800558266</v>
          </cell>
          <cell r="F124">
            <v>109.00789921171294</v>
          </cell>
          <cell r="G124">
            <v>103.03292136538452</v>
          </cell>
          <cell r="H124">
            <v>82.483168214329467</v>
          </cell>
          <cell r="I124">
            <v>7.0328988188117308E-2</v>
          </cell>
          <cell r="J124">
            <v>2.1367185462241298E-2</v>
          </cell>
        </row>
        <row r="125">
          <cell r="B125" t="str">
            <v>CO2_T</v>
          </cell>
          <cell r="C125" t="str">
            <v>VAR_fout</v>
          </cell>
          <cell r="D125" t="str">
            <v>T_C-HY-DSL-S2</v>
          </cell>
          <cell r="E125">
            <v>0.20279761573518479</v>
          </cell>
          <cell r="F125">
            <v>49.332322383141559</v>
          </cell>
          <cell r="G125">
            <v>116.12271514637808</v>
          </cell>
          <cell r="H125">
            <v>98.59157709698539</v>
          </cell>
          <cell r="I125">
            <v>4.4015466154296776</v>
          </cell>
          <cell r="J125">
            <v>5.1467223186678901E-2</v>
          </cell>
        </row>
        <row r="126">
          <cell r="B126" t="str">
            <v>CO2_T</v>
          </cell>
          <cell r="C126" t="str">
            <v>VAR_fout</v>
          </cell>
          <cell r="D126" t="str">
            <v>T_C-HY-GSL-S4</v>
          </cell>
          <cell r="E126">
            <v>6.2329522926435148</v>
          </cell>
          <cell r="F126">
            <v>9.5932823254032495</v>
          </cell>
          <cell r="G126">
            <v>9.1758673434907614</v>
          </cell>
          <cell r="H126">
            <v>7.8024582561320859</v>
          </cell>
          <cell r="I126">
            <v>8.7756156803700802E-2</v>
          </cell>
          <cell r="J126">
            <v>2.8419572433121602E-2</v>
          </cell>
        </row>
        <row r="127">
          <cell r="B127" t="str">
            <v>CO2_T</v>
          </cell>
          <cell r="C127" t="str">
            <v>VAR_fout</v>
          </cell>
          <cell r="D127" t="str">
            <v>T_C-HY-DSL-S3</v>
          </cell>
          <cell r="E127">
            <v>2.1288919967706241</v>
          </cell>
          <cell r="F127">
            <v>3.3373113253095057</v>
          </cell>
          <cell r="G127">
            <v>3.2045553138841112</v>
          </cell>
          <cell r="H127">
            <v>2.4201557231355726</v>
          </cell>
          <cell r="I127">
            <v>6.6249816797207664E-2</v>
          </cell>
          <cell r="J127">
            <v>2.074381681791939E-2</v>
          </cell>
        </row>
        <row r="128">
          <cell r="B128" t="str">
            <v>CO2_T</v>
          </cell>
          <cell r="C128" t="str">
            <v>VAR_fout</v>
          </cell>
          <cell r="D128" t="str">
            <v>T_C-HY-DSL-S4</v>
          </cell>
          <cell r="E128">
            <v>2.5872524755738411</v>
          </cell>
          <cell r="F128">
            <v>11.08027864858397</v>
          </cell>
          <cell r="G128">
            <v>10.485552136046957</v>
          </cell>
          <cell r="H128">
            <v>8.5242815671759651</v>
          </cell>
          <cell r="I128">
            <v>8.2387109694739946E-2</v>
          </cell>
          <cell r="J128">
            <v>2.7524958002668E-2</v>
          </cell>
        </row>
        <row r="129">
          <cell r="B129" t="str">
            <v>CO2_T</v>
          </cell>
          <cell r="C129" t="str">
            <v>VAR_fout</v>
          </cell>
          <cell r="D129" t="str">
            <v>TFHGV-HYBDSL</v>
          </cell>
          <cell r="F129">
            <v>386.45843098705097</v>
          </cell>
          <cell r="G129">
            <v>542.24346098627507</v>
          </cell>
          <cell r="H129">
            <v>784.49574473839107</v>
          </cell>
          <cell r="I129">
            <v>790.45794223274606</v>
          </cell>
          <cell r="J129">
            <v>195.09878984134099</v>
          </cell>
        </row>
        <row r="130">
          <cell r="B130" t="str">
            <v>CO2_T</v>
          </cell>
          <cell r="C130" t="str">
            <v>VAR_fout</v>
          </cell>
          <cell r="D130" t="str">
            <v>TFHGV-ICEDSL</v>
          </cell>
          <cell r="E130">
            <v>380.91385699493594</v>
          </cell>
          <cell r="F130">
            <v>0.1951593487335074</v>
          </cell>
          <cell r="G130">
            <v>0.30723973413942102</v>
          </cell>
          <cell r="H130">
            <v>0.24746651365478439</v>
          </cell>
          <cell r="I130">
            <v>7.2951329888273006E-2</v>
          </cell>
          <cell r="J130">
            <v>2.4871946870093399E-2</v>
          </cell>
        </row>
        <row r="131">
          <cell r="B131" t="str">
            <v>CO2_T</v>
          </cell>
          <cell r="C131" t="str">
            <v>VAR_fout</v>
          </cell>
          <cell r="D131" t="str">
            <v>T-Plg-DSL-mix_S1</v>
          </cell>
          <cell r="E131">
            <v>1.9269877832579099E-3</v>
          </cell>
          <cell r="F131">
            <v>0.37160014457302804</v>
          </cell>
          <cell r="G131">
            <v>0.28903660854231306</v>
          </cell>
          <cell r="H131">
            <v>0.25544691398505592</v>
          </cell>
          <cell r="I131">
            <v>0.105449906246258</v>
          </cell>
          <cell r="J131">
            <v>4.8540819162837298E-2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T-Plg-DSL-mix_S2</v>
          </cell>
          <cell r="E132">
            <v>1.15359188092881E-3</v>
          </cell>
          <cell r="F132">
            <v>7.5484173269472793E-2</v>
          </cell>
          <cell r="G132">
            <v>0.34712537742270888</v>
          </cell>
          <cell r="H132">
            <v>0.49327498212539134</v>
          </cell>
          <cell r="I132">
            <v>6.8259166084723706</v>
          </cell>
          <cell r="J132">
            <v>2.221884997358254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T-Plg-DSL-mix_S3</v>
          </cell>
          <cell r="E133">
            <v>9.4252758545622702E-3</v>
          </cell>
          <cell r="F133">
            <v>0.36593759488671601</v>
          </cell>
          <cell r="G133">
            <v>72.678625055317596</v>
          </cell>
          <cell r="H133">
            <v>332.7105696543415</v>
          </cell>
          <cell r="I133">
            <v>463.73832841391516</v>
          </cell>
          <cell r="J133">
            <v>233.82792612391839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T_B_c-ICEDSL-S1</v>
          </cell>
          <cell r="E134">
            <v>8.3191470392857703</v>
          </cell>
          <cell r="F134">
            <v>0.92832809932273164</v>
          </cell>
          <cell r="G134">
            <v>6.0029325325694902</v>
          </cell>
          <cell r="H134">
            <v>25.637743110551167</v>
          </cell>
          <cell r="I134">
            <v>13.673815342118179</v>
          </cell>
          <cell r="J134">
            <v>1.8725669597525342E-2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T-Plg-DSL-mix_S4</v>
          </cell>
          <cell r="E135">
            <v>0.42744350566441103</v>
          </cell>
          <cell r="F135">
            <v>58.019674127384306</v>
          </cell>
          <cell r="G135">
            <v>53.013863648702568</v>
          </cell>
          <cell r="H135">
            <v>37.885248902686342</v>
          </cell>
          <cell r="I135">
            <v>1.1836614230149629</v>
          </cell>
          <cell r="J135">
            <v>0.41880105176441368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T_B_c-ICEDSL-S2</v>
          </cell>
          <cell r="E136">
            <v>38.083590423365798</v>
          </cell>
          <cell r="F136">
            <v>29.120537011772022</v>
          </cell>
          <cell r="G136">
            <v>35.434501562460568</v>
          </cell>
          <cell r="H136">
            <v>42.830787549196657</v>
          </cell>
          <cell r="I136">
            <v>15.402538332548472</v>
          </cell>
          <cell r="J136">
            <v>2.4900431896065833E-2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T_B_c-ICEDSL-S3</v>
          </cell>
          <cell r="E137">
            <v>11.630382305232597</v>
          </cell>
          <cell r="F137">
            <v>9.324653130631436</v>
          </cell>
          <cell r="G137">
            <v>9.6233461978059527</v>
          </cell>
          <cell r="H137">
            <v>4.5289794765505249</v>
          </cell>
          <cell r="I137">
            <v>3.4036344259272271</v>
          </cell>
          <cell r="J137">
            <v>2.1786618608674532E-2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T_B_c-ICEDSL-S4</v>
          </cell>
          <cell r="E138">
            <v>1.0199100058928798</v>
          </cell>
          <cell r="F138">
            <v>4.0670634616089316E-2</v>
          </cell>
          <cell r="G138">
            <v>6.6554355486007244E-2</v>
          </cell>
          <cell r="H138">
            <v>4.5973320816502815E-2</v>
          </cell>
          <cell r="I138">
            <v>1.5867784765682021E-2</v>
          </cell>
          <cell r="J138">
            <v>1.1633899955720299E-2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T_B_u-ICENGA-S1</v>
          </cell>
          <cell r="F139">
            <v>9.5702647805622192E-3</v>
          </cell>
          <cell r="G139">
            <v>0.63291860773777942</v>
          </cell>
          <cell r="H139">
            <v>5.6262589165918114E-2</v>
          </cell>
          <cell r="I139">
            <v>8.315187492237186E-2</v>
          </cell>
          <cell r="J139">
            <v>0.15164673234157386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T_B_u-ICENGA-S2</v>
          </cell>
          <cell r="F140">
            <v>1.01471791783033E-2</v>
          </cell>
          <cell r="G140">
            <v>0.10524619420923061</v>
          </cell>
          <cell r="H140">
            <v>0.15026304526937939</v>
          </cell>
          <cell r="I140">
            <v>9.2107755743066594E-2</v>
          </cell>
          <cell r="J140">
            <v>4.5676666565194396E-2</v>
          </cell>
        </row>
        <row r="141">
          <cell r="B141" t="str">
            <v>CO2_T</v>
          </cell>
          <cell r="C141" t="str">
            <v>VAR_fout</v>
          </cell>
          <cell r="D141" t="str">
            <v>T_B_c-ICEDSLEXT</v>
          </cell>
          <cell r="E141">
            <v>0.44180262913919299</v>
          </cell>
          <cell r="F141">
            <v>0.44083677189998999</v>
          </cell>
          <cell r="G141">
            <v>0.43751230587485301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T_B_u-ICENGA-S3</v>
          </cell>
          <cell r="F142">
            <v>1.1164643041356399E-2</v>
          </cell>
          <cell r="G142">
            <v>5.6514729357482922</v>
          </cell>
          <cell r="H142">
            <v>5.8194295829904714</v>
          </cell>
          <cell r="I142">
            <v>12.888385344084341</v>
          </cell>
          <cell r="J142">
            <v>1.6349424492995466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T_B_u-ICENGA-S4</v>
          </cell>
          <cell r="G143">
            <v>1.705710210343158E-2</v>
          </cell>
          <cell r="H143">
            <v>2.319202438209076E-2</v>
          </cell>
          <cell r="I143">
            <v>1.3682442757777771E-2</v>
          </cell>
          <cell r="J143">
            <v>1.1269935114827359E-2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14999.115339534699</v>
          </cell>
          <cell r="F144">
            <v>14370.396721962001</v>
          </cell>
          <cell r="G144">
            <v>12789.2470872297</v>
          </cell>
          <cell r="H144">
            <v>8448.6625562095505</v>
          </cell>
          <cell r="I144">
            <v>4093.0066580110702</v>
          </cell>
          <cell r="J144">
            <v>2407.7005519806498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-831.20485174538499</v>
          </cell>
          <cell r="J145">
            <v>-1140.94585150835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330.01287011928298</v>
          </cell>
          <cell r="F146">
            <v>321.18008041087802</v>
          </cell>
          <cell r="G146">
            <v>1.0632537719238699</v>
          </cell>
          <cell r="H146">
            <v>6.4375085540650204E-2</v>
          </cell>
          <cell r="I146">
            <v>0.101916153311456</v>
          </cell>
          <cell r="J146">
            <v>2.814187868964E-2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-0.81771218739001905</v>
          </cell>
          <cell r="J147">
            <v>-4.7219716313158502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-927.22322531691395</v>
          </cell>
          <cell r="J148">
            <v>-1088.6477437127601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311.48050453435502</v>
          </cell>
          <cell r="F149">
            <v>95.646478600410504</v>
          </cell>
          <cell r="G149">
            <v>126.632486726515</v>
          </cell>
          <cell r="H149">
            <v>32.932456595706697</v>
          </cell>
          <cell r="I149">
            <v>27.8333434055941</v>
          </cell>
          <cell r="J149">
            <v>6.2123359201616601E-2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689.22912475773501</v>
          </cell>
          <cell r="F150">
            <v>646.70902290281197</v>
          </cell>
          <cell r="G150">
            <v>594.15221796160995</v>
          </cell>
          <cell r="H150">
            <v>515.37283674322202</v>
          </cell>
          <cell r="I150">
            <v>235.441289403361</v>
          </cell>
          <cell r="J150">
            <v>3.6629183403657199E-4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-313.44856410730301</v>
          </cell>
          <cell r="J151">
            <v>-715.14553409629195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-0.97461558237506796</v>
          </cell>
          <cell r="J152">
            <v>-0.76142608563033798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8675.5501794923694</v>
          </cell>
          <cell r="F153">
            <v>8089.2130668569398</v>
          </cell>
          <cell r="G153">
            <v>6531.7169457132904</v>
          </cell>
          <cell r="H153">
            <v>4521.5896143797099</v>
          </cell>
          <cell r="I153">
            <v>2901.4156556632702</v>
          </cell>
          <cell r="J153">
            <v>735.87660870880404</v>
          </cell>
        </row>
        <row r="154">
          <cell r="B154" t="str">
            <v>CO2</v>
          </cell>
          <cell r="C154" t="str">
            <v>VAR_fout</v>
          </cell>
          <cell r="D154" t="str">
            <v>ITOT-PROCESSCO2</v>
          </cell>
          <cell r="E154">
            <v>2089.34680048464</v>
          </cell>
          <cell r="F154">
            <v>2111.0131698740802</v>
          </cell>
          <cell r="G154">
            <v>2102.26947106126</v>
          </cell>
          <cell r="H154">
            <v>2093.6570672154699</v>
          </cell>
          <cell r="I154">
            <v>2077.4128519402202</v>
          </cell>
          <cell r="J154">
            <v>2063.7485610778099</v>
          </cell>
        </row>
        <row r="155">
          <cell r="B155" t="str">
            <v>CO2</v>
          </cell>
          <cell r="C155" t="str">
            <v>VAR_fout</v>
          </cell>
          <cell r="D155" t="str">
            <v>D-ELFO</v>
          </cell>
          <cell r="E155">
            <v>27.193268364503901</v>
          </cell>
          <cell r="F155">
            <v>162.61623173408199</v>
          </cell>
          <cell r="G155">
            <v>1.75336444952899</v>
          </cell>
          <cell r="H155">
            <v>0.40029509094176902</v>
          </cell>
          <cell r="I155">
            <v>0.602910884907362</v>
          </cell>
          <cell r="J155">
            <v>9.6278947572209803E-4</v>
          </cell>
        </row>
        <row r="156">
          <cell r="B156" t="str">
            <v>CO2</v>
          </cell>
          <cell r="C156" t="str">
            <v>VAR_fout</v>
          </cell>
          <cell r="D156" t="str">
            <v>D-TNGA</v>
          </cell>
          <cell r="E156">
            <v>16.076682143613599</v>
          </cell>
          <cell r="F156">
            <v>15.3725402839002</v>
          </cell>
          <cell r="G156">
            <v>339.53596215976899</v>
          </cell>
          <cell r="H156">
            <v>410.08129233408101</v>
          </cell>
          <cell r="I156">
            <v>87.548781338574798</v>
          </cell>
          <cell r="J156">
            <v>123.60189852665</v>
          </cell>
        </row>
        <row r="157">
          <cell r="B157" t="str">
            <v>CO2</v>
          </cell>
          <cell r="C157" t="str">
            <v>VAR_fout</v>
          </cell>
          <cell r="D157" t="str">
            <v>D-SNGA</v>
          </cell>
          <cell r="E157">
            <v>1522.74334925379</v>
          </cell>
          <cell r="F157">
            <v>1360.6880593773401</v>
          </cell>
          <cell r="G157">
            <v>1550.5534442326</v>
          </cell>
          <cell r="H157">
            <v>1746.0222974731801</v>
          </cell>
          <cell r="I157">
            <v>1633.12091555805</v>
          </cell>
          <cell r="J157">
            <v>790.611328148398</v>
          </cell>
        </row>
        <row r="158">
          <cell r="B158" t="str">
            <v>CO2</v>
          </cell>
          <cell r="C158" t="str">
            <v>VAR_fout</v>
          </cell>
          <cell r="D158" t="str">
            <v>D-RNGA</v>
          </cell>
          <cell r="E158">
            <v>2652.47977757751</v>
          </cell>
          <cell r="F158">
            <v>2731.8035330624598</v>
          </cell>
          <cell r="G158">
            <v>2709.9331877956001</v>
          </cell>
          <cell r="H158">
            <v>2618.0268825315902</v>
          </cell>
          <cell r="I158">
            <v>2311.6791083589001</v>
          </cell>
          <cell r="J158">
            <v>1309.0798726285</v>
          </cell>
        </row>
        <row r="159">
          <cell r="B159" t="str">
            <v>CO2</v>
          </cell>
          <cell r="C159" t="str">
            <v>VAR_fout</v>
          </cell>
          <cell r="D159" t="str">
            <v>D-IHFO</v>
          </cell>
          <cell r="E159">
            <v>213.78110493182501</v>
          </cell>
          <cell r="F159">
            <v>4.6837802978942099E-2</v>
          </cell>
          <cell r="G159">
            <v>0.123824479535941</v>
          </cell>
          <cell r="H159">
            <v>6.4360869655752995E-2</v>
          </cell>
          <cell r="I159">
            <v>0.11049881027279</v>
          </cell>
        </row>
        <row r="160">
          <cell r="B160" t="str">
            <v>CO2</v>
          </cell>
          <cell r="C160" t="str">
            <v>VAR_fout</v>
          </cell>
          <cell r="D160" t="str">
            <v>SUP_WSTHTGBIOCCS</v>
          </cell>
          <cell r="I160">
            <v>-1.0792639128252301E-2</v>
          </cell>
          <cell r="J160">
            <v>-1.0486511252007299E-2</v>
          </cell>
        </row>
        <row r="161">
          <cell r="B161" t="str">
            <v>CO2</v>
          </cell>
          <cell r="C161" t="str">
            <v>VAR_fout</v>
          </cell>
          <cell r="D161" t="str">
            <v>D-SLFO</v>
          </cell>
          <cell r="E161">
            <v>2267.7891759346599</v>
          </cell>
          <cell r="F161">
            <v>2049.13894678119</v>
          </cell>
          <cell r="G161">
            <v>1967.34058598196</v>
          </cell>
          <cell r="H161">
            <v>1397.27496506539</v>
          </cell>
          <cell r="I161">
            <v>464.28933877174597</v>
          </cell>
          <cell r="J161">
            <v>3.70683587248574E-4</v>
          </cell>
        </row>
        <row r="162">
          <cell r="B162" t="str">
            <v>CO2</v>
          </cell>
          <cell r="C162" t="str">
            <v>VAR_fout</v>
          </cell>
          <cell r="D162" t="str">
            <v>D-RCOA</v>
          </cell>
          <cell r="E162">
            <v>9.2707618009038306</v>
          </cell>
          <cell r="F162">
            <v>9.2706916077486401</v>
          </cell>
          <cell r="G162">
            <v>0.218554847002942</v>
          </cell>
          <cell r="H162">
            <v>0.10750056964001201</v>
          </cell>
        </row>
        <row r="163">
          <cell r="B163" t="str">
            <v>CO2</v>
          </cell>
          <cell r="C163" t="str">
            <v>VAR_fout</v>
          </cell>
          <cell r="D163" t="str">
            <v>ITOT-CHPWODCCS</v>
          </cell>
          <cell r="I163">
            <v>-47.666072620245799</v>
          </cell>
          <cell r="J163">
            <v>-1678.9920273340001</v>
          </cell>
        </row>
        <row r="164">
          <cell r="B164" t="str">
            <v>CO2</v>
          </cell>
          <cell r="C164" t="str">
            <v>VAR_fout</v>
          </cell>
          <cell r="D164" t="str">
            <v>D-RLFO</v>
          </cell>
          <cell r="E164">
            <v>4514.48356651833</v>
          </cell>
          <cell r="F164">
            <v>3846.5268605249898</v>
          </cell>
          <cell r="G164">
            <v>3293.8329133992902</v>
          </cell>
          <cell r="H164">
            <v>3170.3862924394298</v>
          </cell>
          <cell r="I164">
            <v>1904.441436375</v>
          </cell>
          <cell r="J164">
            <v>3.71254771450178E-4</v>
          </cell>
        </row>
        <row r="165">
          <cell r="B165" t="str">
            <v>CO2</v>
          </cell>
          <cell r="C165" t="str">
            <v>VAR_fout</v>
          </cell>
          <cell r="D165" t="str">
            <v>D-TGSL</v>
          </cell>
          <cell r="E165">
            <v>5886.8829170275803</v>
          </cell>
          <cell r="F165">
            <v>5816.4698648424101</v>
          </cell>
          <cell r="G165">
            <v>5433.6336177858002</v>
          </cell>
          <cell r="H165">
            <v>3053.1937949396302</v>
          </cell>
          <cell r="I165">
            <v>426.57942919700298</v>
          </cell>
          <cell r="J165">
            <v>59.096747188357</v>
          </cell>
        </row>
        <row r="166">
          <cell r="B166" t="str">
            <v>CO2</v>
          </cell>
          <cell r="C166" t="str">
            <v>VAR_fout</v>
          </cell>
          <cell r="D166" t="str">
            <v>EWOD-CCS</v>
          </cell>
          <cell r="I166">
            <v>-0.77089281232103302</v>
          </cell>
          <cell r="J166">
            <v>-2853.9284947004599</v>
          </cell>
        </row>
        <row r="167">
          <cell r="B167" t="str">
            <v>CO2</v>
          </cell>
          <cell r="C167" t="str">
            <v>VAR_fout</v>
          </cell>
          <cell r="D167" t="str">
            <v>ITOT-PROCESSCO2CCS</v>
          </cell>
          <cell r="I167">
            <v>-0.21357105690403499</v>
          </cell>
          <cell r="J167">
            <v>-1031.8746041673301</v>
          </cell>
        </row>
        <row r="168">
          <cell r="B168" t="str">
            <v>CO2</v>
          </cell>
          <cell r="C168" t="str">
            <v>VAR_fout</v>
          </cell>
          <cell r="D168" t="str">
            <v>D-IWST</v>
          </cell>
          <cell r="E168">
            <v>1068.13844379123</v>
          </cell>
          <cell r="F168">
            <v>1094.4824778849199</v>
          </cell>
          <cell r="G168">
            <v>1024.6418565490301</v>
          </cell>
          <cell r="H168">
            <v>1013.19854662034</v>
          </cell>
          <cell r="I168">
            <v>996.69960777888298</v>
          </cell>
          <cell r="J168">
            <v>986.58575888636403</v>
          </cell>
        </row>
        <row r="169">
          <cell r="B169" t="str">
            <v>CO2</v>
          </cell>
          <cell r="C169" t="str">
            <v>VAR_fout</v>
          </cell>
          <cell r="D169" t="str">
            <v>SUP_WODH2CCS</v>
          </cell>
          <cell r="J169">
            <v>-7.5833229301163096E-2</v>
          </cell>
        </row>
        <row r="170">
          <cell r="B170" t="str">
            <v>CO2</v>
          </cell>
          <cell r="C170" t="str">
            <v>VAR_fout</v>
          </cell>
          <cell r="D170" t="str">
            <v>SUP_WODBIOCCS</v>
          </cell>
          <cell r="I170">
            <v>-1.61832049075907E-2</v>
          </cell>
          <cell r="J170">
            <v>-2.8424696476832101E-2</v>
          </cell>
        </row>
        <row r="171">
          <cell r="B171" t="str">
            <v>CO2</v>
          </cell>
          <cell r="C171" t="str">
            <v>VAR_fout</v>
          </cell>
          <cell r="D171" t="str">
            <v>SUP_NGAH2CCS</v>
          </cell>
          <cell r="J171">
            <v>-1.6386022734169901</v>
          </cell>
        </row>
        <row r="172">
          <cell r="B172" t="str">
            <v>CO2</v>
          </cell>
          <cell r="C172" t="str">
            <v>VAR_fout</v>
          </cell>
          <cell r="D172" t="str">
            <v>CT_CWODETHCCS</v>
          </cell>
          <cell r="I172">
            <v>-2.9888083752062501E-3</v>
          </cell>
          <cell r="J172">
            <v>-1.5300491553027101E-3</v>
          </cell>
        </row>
        <row r="173">
          <cell r="B173" t="str">
            <v>CO2</v>
          </cell>
          <cell r="C173" t="str">
            <v>VAR_fout</v>
          </cell>
          <cell r="D173" t="str">
            <v>D-TKER</v>
          </cell>
          <cell r="E173">
            <v>80.763254672403804</v>
          </cell>
          <cell r="F173">
            <v>102.299643522715</v>
          </cell>
          <cell r="G173">
            <v>134.604226798182</v>
          </cell>
          <cell r="H173">
            <v>186.29716098591999</v>
          </cell>
          <cell r="I173">
            <v>155.967869160655</v>
          </cell>
          <cell r="J173">
            <v>2.10586904364821E-5</v>
          </cell>
        </row>
        <row r="174">
          <cell r="B174" t="str">
            <v>CO2</v>
          </cell>
          <cell r="C174" t="str">
            <v>VAR_fout</v>
          </cell>
          <cell r="D174" t="str">
            <v>D-INGA</v>
          </cell>
          <cell r="E174">
            <v>2101.98224501904</v>
          </cell>
          <cell r="F174">
            <v>1815.48628681782</v>
          </cell>
          <cell r="G174">
            <v>1827.7180152188</v>
          </cell>
          <cell r="H174">
            <v>1234.5178952912599</v>
          </cell>
          <cell r="I174">
            <v>599.79689099548602</v>
          </cell>
          <cell r="J174">
            <v>130.56157850068101</v>
          </cell>
        </row>
        <row r="175">
          <cell r="B175" t="str">
            <v>CO2</v>
          </cell>
          <cell r="C175" t="str">
            <v>VAR_fout</v>
          </cell>
          <cell r="D175" t="str">
            <v>SUP_DAC</v>
          </cell>
          <cell r="I175">
            <v>-7.9363539970936092E-3</v>
          </cell>
          <cell r="J175">
            <v>-5.0094878973440601E-2</v>
          </cell>
        </row>
        <row r="176">
          <cell r="B176" t="str">
            <v>CO2</v>
          </cell>
          <cell r="C176" t="str">
            <v>VAR_fout</v>
          </cell>
          <cell r="D176" t="str">
            <v>CT_CWODBDSCCS</v>
          </cell>
          <cell r="I176">
            <v>-2.3601006428594501E-2</v>
          </cell>
          <cell r="J176">
            <v>-1.8338341826814399E-2</v>
          </cell>
        </row>
        <row r="177">
          <cell r="B177" t="str">
            <v>CO2</v>
          </cell>
          <cell r="C177" t="str">
            <v>VAR_fout</v>
          </cell>
          <cell r="D177" t="str">
            <v>D-EWST</v>
          </cell>
          <cell r="E177">
            <v>2236.6483268993902</v>
          </cell>
          <cell r="F177">
            <v>2235.4037774416202</v>
          </cell>
          <cell r="G177">
            <v>2268.7823640945198</v>
          </cell>
          <cell r="H177">
            <v>2238.5113897955198</v>
          </cell>
          <cell r="I177">
            <v>2266.1023997966799</v>
          </cell>
          <cell r="J177">
            <v>2317.3909147883501</v>
          </cell>
        </row>
        <row r="178">
          <cell r="B178" t="str">
            <v>CO2</v>
          </cell>
          <cell r="C178" t="str">
            <v>VAR_comnet</v>
          </cell>
          <cell r="D178" t="str">
            <v>-</v>
          </cell>
          <cell r="E178">
            <v>34693.8523533232</v>
          </cell>
          <cell r="F178">
            <v>32503.367570329301</v>
          </cell>
          <cell r="G178">
            <v>29908.506293026199</v>
          </cell>
          <cell r="H178">
            <v>24231.699024026198</v>
          </cell>
          <cell r="I178">
            <v>13966.987614445399</v>
          </cell>
          <cell r="J178">
            <v>1.26556708303186E-3</v>
          </cell>
        </row>
        <row r="179">
          <cell r="B179" t="str">
            <v>CO2</v>
          </cell>
          <cell r="C179" t="str">
            <v>EQ_combalM</v>
          </cell>
          <cell r="D179" t="str">
            <v>-</v>
          </cell>
          <cell r="H179">
            <v>-0.28250537661429997</v>
          </cell>
          <cell r="I179">
            <v>-0.42806192079447503</v>
          </cell>
          <cell r="J179">
            <v>-0.85635474523320199</v>
          </cell>
        </row>
        <row r="180">
          <cell r="B180" t="str">
            <v>CO2_X</v>
          </cell>
          <cell r="C180" t="str">
            <v>VAR_fout</v>
          </cell>
          <cell r="D180" t="str">
            <v>D-CO2_O</v>
          </cell>
          <cell r="I180">
            <v>988.75334070176996</v>
          </cell>
          <cell r="J180">
            <v>5816.8651963138063</v>
          </cell>
        </row>
        <row r="181">
          <cell r="B181" t="str">
            <v>CO2_X</v>
          </cell>
          <cell r="C181" t="str">
            <v>VAR_fin</v>
          </cell>
          <cell r="D181" t="str">
            <v>CO2EXP</v>
          </cell>
          <cell r="I181">
            <v>988.75334070176996</v>
          </cell>
          <cell r="J181">
            <v>5816.8651963138063</v>
          </cell>
        </row>
        <row r="182">
          <cell r="B182" t="str">
            <v>CO2_X</v>
          </cell>
          <cell r="C182" t="str">
            <v>EQ_combalM</v>
          </cell>
          <cell r="D182" t="str">
            <v>-</v>
          </cell>
          <cell r="I182">
            <v>-42.730623120066525</v>
          </cell>
          <cell r="J182">
            <v>4.2329653260399605</v>
          </cell>
        </row>
        <row r="183">
          <cell r="B183" t="str">
            <v>CO2seq</v>
          </cell>
          <cell r="C183" t="str">
            <v>VAR_fout</v>
          </cell>
          <cell r="D183" t="str">
            <v>CO2SINK</v>
          </cell>
          <cell r="I183">
            <v>833.33313228948748</v>
          </cell>
          <cell r="J183">
            <v>1904.7618686225608</v>
          </cell>
        </row>
        <row r="184">
          <cell r="B184" t="str">
            <v>CO2seq</v>
          </cell>
          <cell r="C184" t="str">
            <v>VAR_comnet</v>
          </cell>
          <cell r="D184" t="str">
            <v>-</v>
          </cell>
          <cell r="I184">
            <v>833.33313228948748</v>
          </cell>
          <cell r="J184">
            <v>1904.7618686225608</v>
          </cell>
        </row>
        <row r="185">
          <cell r="B185" t="str">
            <v>CO2_SECTOR</v>
          </cell>
          <cell r="C185" t="str">
            <v>VAR_fout</v>
          </cell>
          <cell r="D185" t="str">
            <v>CO2_IND</v>
          </cell>
          <cell r="E185">
            <v>6492.4905891037461</v>
          </cell>
          <cell r="F185">
            <v>5988.9178756934925</v>
          </cell>
          <cell r="G185">
            <v>5549.9686390421584</v>
          </cell>
          <cell r="H185">
            <v>4856.8750818254839</v>
          </cell>
          <cell r="I185">
            <v>3909.5630550815381</v>
          </cell>
          <cell r="J185">
            <v>3180.9244066353799</v>
          </cell>
        </row>
        <row r="186">
          <cell r="B186" t="str">
            <v>CO2_SECTOR</v>
          </cell>
          <cell r="C186" t="str">
            <v>VAR_fout</v>
          </cell>
          <cell r="D186" t="str">
            <v>CO2_RES</v>
          </cell>
          <cell r="E186">
            <v>7176.234105896744</v>
          </cell>
          <cell r="F186">
            <v>6587.6010851951969</v>
          </cell>
          <cell r="G186">
            <v>6003.9846560418964</v>
          </cell>
          <cell r="H186">
            <v>5788.5206755406598</v>
          </cell>
          <cell r="I186">
            <v>4216.120544733908</v>
          </cell>
          <cell r="J186">
            <v>1309.0802438832729</v>
          </cell>
        </row>
        <row r="187">
          <cell r="B187" t="str">
            <v>CO2_SECTOR</v>
          </cell>
          <cell r="C187" t="str">
            <v>VAR_fout</v>
          </cell>
          <cell r="D187" t="str">
            <v>CO2_TRA</v>
          </cell>
          <cell r="E187">
            <v>14658.086128086987</v>
          </cell>
          <cell r="F187">
            <v>14021.851709230936</v>
          </cell>
          <cell r="G187">
            <v>12437.512594642938</v>
          </cell>
          <cell r="H187">
            <v>8168.4240200506356</v>
          </cell>
          <cell r="I187">
            <v>3569.2196152198321</v>
          </cell>
          <cell r="J187">
            <v>918.57527517302037</v>
          </cell>
        </row>
        <row r="188">
          <cell r="B188" t="str">
            <v>CO2_SECTOR</v>
          </cell>
          <cell r="C188" t="str">
            <v>VAR_fout</v>
          </cell>
          <cell r="D188" t="str">
            <v>CO2_ELC</v>
          </cell>
          <cell r="E188">
            <v>2575.3220997982494</v>
          </cell>
          <cell r="F188">
            <v>2493.6664877761077</v>
          </cell>
          <cell r="G188">
            <v>2397.1682152705662</v>
          </cell>
          <cell r="H188">
            <v>2271.8441414821709</v>
          </cell>
          <cell r="I188">
            <v>2294.5386540871791</v>
          </cell>
          <cell r="J188">
            <v>2317.4540009370303</v>
          </cell>
        </row>
        <row r="189">
          <cell r="B189" t="str">
            <v>CO2_SECTOR</v>
          </cell>
          <cell r="C189" t="str">
            <v>VAR_fout</v>
          </cell>
          <cell r="D189" t="str">
            <v>CO2_SER</v>
          </cell>
          <cell r="E189">
            <v>3790.5325251884478</v>
          </cell>
          <cell r="F189">
            <v>3409.8270061585299</v>
          </cell>
          <cell r="G189">
            <v>3517.8940302145688</v>
          </cell>
          <cell r="H189">
            <v>3143.2972625385637</v>
          </cell>
          <cell r="I189">
            <v>2097.4102543298018</v>
          </cell>
          <cell r="J189">
            <v>790.61169883198522</v>
          </cell>
        </row>
        <row r="190">
          <cell r="B190" t="str">
            <v>CO2_SECTOR</v>
          </cell>
          <cell r="C190" t="str">
            <v>VAR_fout</v>
          </cell>
          <cell r="D190" t="str">
            <v>CO2_ELCCCS</v>
          </cell>
          <cell r="E190">
            <v>2575.3220997982494</v>
          </cell>
          <cell r="F190">
            <v>2493.6664877761077</v>
          </cell>
          <cell r="G190">
            <v>2397.1682152705662</v>
          </cell>
          <cell r="H190">
            <v>2271.8441414821709</v>
          </cell>
          <cell r="I190">
            <v>534.66124889479067</v>
          </cell>
          <cell r="J190">
            <v>-2770.7196066541496</v>
          </cell>
        </row>
        <row r="191">
          <cell r="B191" t="str">
            <v>CO2_SECTOR</v>
          </cell>
          <cell r="C191" t="str">
            <v>VAR_fout</v>
          </cell>
          <cell r="D191" t="str">
            <v>CO2_H2CCS</v>
          </cell>
          <cell r="I191">
            <v>-6.2410360680587897E-4</v>
          </cell>
          <cell r="J191">
            <v>-1.6841847092173812</v>
          </cell>
        </row>
        <row r="192">
          <cell r="B192" t="str">
            <v>CO2_SECTOR</v>
          </cell>
          <cell r="C192" t="str">
            <v>VAR_fout</v>
          </cell>
          <cell r="D192" t="str">
            <v>CO2_INDCCS</v>
          </cell>
          <cell r="E192">
            <v>6492.4905891037461</v>
          </cell>
          <cell r="F192">
            <v>5988.9178756934925</v>
          </cell>
          <cell r="G192">
            <v>5549.9686390421584</v>
          </cell>
          <cell r="H192">
            <v>4856.8717754911695</v>
          </cell>
          <cell r="I192">
            <v>3547.2922591153169</v>
          </cell>
          <cell r="J192">
            <v>-245.80855738274377</v>
          </cell>
        </row>
        <row r="193">
          <cell r="B193" t="str">
            <v>CO2_SECTOR</v>
          </cell>
          <cell r="C193" t="str">
            <v>VAR_comnet</v>
          </cell>
          <cell r="D193" t="str">
            <v>-</v>
          </cell>
          <cell r="E193">
            <v>43760.478136976155</v>
          </cell>
          <cell r="F193">
            <v>40984.448527523848</v>
          </cell>
          <cell r="G193">
            <v>37853.664989524841</v>
          </cell>
          <cell r="H193">
            <v>31357.677098410826</v>
          </cell>
          <cell r="I193">
            <v>20168.805007358751</v>
          </cell>
          <cell r="J193">
            <v>5498.4332767145816</v>
          </cell>
        </row>
        <row r="194">
          <cell r="B194" t="str">
            <v>CO2SC</v>
          </cell>
          <cell r="C194" t="str">
            <v>VAR_fout</v>
          </cell>
          <cell r="D194" t="str">
            <v>CO2S1</v>
          </cell>
          <cell r="E194">
            <v>6307.1990227535098</v>
          </cell>
          <cell r="F194">
            <v>6307.1990227535098</v>
          </cell>
          <cell r="G194">
            <v>6307.1990227535098</v>
          </cell>
          <cell r="H194">
            <v>6307.1990227535098</v>
          </cell>
          <cell r="I194">
            <v>6307.1990227535098</v>
          </cell>
          <cell r="J194">
            <v>6307.1990227535098</v>
          </cell>
        </row>
        <row r="195">
          <cell r="B195" t="str">
            <v>CO2SC</v>
          </cell>
          <cell r="C195" t="str">
            <v>VAR_fout</v>
          </cell>
          <cell r="D195" t="str">
            <v>CO2S2</v>
          </cell>
          <cell r="J195">
            <v>1.0491559733601899E-4</v>
          </cell>
        </row>
        <row r="196">
          <cell r="B196" t="str">
            <v>CO2SC</v>
          </cell>
          <cell r="C196" t="str">
            <v>VAR_fin</v>
          </cell>
          <cell r="D196" t="str">
            <v>CO2EXP</v>
          </cell>
          <cell r="I196">
            <v>988.75334070176996</v>
          </cell>
          <cell r="J196">
            <v>5816.86519631381</v>
          </cell>
        </row>
        <row r="197">
          <cell r="B197" t="str">
            <v>CO2SC</v>
          </cell>
          <cell r="C197" t="str">
            <v>EQ_combalM</v>
          </cell>
          <cell r="D197" t="str">
            <v>-</v>
          </cell>
          <cell r="J197">
            <v>-1.88170327267394E-7</v>
          </cell>
        </row>
        <row r="198">
          <cell r="B198" t="str">
            <v>CO2P</v>
          </cell>
          <cell r="C198" t="str">
            <v>VAR_fout</v>
          </cell>
          <cell r="D198" t="str">
            <v>ITOT-PROCESSCO2</v>
          </cell>
          <cell r="E198">
            <v>2089.34680048464</v>
          </cell>
          <cell r="F198">
            <v>2111.0131698740802</v>
          </cell>
          <cell r="G198">
            <v>2102.26947106126</v>
          </cell>
          <cell r="H198">
            <v>2093.657067215468</v>
          </cell>
          <cell r="I198">
            <v>2077.4128519402229</v>
          </cell>
          <cell r="J198">
            <v>2063.7485610778131</v>
          </cell>
        </row>
        <row r="199">
          <cell r="B199" t="str">
            <v>CO2P</v>
          </cell>
          <cell r="C199" t="str">
            <v>VAR_comnet</v>
          </cell>
          <cell r="D199" t="str">
            <v>-</v>
          </cell>
          <cell r="E199">
            <v>2089.34680048464</v>
          </cell>
          <cell r="F199">
            <v>2111.0131698740802</v>
          </cell>
          <cell r="G199">
            <v>2102.26947106126</v>
          </cell>
          <cell r="H199">
            <v>2093.657067215468</v>
          </cell>
          <cell r="I199">
            <v>2077.4128519402229</v>
          </cell>
          <cell r="J199">
            <v>2063.7485610778131</v>
          </cell>
        </row>
        <row r="200">
          <cell r="B200" t="str">
            <v>CO2_E</v>
          </cell>
          <cell r="C200" t="str">
            <v>VAR_fout</v>
          </cell>
          <cell r="D200" t="str">
            <v>EWSTINCCS</v>
          </cell>
          <cell r="I200">
            <v>897.672083495744</v>
          </cell>
          <cell r="J200">
            <v>1208.0210768372101</v>
          </cell>
        </row>
        <row r="201">
          <cell r="B201" t="str">
            <v>CO2_E</v>
          </cell>
          <cell r="C201" t="str">
            <v>VAR_fout</v>
          </cell>
          <cell r="D201" t="str">
            <v>ENGA-CCS</v>
          </cell>
          <cell r="I201">
            <v>0.97315298667227901</v>
          </cell>
          <cell r="J201">
            <v>5.3620029655674797</v>
          </cell>
        </row>
        <row r="202">
          <cell r="B202" t="str">
            <v>CO2_E</v>
          </cell>
          <cell r="C202" t="str">
            <v>VAR_fout</v>
          </cell>
          <cell r="D202" t="str">
            <v>CHPWSTCCS</v>
          </cell>
          <cell r="I202">
            <v>1041.82384867069</v>
          </cell>
          <cell r="J202">
            <v>1223.1997120368101</v>
          </cell>
        </row>
        <row r="203">
          <cell r="B203" t="str">
            <v>CO2_E</v>
          </cell>
          <cell r="C203" t="str">
            <v>VAR_fout</v>
          </cell>
          <cell r="D203" t="str">
            <v>HPLNGA</v>
          </cell>
          <cell r="E203">
            <v>114.38375619906</v>
          </cell>
          <cell r="F203">
            <v>95.041031377336694</v>
          </cell>
          <cell r="G203">
            <v>149.35055574754401</v>
          </cell>
          <cell r="H203">
            <v>30.146329850884499</v>
          </cell>
          <cell r="I203">
            <v>0.91000905044620495</v>
          </cell>
          <cell r="J203">
            <v>9.3890126721570006E-3</v>
          </cell>
        </row>
        <row r="204">
          <cell r="B204" t="str">
            <v>CO2_E</v>
          </cell>
          <cell r="C204" t="str">
            <v>VAR_fout</v>
          </cell>
          <cell r="D204" t="str">
            <v>CHPWST</v>
          </cell>
          <cell r="E204">
            <v>2784.0018380367901</v>
          </cell>
          <cell r="F204">
            <v>2574.93476803555</v>
          </cell>
          <cell r="G204">
            <v>2613.3808997568299</v>
          </cell>
          <cell r="H204">
            <v>2556.3902744666002</v>
          </cell>
          <cell r="I204">
            <v>1453.9899590483799</v>
          </cell>
          <cell r="J204">
            <v>995.55002340933197</v>
          </cell>
        </row>
        <row r="205">
          <cell r="B205" t="str">
            <v>CO2_E</v>
          </cell>
          <cell r="C205" t="str">
            <v>VAR_fout</v>
          </cell>
          <cell r="D205" t="str">
            <v>CHPNGA</v>
          </cell>
          <cell r="E205">
            <v>207.88003891368101</v>
          </cell>
          <cell r="F205">
            <v>0.174546159140305</v>
          </cell>
          <cell r="G205">
            <v>1.67773520889849</v>
          </cell>
          <cell r="H205">
            <v>2.2555073761976701</v>
          </cell>
          <cell r="I205">
            <v>6.6892418023939904</v>
          </cell>
          <cell r="J205">
            <v>0.12248212812199701</v>
          </cell>
        </row>
        <row r="206">
          <cell r="B206" t="str">
            <v>CO2_E</v>
          </cell>
          <cell r="C206" t="str">
            <v>VAR_fout</v>
          </cell>
          <cell r="D206" t="str">
            <v>EWSTINC</v>
          </cell>
          <cell r="E206">
            <v>1689.2948157619901</v>
          </cell>
          <cell r="F206">
            <v>1895.8856168976099</v>
          </cell>
          <cell r="G206">
            <v>1924.19665848199</v>
          </cell>
          <cell r="H206">
            <v>1920.6453351745299</v>
          </cell>
          <cell r="I206">
            <v>1138.86868617709</v>
          </cell>
          <cell r="J206">
            <v>1208.0885111673699</v>
          </cell>
        </row>
        <row r="207">
          <cell r="B207" t="str">
            <v>CO2_E</v>
          </cell>
          <cell r="C207" t="str">
            <v>VAR_fout</v>
          </cell>
          <cell r="D207" t="str">
            <v>ENGA-GTCC</v>
          </cell>
          <cell r="I207">
            <v>1.0918498940632899</v>
          </cell>
          <cell r="J207">
            <v>0.19441608636102201</v>
          </cell>
        </row>
        <row r="208">
          <cell r="B208" t="str">
            <v>CO2_E</v>
          </cell>
          <cell r="C208" t="str">
            <v>VAR_fout</v>
          </cell>
          <cell r="D208" t="str">
            <v>HPLOIL</v>
          </cell>
          <cell r="E208">
            <v>15.8767045030985</v>
          </cell>
          <cell r="F208">
            <v>159.572481129312</v>
          </cell>
          <cell r="G208">
            <v>0.12592308265603999</v>
          </cell>
          <cell r="H208">
            <v>5.03237267321077E-2</v>
          </cell>
          <cell r="I208">
            <v>2.8681684347135399E-2</v>
          </cell>
          <cell r="J208">
            <v>9.8472566685793204E-4</v>
          </cell>
        </row>
        <row r="209">
          <cell r="B209" t="str">
            <v>CO2_E</v>
          </cell>
          <cell r="C209" t="str">
            <v>VAR_fout</v>
          </cell>
          <cell r="D209" t="str">
            <v>CHPGFC</v>
          </cell>
          <cell r="I209">
            <v>9.1977460435248908</v>
          </cell>
          <cell r="J209">
            <v>4.4177660275153698</v>
          </cell>
        </row>
        <row r="210">
          <cell r="B210" t="str">
            <v>CO2_E</v>
          </cell>
          <cell r="C210" t="str">
            <v>VAR_fout</v>
          </cell>
          <cell r="D210" t="str">
            <v>EOIL-ENG</v>
          </cell>
          <cell r="E210">
            <v>9.0277643462049006</v>
          </cell>
          <cell r="F210">
            <v>0.15470306697230601</v>
          </cell>
          <cell r="G210">
            <v>0.79640065183600495</v>
          </cell>
          <cell r="H210">
            <v>0.15337410280509001</v>
          </cell>
          <cell r="I210">
            <v>0.355204913999775</v>
          </cell>
          <cell r="J210">
            <v>5.4695413132253602E-3</v>
          </cell>
        </row>
        <row r="211">
          <cell r="B211" t="str">
            <v>CO2_E</v>
          </cell>
          <cell r="C211" t="str">
            <v>VAR_fout</v>
          </cell>
          <cell r="D211" t="str">
            <v>ENGA-GTOC</v>
          </cell>
          <cell r="F211">
            <v>0.137873345326608</v>
          </cell>
          <cell r="G211">
            <v>1.02850708405717</v>
          </cell>
          <cell r="H211">
            <v>0.466089072365653</v>
          </cell>
          <cell r="I211">
            <v>9.2624342372175494</v>
          </cell>
          <cell r="J211">
            <v>0.130660679727646</v>
          </cell>
        </row>
        <row r="212">
          <cell r="B212" t="str">
            <v>CO2_E</v>
          </cell>
          <cell r="C212" t="str">
            <v>VAR_fout</v>
          </cell>
          <cell r="D212" t="str">
            <v>CHPOIL</v>
          </cell>
          <cell r="E212">
            <v>1.8346402426030199</v>
          </cell>
          <cell r="F212">
            <v>0.17948961504035199</v>
          </cell>
          <cell r="G212">
            <v>0.80808014477912904</v>
          </cell>
          <cell r="H212">
            <v>0.19623452629598301</v>
          </cell>
          <cell r="I212">
            <v>0.23098314559077401</v>
          </cell>
          <cell r="J212">
            <v>6.5456050666114398E-3</v>
          </cell>
        </row>
        <row r="213">
          <cell r="B213" t="str">
            <v>CO2_E</v>
          </cell>
          <cell r="C213" t="str">
            <v>VAR_comnet</v>
          </cell>
          <cell r="D213" t="str">
            <v>-</v>
          </cell>
          <cell r="E213">
            <v>4822.2995580034303</v>
          </cell>
          <cell r="F213">
            <v>4726.0805096262802</v>
          </cell>
          <cell r="G213">
            <v>4691.3647601585899</v>
          </cell>
          <cell r="H213">
            <v>4510.3034682964199</v>
          </cell>
          <cell r="I213">
            <v>4561.0938811501601</v>
          </cell>
          <cell r="J213">
            <v>4645.1090402227401</v>
          </cell>
        </row>
        <row r="214">
          <cell r="B214" t="str">
            <v>CO2_I</v>
          </cell>
          <cell r="C214" t="str">
            <v>VAR_fout</v>
          </cell>
          <cell r="D214" t="str">
            <v>ITOT-CHPNGA</v>
          </cell>
          <cell r="E214">
            <v>108.541204091366</v>
          </cell>
          <cell r="F214">
            <v>14.562264992726799</v>
          </cell>
          <cell r="G214">
            <v>8.2149822577385496</v>
          </cell>
          <cell r="H214">
            <v>6.6470851843385201</v>
          </cell>
          <cell r="I214">
            <v>3.8916493687940701</v>
          </cell>
          <cell r="J214">
            <v>1.3515506483681099</v>
          </cell>
        </row>
        <row r="215">
          <cell r="B215" t="str">
            <v>CO2_I</v>
          </cell>
          <cell r="C215" t="str">
            <v>VAR_fout</v>
          </cell>
          <cell r="D215" t="str">
            <v>ITOT-SWHNGABR</v>
          </cell>
          <cell r="E215">
            <v>2005.1535405698</v>
          </cell>
          <cell r="F215">
            <v>1795.15219894092</v>
          </cell>
          <cell r="G215">
            <v>1974.5580793768399</v>
          </cell>
          <cell r="H215">
            <v>1385.27709474117</v>
          </cell>
          <cell r="I215">
            <v>837.618775301558</v>
          </cell>
          <cell r="J215">
            <v>370.83921852414198</v>
          </cell>
        </row>
        <row r="216">
          <cell r="B216" t="str">
            <v>CO2_I</v>
          </cell>
          <cell r="C216" t="str">
            <v>VAR_fout</v>
          </cell>
          <cell r="D216" t="str">
            <v>ITOT-CHPWSTCCS</v>
          </cell>
          <cell r="I216">
            <v>410.258175629753</v>
          </cell>
          <cell r="J216">
            <v>986.47808462448302</v>
          </cell>
        </row>
        <row r="217">
          <cell r="B217" t="str">
            <v>CO2_I</v>
          </cell>
          <cell r="C217" t="str">
            <v>VAR_fout</v>
          </cell>
          <cell r="D217" t="str">
            <v>ITOT-SWHLFOBR</v>
          </cell>
          <cell r="E217">
            <v>655.76845254002603</v>
          </cell>
          <cell r="F217">
            <v>584.64835802048594</v>
          </cell>
          <cell r="G217">
            <v>583.17138213512396</v>
          </cell>
          <cell r="H217">
            <v>477.369572218028</v>
          </cell>
          <cell r="I217">
            <v>248.36385058182299</v>
          </cell>
          <cell r="J217">
            <v>18.120005783548599</v>
          </cell>
        </row>
        <row r="218">
          <cell r="B218" t="str">
            <v>CO2_I</v>
          </cell>
          <cell r="C218" t="str">
            <v>VAR_fout</v>
          </cell>
          <cell r="D218" t="str">
            <v>ITOT-CHPNGACCS</v>
          </cell>
          <cell r="I218">
            <v>1.1324883971290001</v>
          </cell>
          <cell r="J218">
            <v>0.87056892499250105</v>
          </cell>
        </row>
        <row r="219">
          <cell r="B219" t="str">
            <v>CO2_I</v>
          </cell>
          <cell r="C219" t="str">
            <v>VAR_fout</v>
          </cell>
          <cell r="D219" t="str">
            <v>ITOT-CHPGFC</v>
          </cell>
          <cell r="H219">
            <v>7.9164452762409798E-2</v>
          </cell>
          <cell r="I219">
            <v>0.50863597269177097</v>
          </cell>
          <cell r="J219">
            <v>8.0062631572217796E-2</v>
          </cell>
        </row>
        <row r="220">
          <cell r="B220" t="str">
            <v>CO2_I</v>
          </cell>
          <cell r="C220" t="str">
            <v>VAR_fout</v>
          </cell>
          <cell r="D220" t="str">
            <v>ITOT-SWHCOABR</v>
          </cell>
          <cell r="E220">
            <v>330.01287011928298</v>
          </cell>
          <cell r="F220">
            <v>321.18008041087802</v>
          </cell>
          <cell r="G220">
            <v>1.0632537719238699</v>
          </cell>
          <cell r="H220">
            <v>6.4375085540650204E-2</v>
          </cell>
          <cell r="I220">
            <v>0.101916153311456</v>
          </cell>
          <cell r="J220">
            <v>2.814187868964E-2</v>
          </cell>
        </row>
        <row r="221">
          <cell r="B221" t="str">
            <v>CO2_I</v>
          </cell>
          <cell r="C221" t="str">
            <v>VAR_fout</v>
          </cell>
          <cell r="D221" t="str">
            <v>ITOT-CHPOIL</v>
          </cell>
          <cell r="E221">
            <v>21.949742609793901</v>
          </cell>
          <cell r="F221">
            <v>51.2622018125438</v>
          </cell>
          <cell r="G221">
            <v>1.0983131377845201</v>
          </cell>
          <cell r="H221">
            <v>47.795768681337698</v>
          </cell>
          <cell r="I221">
            <v>1.55482225730818</v>
          </cell>
          <cell r="J221">
            <v>0.289930913836147</v>
          </cell>
        </row>
        <row r="222">
          <cell r="B222" t="str">
            <v>CO2_I</v>
          </cell>
          <cell r="C222" t="str">
            <v>VAR_fout</v>
          </cell>
          <cell r="D222" t="str">
            <v>ITOT-SWHWSTBR</v>
          </cell>
          <cell r="E222">
            <v>723.65920899829302</v>
          </cell>
          <cell r="F222">
            <v>749.83805500603296</v>
          </cell>
          <cell r="G222">
            <v>520.44749199705996</v>
          </cell>
          <cell r="H222">
            <v>514.63489847829499</v>
          </cell>
          <cell r="I222">
            <v>506.25216301332</v>
          </cell>
          <cell r="J222">
            <v>6.70126205865446E-2</v>
          </cell>
        </row>
        <row r="223">
          <cell r="B223" t="str">
            <v>CO2_I</v>
          </cell>
          <cell r="C223" t="str">
            <v>VAR_fout</v>
          </cell>
          <cell r="D223" t="str">
            <v>ITOT-SWHNGAHP</v>
          </cell>
          <cell r="G223">
            <v>0.30440935134222202</v>
          </cell>
          <cell r="H223">
            <v>0.244906592392306</v>
          </cell>
          <cell r="I223">
            <v>0.30042075248268002</v>
          </cell>
          <cell r="J223">
            <v>0.17340515501294201</v>
          </cell>
        </row>
        <row r="224">
          <cell r="B224" t="str">
            <v>CO2_I</v>
          </cell>
          <cell r="C224" t="str">
            <v>VAR_fout</v>
          </cell>
          <cell r="D224" t="str">
            <v>ITOT-CHPWST</v>
          </cell>
          <cell r="E224">
            <v>344.47923479294002</v>
          </cell>
          <cell r="F224">
            <v>344.65428773298299</v>
          </cell>
          <cell r="G224">
            <v>504.20422940597501</v>
          </cell>
          <cell r="H224">
            <v>498.57351299603903</v>
          </cell>
          <cell r="I224">
            <v>80.232079160979694</v>
          </cell>
          <cell r="J224">
            <v>0.100379615053988</v>
          </cell>
        </row>
        <row r="225">
          <cell r="B225" t="str">
            <v>CO2_I</v>
          </cell>
          <cell r="C225" t="str">
            <v>VAR_fout</v>
          </cell>
          <cell r="D225" t="str">
            <v>ITOT-SWHHFOBR</v>
          </cell>
          <cell r="E225">
            <v>210.21071133994499</v>
          </cell>
          <cell r="F225">
            <v>4.6055557084633103E-2</v>
          </cell>
          <cell r="G225">
            <v>0.121756466423211</v>
          </cell>
          <cell r="H225">
            <v>6.3285968126639697E-2</v>
          </cell>
          <cell r="I225">
            <v>0.10865335136642799</v>
          </cell>
        </row>
        <row r="226">
          <cell r="B226" t="str">
            <v>CO2_I</v>
          </cell>
          <cell r="C226" t="str">
            <v>VAR_comnet</v>
          </cell>
          <cell r="D226" t="str">
            <v>-</v>
          </cell>
          <cell r="E226">
            <v>4399.7749650614396</v>
          </cell>
          <cell r="F226">
            <v>3861.34350247366</v>
          </cell>
          <cell r="G226">
            <v>3593.18389790022</v>
          </cell>
          <cell r="H226">
            <v>2930.7496643980298</v>
          </cell>
          <cell r="I226">
            <v>2090.3236299405198</v>
          </cell>
          <cell r="J226">
            <v>1378.39836132029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1.1352952420057499E-6</v>
          </cell>
          <cell r="I4">
            <v>1.5932597770240599E-6</v>
          </cell>
          <cell r="J4">
            <v>8.4562370296705497E-5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2.26966462628942E-5</v>
          </cell>
          <cell r="J5">
            <v>5.1728675927224702E-7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6.0908109731538501E-6</v>
          </cell>
          <cell r="I6">
            <v>3.9837678115185698E-6</v>
          </cell>
          <cell r="J6">
            <v>0.94751382584717503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1.6894387484534199E-6</v>
          </cell>
          <cell r="I7">
            <v>1.9360970150035601E-4</v>
          </cell>
          <cell r="J7">
            <v>5.5426808577570804E-6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2.5791271811577699E-5</v>
          </cell>
          <cell r="F8">
            <v>6.0819951282334798E-7</v>
          </cell>
          <cell r="G8">
            <v>8.2377393047391095E-7</v>
          </cell>
          <cell r="H8">
            <v>1.11332796297869E-6</v>
          </cell>
          <cell r="I8">
            <v>2.2785960751949899E-6</v>
          </cell>
          <cell r="J8">
            <v>3.8645119348853598E-6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2.4045771860070298E-3</v>
          </cell>
          <cell r="J9">
            <v>2.4538134551522001E-5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4.0983825197936702E-3</v>
          </cell>
          <cell r="F10">
            <v>2.9274227288355697E-4</v>
          </cell>
          <cell r="G10">
            <v>8.5745725836034095E-7</v>
          </cell>
          <cell r="H10">
            <v>7.2852136164120701E-2</v>
          </cell>
          <cell r="I10">
            <v>1.4394989267104299E-2</v>
          </cell>
          <cell r="J10">
            <v>6.7086457487575302E-2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4.6912363935853001E-7</v>
          </cell>
          <cell r="F11">
            <v>4.9647001172957201E-7</v>
          </cell>
          <cell r="G11">
            <v>5.9506534181878099E-7</v>
          </cell>
          <cell r="H11">
            <v>7.2769914974275802E-7</v>
          </cell>
          <cell r="I11">
            <v>2.3231454659383798E-6</v>
          </cell>
          <cell r="J11">
            <v>1.71585847275787E-3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1.4410078797317601E-2</v>
          </cell>
          <cell r="F12">
            <v>0.12572777469096799</v>
          </cell>
          <cell r="G12">
            <v>7.8227352372655003E-7</v>
          </cell>
          <cell r="H12">
            <v>9.2879308756994901E-7</v>
          </cell>
          <cell r="I12">
            <v>6.9912934183140193E-2</v>
          </cell>
          <cell r="J12">
            <v>7.7073217017624401E-2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2.9402135294127902E-5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3.2812783590790899E-7</v>
          </cell>
          <cell r="F14">
            <v>1.7001739556184501E-7</v>
          </cell>
          <cell r="G14">
            <v>3.03224798823063E-7</v>
          </cell>
          <cell r="H14">
            <v>2.3746871171427099E-7</v>
          </cell>
          <cell r="I14">
            <v>3.1989285582452598E-7</v>
          </cell>
          <cell r="J14">
            <v>4.8169834199165503E-7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9.09381920044263E-6</v>
          </cell>
          <cell r="I15">
            <v>2.1018232671467501E-2</v>
          </cell>
          <cell r="J15">
            <v>0.56709873317064297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2.5631829297923499E-6</v>
          </cell>
          <cell r="I16">
            <v>4.7420021552249898E-2</v>
          </cell>
          <cell r="J16">
            <v>2.6693506243531101E-6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3.1648360565282899E-6</v>
          </cell>
          <cell r="I17">
            <v>5.3503973265553298E-2</v>
          </cell>
          <cell r="J17">
            <v>1.44249878546863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5.8374071095093299E-6</v>
          </cell>
          <cell r="F18">
            <v>2.30205243832725E-7</v>
          </cell>
          <cell r="G18">
            <v>3.5403709785390002E-7</v>
          </cell>
          <cell r="H18">
            <v>4.1809651374157599E-7</v>
          </cell>
          <cell r="I18">
            <v>8.23131855073245E-7</v>
          </cell>
          <cell r="J18">
            <v>1.40565148509596E-6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5.0314551036935301E-2</v>
          </cell>
          <cell r="F19">
            <v>0.12269248198390401</v>
          </cell>
          <cell r="G19">
            <v>1.54627897390713E-2</v>
          </cell>
          <cell r="H19">
            <v>1.7213949143580699E-2</v>
          </cell>
          <cell r="I19">
            <v>9.1784885194068397E-2</v>
          </cell>
          <cell r="J19">
            <v>0.25324547756508797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8.6052801133024498E-6</v>
          </cell>
          <cell r="F20">
            <v>2.5540010623043302E-7</v>
          </cell>
          <cell r="G20">
            <v>3.9155366045886001E-7</v>
          </cell>
          <cell r="H20">
            <v>3.6362680348796401E-7</v>
          </cell>
          <cell r="I20">
            <v>6.6496933791981598E-7</v>
          </cell>
          <cell r="J20">
            <v>1.3995286794137799E-6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6.98599044218897E-6</v>
          </cell>
          <cell r="J21">
            <v>1.22741604662216E-6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1.6841412248407E-6</v>
          </cell>
          <cell r="F22">
            <v>4.45683230338154E-5</v>
          </cell>
          <cell r="G22">
            <v>1.2576319528307499E-6</v>
          </cell>
          <cell r="H22">
            <v>7.7695770197039696E-7</v>
          </cell>
          <cell r="I22">
            <v>6.2926525888724798E-6</v>
          </cell>
          <cell r="J22">
            <v>1.01634897617069E-5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6.37556593440255E-4</v>
          </cell>
          <cell r="J23">
            <v>4.7218382038986199E-4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4.1822936276882102E-5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1.6215020770277899E-5</v>
          </cell>
          <cell r="J25">
            <v>1.6548055543422199E-7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6.8757358478742797E-7</v>
          </cell>
          <cell r="J26">
            <v>1.0363902329554001E-3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4.6760221274766298E-4</v>
          </cell>
          <cell r="F27">
            <v>6.4042343617464696E-4</v>
          </cell>
          <cell r="G27">
            <v>2.9826458610714999E-5</v>
          </cell>
          <cell r="H27">
            <v>2.6922271944580202E-3</v>
          </cell>
          <cell r="I27">
            <v>0.86109652936985803</v>
          </cell>
          <cell r="J27">
            <v>1.8376960015447601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6.2096165482122003E-7</v>
          </cell>
          <cell r="F28">
            <v>4.2512548080830502E-7</v>
          </cell>
          <cell r="G28">
            <v>4.7152108496443202E-7</v>
          </cell>
          <cell r="H28">
            <v>5.6124004442430698E-7</v>
          </cell>
          <cell r="I28">
            <v>2.7737499653423098E-6</v>
          </cell>
          <cell r="J28">
            <v>6.5942971880928504E-7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1.2018481878925799E-5</v>
          </cell>
          <cell r="J29">
            <v>3.5080315475379198E-7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0.152954259454438</v>
          </cell>
          <cell r="F30">
            <v>5.5476353205700199E-2</v>
          </cell>
          <cell r="G30">
            <v>9.8532549770643802E-6</v>
          </cell>
          <cell r="H30">
            <v>2.9867334414328201E-3</v>
          </cell>
          <cell r="I30">
            <v>0.183838698274432</v>
          </cell>
          <cell r="J30">
            <v>0.134431375613664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5.15598408300223E-5</v>
          </cell>
          <cell r="I31">
            <v>2.0833286672425101E-2</v>
          </cell>
          <cell r="J31">
            <v>0.54998366069354698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4.8769004216190097E-3</v>
          </cell>
          <cell r="F32">
            <v>3.8836091812731399E-7</v>
          </cell>
          <cell r="G32">
            <v>3.8598633709984801E-7</v>
          </cell>
          <cell r="H32">
            <v>3.43919843232619E-7</v>
          </cell>
          <cell r="I32">
            <v>6.4359304908267998E-6</v>
          </cell>
          <cell r="J32">
            <v>1.02594851584995E-6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1.7719367127905701E-6</v>
          </cell>
          <cell r="F33">
            <v>9.2840124514791095E-7</v>
          </cell>
          <cell r="G33">
            <v>1.2835042487497701E-6</v>
          </cell>
          <cell r="H33">
            <v>1.5661937624559999E-6</v>
          </cell>
          <cell r="I33">
            <v>4.7631073025253296E-6</v>
          </cell>
          <cell r="J33">
            <v>1.7909150806177398E-5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2.5816896203234101E-6</v>
          </cell>
          <cell r="I34">
            <v>0.49165081884822198</v>
          </cell>
          <cell r="J34">
            <v>0.81657163725695403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2.0906207484560398E-3</v>
          </cell>
          <cell r="J35">
            <v>5.5944788760246902E-3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2.6343202551492999E-5</v>
          </cell>
          <cell r="J36">
            <v>7.5746693016702097E-7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1.1352952420057499E-6</v>
          </cell>
          <cell r="I37">
            <v>3.0125173023590495E-6</v>
          </cell>
          <cell r="J37">
            <v>8.654974795713644E-5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2.26966462628942E-5</v>
          </cell>
          <cell r="J38">
            <v>2.3064074267354153E-5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6.0908109731538501E-6</v>
          </cell>
          <cell r="I39">
            <v>2.8795737219728729E-5</v>
          </cell>
          <cell r="J39">
            <v>0.94753401028067796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1.6894387484534199E-6</v>
          </cell>
          <cell r="I40">
            <v>1.9735342962196026E-4</v>
          </cell>
          <cell r="J40">
            <v>2.0037990330289002E-4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1.0275377858127916</v>
          </cell>
          <cell r="F41">
            <v>1.0275383940123044</v>
          </cell>
          <cell r="G41">
            <v>1.027539217786235</v>
          </cell>
          <cell r="H41">
            <v>1.027540331114198</v>
          </cell>
          <cell r="I41">
            <v>1.0275443496330796</v>
          </cell>
          <cell r="J41">
            <v>0.72471290091879448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2.4045771860070298E-3</v>
          </cell>
          <cell r="J42">
            <v>2.4291153205585501E-3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0.21266839185934203</v>
          </cell>
          <cell r="F43">
            <v>0.21296022995122427</v>
          </cell>
          <cell r="G43">
            <v>0.21295666863453364</v>
          </cell>
          <cell r="H43">
            <v>0.21222479584539644</v>
          </cell>
          <cell r="I43">
            <v>0.2056841824910092</v>
          </cell>
          <cell r="J43">
            <v>0.19354083517144846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4.6912363935853001E-7</v>
          </cell>
          <cell r="F44">
            <v>9.6559365108810208E-7</v>
          </cell>
          <cell r="G44">
            <v>1.5606589929068799E-6</v>
          </cell>
          <cell r="H44">
            <v>2.2883581426496399E-6</v>
          </cell>
          <cell r="I44">
            <v>5.9535664582775601E-6</v>
          </cell>
          <cell r="J44">
            <v>1.7218120392161499E-3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4.242822632670265E-2</v>
          </cell>
          <cell r="F45">
            <v>0.1681556148739258</v>
          </cell>
          <cell r="G45">
            <v>0.14013237027687117</v>
          </cell>
          <cell r="H45">
            <v>0.14010154719893053</v>
          </cell>
          <cell r="I45">
            <v>0.14013248573674411</v>
          </cell>
          <cell r="J45">
            <v>0.1469889533320968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2.9402135294127902E-5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0.95961802120947992</v>
          </cell>
          <cell r="F47">
            <v>0.95961819122687553</v>
          </cell>
          <cell r="G47">
            <v>0.95961849445167435</v>
          </cell>
          <cell r="H47">
            <v>0.95961873192038605</v>
          </cell>
          <cell r="I47">
            <v>0.95961941565161413</v>
          </cell>
          <cell r="J47">
            <v>0.48125555370390016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9.09381920044263E-6</v>
          </cell>
          <cell r="I48">
            <v>7.7830836740754403E-2</v>
          </cell>
          <cell r="J48">
            <v>0.63338379207536399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2.5631829297923499E-6</v>
          </cell>
          <cell r="I49">
            <v>4.7426346726803702E-2</v>
          </cell>
          <cell r="J49">
            <v>4.7423852374438795E-2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3.1648360565282899E-6</v>
          </cell>
          <cell r="I50">
            <v>0.215565778209133</v>
          </cell>
          <cell r="J50">
            <v>1.65806456367776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2.2350580390322499</v>
          </cell>
          <cell r="F51">
            <v>2.2350582692374936</v>
          </cell>
          <cell r="G51">
            <v>2.2350586232745915</v>
          </cell>
          <cell r="H51">
            <v>2.2350590413711053</v>
          </cell>
          <cell r="I51">
            <v>2.2350605017168279</v>
          </cell>
          <cell r="J51">
            <v>1.1209002082320327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5.0314551036935301E-2</v>
          </cell>
          <cell r="F52">
            <v>0.17300648583889955</v>
          </cell>
          <cell r="G52">
            <v>0.1884681853220137</v>
          </cell>
          <cell r="H52">
            <v>0.20568056504972804</v>
          </cell>
          <cell r="I52">
            <v>0.20586181378543156</v>
          </cell>
          <cell r="J52">
            <v>0.34965225579503989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3.0972486126760335</v>
          </cell>
          <cell r="F53">
            <v>3.0972488680761394</v>
          </cell>
          <cell r="G53">
            <v>3.0972492596298</v>
          </cell>
          <cell r="H53">
            <v>3.0972496232566034</v>
          </cell>
          <cell r="I53">
            <v>3.0972511972950056</v>
          </cell>
          <cell r="J53">
            <v>1.5532948374639852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6.98599044218897E-6</v>
          </cell>
          <cell r="J54">
            <v>8.1372210356599869E-6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1.6841412248407E-6</v>
          </cell>
          <cell r="F55">
            <v>4.6164555066290715E-5</v>
          </cell>
          <cell r="G55">
            <v>4.7159832954846394E-5</v>
          </cell>
          <cell r="H55">
            <v>4.7256194280428919E-5</v>
          </cell>
          <cell r="I55">
            <v>3.9053350590845248E-5</v>
          </cell>
          <cell r="J55">
            <v>2.3341433078700091E-5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6.37556593440255E-4</v>
          </cell>
          <cell r="J56">
            <v>6.9031032854174152E-4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4.1822936276882102E-5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1.6215020770277899E-5</v>
          </cell>
          <cell r="J58">
            <v>1.6380501325712099E-5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6.8757358478742797E-7</v>
          </cell>
          <cell r="J59">
            <v>1.0365981280093266E-3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4.6760221274766298E-4</v>
          </cell>
          <cell r="F60">
            <v>1.107711947446648E-3</v>
          </cell>
          <cell r="G60">
            <v>1.1366152889946148E-3</v>
          </cell>
          <cell r="H60">
            <v>3.827641133943628E-3</v>
          </cell>
          <cell r="I60">
            <v>1.259475804623841</v>
          </cell>
          <cell r="J60">
            <v>3.0143836810656492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2.2419474726283715E-2</v>
          </cell>
          <cell r="F61">
            <v>2.240723699157883E-2</v>
          </cell>
          <cell r="G61">
            <v>2.2406185093433686E-2</v>
          </cell>
          <cell r="H61">
            <v>5.7887195144414039E-5</v>
          </cell>
          <cell r="I61">
            <v>3.4208519865964799E-5</v>
          </cell>
          <cell r="J61">
            <v>2.7404764599734316E-5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1.2018481878925799E-5</v>
          </cell>
          <cell r="J62">
            <v>1.23692850336796E-5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0.35525300111841879</v>
          </cell>
          <cell r="F63">
            <v>0.41072824237159888</v>
          </cell>
          <cell r="G63">
            <v>0.410734485819301</v>
          </cell>
          <cell r="H63">
            <v>0.41371811175373069</v>
          </cell>
          <cell r="I63">
            <v>0.44109102908259973</v>
          </cell>
          <cell r="J63">
            <v>0.45608673565785363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5.15598408300223E-5</v>
          </cell>
          <cell r="I64">
            <v>7.7085844954920005E-2</v>
          </cell>
          <cell r="J64">
            <v>0.62706950564846697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6.914200967415342E-3</v>
          </cell>
          <cell r="F65">
            <v>1.2302267574683997E-4</v>
          </cell>
          <cell r="G65">
            <v>1.2275895534436931E-4</v>
          </cell>
          <cell r="H65">
            <v>4.4427168854869852E-5</v>
          </cell>
          <cell r="I65">
            <v>2.3546610378989913E-5</v>
          </cell>
          <cell r="J65">
            <v>8.4229378313509452E-6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1.9844851422028127</v>
          </cell>
          <cell r="F66">
            <v>1.9844860706040579</v>
          </cell>
          <cell r="G66">
            <v>1.9844873541083068</v>
          </cell>
          <cell r="H66">
            <v>1.9844889203020692</v>
          </cell>
          <cell r="I66">
            <v>1.9844967818086534</v>
          </cell>
          <cell r="J66">
            <v>1.0954907581392794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2.5816896203234101E-6</v>
          </cell>
          <cell r="I67">
            <v>0.49165660323788002</v>
          </cell>
          <cell r="J67">
            <v>1.3082240671104386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2.0906207484560398E-3</v>
          </cell>
          <cell r="J68">
            <v>7.1003738210485105E-3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2.6343202551492999E-5</v>
          </cell>
          <cell r="J69">
            <v>2.7100669481660001E-5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4.3336470549046199E-2</v>
          </cell>
          <cell r="J70">
            <v>3.6774558060691707E-2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23.327960934438178</v>
          </cell>
          <cell r="J71">
            <v>59.096747188357035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276.69095522382474</v>
          </cell>
          <cell r="J72">
            <v>735.87662335014147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0.11258823312626215</v>
          </cell>
          <cell r="F73">
            <v>0.11274342413866341</v>
          </cell>
          <cell r="G73">
            <v>0.10855962706581304</v>
          </cell>
          <cell r="H73">
            <v>0.11235416282486722</v>
          </cell>
          <cell r="I73">
            <v>0.10889576695070412</v>
          </cell>
          <cell r="J73">
            <v>0.10246415689947862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1.5422106256576179E-5</v>
          </cell>
          <cell r="G74">
            <v>1.7996668695497353E-5</v>
          </cell>
          <cell r="H74">
            <v>1.0851455184002576E-5</v>
          </cell>
          <cell r="I74">
            <v>5.2101717773399653E-6</v>
          </cell>
          <cell r="J74">
            <v>5.1345253642268742E-6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1.3477775322514124E-5</v>
          </cell>
          <cell r="J75">
            <v>1.7842400927475402E-5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0.33904037041555191</v>
          </cell>
          <cell r="F76">
            <v>4.0988141876643493E-2</v>
          </cell>
          <cell r="G76">
            <v>6.4919494955712989E-2</v>
          </cell>
          <cell r="H76">
            <v>0.12004459353607747</v>
          </cell>
          <cell r="I76">
            <v>13.121891945650388</v>
          </cell>
          <cell r="J76">
            <v>30.196125366522242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1.0792639128252329E-2</v>
          </cell>
          <cell r="J77">
            <v>1.0486511252007275E-2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7.5833229301163069E-2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1.6183204907590679E-2</v>
          </cell>
          <cell r="J79">
            <v>2.842469647683209E-2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1.6386022734169874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2.9888083752062475E-3</v>
          </cell>
          <cell r="J81">
            <v>1.5300491553027053E-3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7.9363539970936023E-3</v>
          </cell>
          <cell r="J82">
            <v>5.0094878973440629E-2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2.3601006428594477E-2</v>
          </cell>
          <cell r="J83">
            <v>1.8338341826814417E-2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2.1137907218690731E-4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2.2524415663752528E-2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9.6793712421977887</v>
          </cell>
          <cell r="F86">
            <v>9.6927132352353755</v>
          </cell>
          <cell r="G86">
            <v>9.333026224029453</v>
          </cell>
          <cell r="H86">
            <v>9.6592478840007256</v>
          </cell>
          <cell r="I86">
            <v>9.362091181488486</v>
          </cell>
          <cell r="J86">
            <v>8.8097109224248431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7.8234420027379497E-4</v>
          </cell>
          <cell r="J87">
            <v>7.5687098811705821E-4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9.6793712421977887</v>
          </cell>
          <cell r="F88">
            <v>9.6927132352353755</v>
          </cell>
          <cell r="G88">
            <v>9.333026224029453</v>
          </cell>
          <cell r="H88">
            <v>9.6592478840007256</v>
          </cell>
          <cell r="I88">
            <v>9.3619246501333961</v>
          </cell>
          <cell r="J88">
            <v>8.808989946015183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4.0103445036609428E-4</v>
          </cell>
          <cell r="J89">
            <v>3.8965930633201834E-4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7.683771373944361E-4</v>
          </cell>
          <cell r="J90">
            <v>6.5203117128886034E-4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1.2722968866659518E-3</v>
          </cell>
          <cell r="I91">
            <v>1.419141199010021E-3</v>
          </cell>
          <cell r="J91">
            <v>4.4794934223692825E-4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5.522703981105586</v>
          </cell>
          <cell r="F92">
            <v>1.6958595496526676</v>
          </cell>
          <cell r="G92">
            <v>2.2452568568531013</v>
          </cell>
          <cell r="H92">
            <v>0.58390880488841745</v>
          </cell>
          <cell r="I92">
            <v>0.49349899655308727</v>
          </cell>
          <cell r="J92">
            <v>1.1014780000286623E-3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0.28504755573782908</v>
          </cell>
          <cell r="F93">
            <v>0.27256277099113924</v>
          </cell>
          <cell r="G93">
            <v>6.0201411730455412</v>
          </cell>
          <cell r="H93">
            <v>7.2709448995404395</v>
          </cell>
          <cell r="I93">
            <v>1.5522833570669292</v>
          </cell>
          <cell r="J93">
            <v>2.1915230235221537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26.998995554145129</v>
          </cell>
          <cell r="F94">
            <v>24.12567481165495</v>
          </cell>
          <cell r="G94">
            <v>27.49208234454969</v>
          </cell>
          <cell r="H94">
            <v>30.957842153779779</v>
          </cell>
          <cell r="I94">
            <v>28.956044602093137</v>
          </cell>
          <cell r="J94">
            <v>14.017931350148908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47.029783290381374</v>
          </cell>
          <cell r="F95">
            <v>48.436232855717343</v>
          </cell>
          <cell r="G95">
            <v>48.048460776517693</v>
          </cell>
          <cell r="H95">
            <v>46.418916356943043</v>
          </cell>
          <cell r="I95">
            <v>40.987218233313939</v>
          </cell>
          <cell r="J95">
            <v>23.210636039512433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37.269188741472291</v>
          </cell>
          <cell r="F96">
            <v>32.189473170528686</v>
          </cell>
          <cell r="G96">
            <v>32.406347787567405</v>
          </cell>
          <cell r="H96">
            <v>21.888615164738642</v>
          </cell>
          <cell r="I96">
            <v>10.634696648856131</v>
          </cell>
          <cell r="J96">
            <v>2.3149216046219991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311.48050453435502</v>
          </cell>
          <cell r="F97">
            <v>95.646478600410504</v>
          </cell>
          <cell r="G97">
            <v>126.632486726515</v>
          </cell>
          <cell r="H97">
            <v>32.932456595706697</v>
          </cell>
          <cell r="I97">
            <v>27.8333434055941</v>
          </cell>
          <cell r="J97">
            <v>6.2123359201616601E-2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689.22912475773501</v>
          </cell>
          <cell r="F98">
            <v>646.70902290281197</v>
          </cell>
          <cell r="G98">
            <v>594.15221796160995</v>
          </cell>
          <cell r="H98">
            <v>515.37283674322202</v>
          </cell>
          <cell r="I98">
            <v>235.441289403361</v>
          </cell>
          <cell r="J98">
            <v>3.6629183403657199E-4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16.076682143613599</v>
          </cell>
          <cell r="F99">
            <v>15.3725402839002</v>
          </cell>
          <cell r="G99">
            <v>339.53596215976899</v>
          </cell>
          <cell r="H99">
            <v>410.08129233408101</v>
          </cell>
          <cell r="I99">
            <v>87.548781338574798</v>
          </cell>
          <cell r="J99">
            <v>123.60189852665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1522.74334925379</v>
          </cell>
          <cell r="F100">
            <v>1360.6880593773401</v>
          </cell>
          <cell r="G100">
            <v>1550.5534442326</v>
          </cell>
          <cell r="H100">
            <v>1746.0222974731801</v>
          </cell>
          <cell r="I100">
            <v>1633.12091555805</v>
          </cell>
          <cell r="J100">
            <v>790.611328148398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2652.47977757751</v>
          </cell>
          <cell r="F101">
            <v>2731.8035330624598</v>
          </cell>
          <cell r="G101">
            <v>2709.9331877956001</v>
          </cell>
          <cell r="H101">
            <v>2618.0268825315902</v>
          </cell>
          <cell r="I101">
            <v>2311.6791083589001</v>
          </cell>
          <cell r="J101">
            <v>1309.0798726285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-1.0792639128252301E-2</v>
          </cell>
          <cell r="J102">
            <v>-1.0486511252007299E-2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2267.7891759346599</v>
          </cell>
          <cell r="F103">
            <v>2049.13894678119</v>
          </cell>
          <cell r="G103">
            <v>1967.34058598196</v>
          </cell>
          <cell r="H103">
            <v>1397.27496506539</v>
          </cell>
          <cell r="I103">
            <v>464.28933877174597</v>
          </cell>
          <cell r="J103">
            <v>3.70683587248574E-4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4514.48356651833</v>
          </cell>
          <cell r="F104">
            <v>3846.5268605249898</v>
          </cell>
          <cell r="G104">
            <v>3293.8329133992902</v>
          </cell>
          <cell r="H104">
            <v>3170.3862924394298</v>
          </cell>
          <cell r="I104">
            <v>1904.441436375</v>
          </cell>
          <cell r="J104">
            <v>3.71254771450178E-4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5886.8829170275803</v>
          </cell>
          <cell r="F105">
            <v>5816.4698648424101</v>
          </cell>
          <cell r="G105">
            <v>5433.6336177858002</v>
          </cell>
          <cell r="H105">
            <v>3053.1937949396302</v>
          </cell>
          <cell r="I105">
            <v>426.57942919700298</v>
          </cell>
          <cell r="J105">
            <v>59.096747188357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-7.5833229301163096E-2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-1.61832049075907E-2</v>
          </cell>
          <cell r="J107">
            <v>-2.8424696476832101E-2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-1.6386022734169901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-2.9888083752062501E-3</v>
          </cell>
          <cell r="J109">
            <v>-1.5300491553027101E-3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2101.98224501904</v>
          </cell>
          <cell r="F110">
            <v>1815.48628681782</v>
          </cell>
          <cell r="G110">
            <v>1827.7180152188</v>
          </cell>
          <cell r="H110">
            <v>1234.5178952912599</v>
          </cell>
          <cell r="I110">
            <v>599.79689099548602</v>
          </cell>
          <cell r="J110">
            <v>130.56157850068101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-7.9363539970936092E-3</v>
          </cell>
          <cell r="J111">
            <v>-5.0094878973440601E-2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-2.3601006428594501E-2</v>
          </cell>
          <cell r="J112">
            <v>-1.8338341826814399E-2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5.7138970764670303</v>
          </cell>
          <cell r="F113">
            <v>1.6906224280637379</v>
          </cell>
          <cell r="G113">
            <v>2.6960425184485755</v>
          </cell>
          <cell r="H113">
            <v>0.58272497855844085</v>
          </cell>
          <cell r="I113">
            <v>0.49781577034081925</v>
          </cell>
          <cell r="J113">
            <v>0.18099885030423374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9.1956335841223904</v>
          </cell>
          <cell r="F114">
            <v>8.628334172979736</v>
          </cell>
          <cell r="G114">
            <v>7.9276756482077086</v>
          </cell>
          <cell r="H114">
            <v>7.1256872880093436</v>
          </cell>
          <cell r="I114">
            <v>3.3910025654147633</v>
          </cell>
          <cell r="J114">
            <v>0.24976710140465694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1.8016920036602151E-3</v>
          </cell>
          <cell r="J115">
            <v>1.8332236997685148E-3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1.7489217547877374E-3</v>
          </cell>
          <cell r="J116">
            <v>1.5139304383771414E-3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5.2770248872478105E-5</v>
          </cell>
          <cell r="J117">
            <v>3.1929326139137215E-4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2.9709551619259789</v>
          </cell>
          <cell r="F118">
            <v>2.9709458395493837</v>
          </cell>
          <cell r="G118">
            <v>2.9709360007337722</v>
          </cell>
          <cell r="H118">
            <v>2.941868411043743</v>
          </cell>
          <cell r="I118">
            <v>2.9613082671267645</v>
          </cell>
          <cell r="J118">
            <v>14.357606208090775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3.2922211030245778E-2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2.7813035814066721E-4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3.26440806721051E-2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2.1339258874208893</v>
          </cell>
          <cell r="I122">
            <v>2.1336108126315021</v>
          </cell>
          <cell r="J122">
            <v>2.134866528282211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7.8292235115206023E-6</v>
          </cell>
          <cell r="I123">
            <v>0.57953786618870917</v>
          </cell>
          <cell r="J123">
            <v>4.7164407929615182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7.8191329025398721E-6</v>
          </cell>
          <cell r="I124">
            <v>0.57953786618870917</v>
          </cell>
          <cell r="J124">
            <v>4.7164407929615182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1.1764768844079614</v>
          </cell>
          <cell r="F125">
            <v>4.5033380779056067</v>
          </cell>
          <cell r="G125">
            <v>3.3317077357697831</v>
          </cell>
          <cell r="H125">
            <v>2.8667274786330963</v>
          </cell>
          <cell r="I125">
            <v>4.2880140719428805</v>
          </cell>
          <cell r="J125">
            <v>4.4978588816451905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0.20944682288610356</v>
          </cell>
          <cell r="F126">
            <v>1.6377393578126956E-4</v>
          </cell>
          <cell r="G126">
            <v>0.45893382214822664</v>
          </cell>
          <cell r="H126">
            <v>4.5839725399610511E-4</v>
          </cell>
          <cell r="I126">
            <v>2.7180518305705849E-3</v>
          </cell>
          <cell r="J126">
            <v>0.1794331948888413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3.3027384970485324E-2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2.3174817757089169E-2</v>
          </cell>
          <cell r="F128">
            <v>4.813417370255163E-2</v>
          </cell>
          <cell r="G128">
            <v>3.5863806240338408E-3</v>
          </cell>
          <cell r="H128">
            <v>4.0119302039575197E-4</v>
          </cell>
          <cell r="I128">
            <v>4.281176846850504E-4</v>
          </cell>
          <cell r="J128">
            <v>5.7597286149355749E-4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0.30577060374982357</v>
          </cell>
          <cell r="F129">
            <v>4.4538727421478663</v>
          </cell>
          <cell r="G129">
            <v>3.775462540841303E-3</v>
          </cell>
          <cell r="H129">
            <v>3.6699428607192027E-4</v>
          </cell>
          <cell r="I129">
            <v>5.3467185306151706E-4</v>
          </cell>
          <cell r="J129">
            <v>7.2898639596431162E-4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0.31071678603370378</v>
          </cell>
          <cell r="F130">
            <v>1.0249985134599836E-3</v>
          </cell>
          <cell r="G130">
            <v>1.025913987665248E-3</v>
          </cell>
          <cell r="H130">
            <v>1.0269344695302803E-3</v>
          </cell>
          <cell r="I130">
            <v>1.0325050034197579E-3</v>
          </cell>
          <cell r="J130">
            <v>1.0413724178951695E-3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0.32739273540072006</v>
          </cell>
          <cell r="F131">
            <v>1.6735772036680706E-4</v>
          </cell>
          <cell r="G131">
            <v>2.8644111245833033</v>
          </cell>
          <cell r="H131">
            <v>2.8644497906624165</v>
          </cell>
          <cell r="I131">
            <v>4.2832637502782305</v>
          </cell>
          <cell r="J131">
            <v>4.2832642792983275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9.3518198745961225</v>
          </cell>
          <cell r="F132">
            <v>8.7748849783285152</v>
          </cell>
          <cell r="G132">
            <v>8.061766865150755</v>
          </cell>
          <cell r="H132">
            <v>6.9928471742635239</v>
          </cell>
          <cell r="I132">
            <v>3.1945900868841437</v>
          </cell>
          <cell r="J132">
            <v>4.9700384536848281E-6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30.770545128014465</v>
          </cell>
          <cell r="F133">
            <v>27.803784895267171</v>
          </cell>
          <cell r="G133">
            <v>26.693902116444534</v>
          </cell>
          <cell r="H133">
            <v>18.958954749869569</v>
          </cell>
          <cell r="I133">
            <v>6.299719657689919</v>
          </cell>
          <cell r="J133">
            <v>5.0296280495057597E-6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61.254865217345049</v>
          </cell>
          <cell r="F134">
            <v>52.191680604138206</v>
          </cell>
          <cell r="G134">
            <v>44.692441158742135</v>
          </cell>
          <cell r="H134">
            <v>43.017453086016637</v>
          </cell>
          <cell r="I134">
            <v>25.840453682157438</v>
          </cell>
          <cell r="J134">
            <v>5.0373781743579071E-6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3.7980984918608947</v>
          </cell>
          <cell r="F135">
            <v>11.201577700730043</v>
          </cell>
          <cell r="G135">
            <v>14.552446946343016</v>
          </cell>
          <cell r="H135">
            <v>15.882429982406222</v>
          </cell>
          <cell r="I135">
            <v>15.896323680596929</v>
          </cell>
          <cell r="J135">
            <v>27.000007322315529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0.30724233415153185</v>
          </cell>
          <cell r="F136">
            <v>0.32347485884185512</v>
          </cell>
          <cell r="G136">
            <v>6.006475791259505</v>
          </cell>
          <cell r="H136">
            <v>7.2484939161059998</v>
          </cell>
          <cell r="I136">
            <v>1.5597005978082037</v>
          </cell>
          <cell r="J136">
            <v>2.2019471750338604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8.6400409268341143</v>
          </cell>
          <cell r="F137">
            <v>8.8608870207408845</v>
          </cell>
          <cell r="G137">
            <v>9.4060357274162651</v>
          </cell>
          <cell r="H137">
            <v>8.4446273960925087</v>
          </cell>
          <cell r="I137">
            <v>8.8845175799068183</v>
          </cell>
          <cell r="J137">
            <v>9.0942908472917932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0.3160970316319533</v>
          </cell>
          <cell r="J138">
            <v>0.80076893209155819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79.768061206335631</v>
          </cell>
          <cell r="F139">
            <v>78.813954808162791</v>
          </cell>
          <cell r="G139">
            <v>73.626471785715509</v>
          </cell>
          <cell r="H139">
            <v>41.371189633328328</v>
          </cell>
          <cell r="I139">
            <v>5.7802090677100715</v>
          </cell>
          <cell r="J139">
            <v>0.80076893209155819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0.43673249401783232</v>
          </cell>
          <cell r="F140">
            <v>0.55207349188868915</v>
          </cell>
          <cell r="G140">
            <v>3.0055790490028604</v>
          </cell>
          <cell r="H140">
            <v>7.2202370300780689</v>
          </cell>
          <cell r="I140">
            <v>7.2202579514820009</v>
          </cell>
          <cell r="J140">
            <v>7.2202678001879317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27.217815591063484</v>
          </cell>
          <cell r="F141">
            <v>28.488537513825896</v>
          </cell>
          <cell r="G141">
            <v>27.409100064362914</v>
          </cell>
          <cell r="H141">
            <v>30.859900954030593</v>
          </cell>
          <cell r="I141">
            <v>28.939400861003822</v>
          </cell>
          <cell r="J141">
            <v>14.022929786278857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1.3121395306752546E-5</v>
          </cell>
          <cell r="I142">
            <v>3.7921162935401538E-5</v>
          </cell>
          <cell r="J142">
            <v>6.2143769471386461E-5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5.4980252501225365E-5</v>
          </cell>
          <cell r="I143">
            <v>2.1503663669640027E-4</v>
          </cell>
          <cell r="J143">
            <v>2.9883668554385729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9.2370699270020108E-6</v>
          </cell>
          <cell r="I144">
            <v>3.7069563164325476E-5</v>
          </cell>
          <cell r="J144">
            <v>2.9233458168425284E-5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1.3400344485977877E-5</v>
          </cell>
          <cell r="I145">
            <v>3.531025883655901E-5</v>
          </cell>
          <cell r="J145">
            <v>3.7251261719499079E-5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1.9221442781492909E-5</v>
          </cell>
          <cell r="I146">
            <v>1.0473565176011404E-4</v>
          </cell>
          <cell r="J146">
            <v>2.9882382269492158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2.1137907218690731E-4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1.3279579389734221E-5</v>
          </cell>
          <cell r="I148">
            <v>5.0150741350980156E-5</v>
          </cell>
          <cell r="J148">
            <v>6.6253948555604334E-5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5.4430472443316929E-5</v>
          </cell>
          <cell r="I149">
            <v>2.1288596421867209E-4</v>
          </cell>
          <cell r="J149">
            <v>2.9584834775752897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1.7643810375395654E-5</v>
          </cell>
          <cell r="I150">
            <v>7.5602983433964416E-5</v>
          </cell>
          <cell r="J150">
            <v>1.5787559744818929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1.3119968960133153E-5</v>
          </cell>
          <cell r="I151">
            <v>5.667989457277699E-5</v>
          </cell>
          <cell r="J151">
            <v>1.3795655829132012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1.0387113718053753E-5</v>
          </cell>
          <cell r="I152">
            <v>3.0452344860950078E-5</v>
          </cell>
          <cell r="J152">
            <v>9.5666231634605785E-5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8.1956640054247138</v>
          </cell>
          <cell r="J153">
            <v>8.1957282294491911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5.7621711036108629E-5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1.170432251281023E-2</v>
          </cell>
          <cell r="J155">
            <v>1.3625373945394299E-2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4.3634199399478701E-4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2.2524415663752528E-2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5.0840266851704995E-3</v>
          </cell>
          <cell r="F158">
            <v>1.864687549905145E-2</v>
          </cell>
          <cell r="G158">
            <v>2.1437390669292095E-2</v>
          </cell>
          <cell r="H158">
            <v>8.7513523126859658E-2</v>
          </cell>
          <cell r="I158">
            <v>10.160052281704061</v>
          </cell>
          <cell r="J158">
            <v>24.749456611742364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7.7409415735144766E-6</v>
          </cell>
          <cell r="I159">
            <v>0.57374248752682211</v>
          </cell>
          <cell r="J159">
            <v>4.6692763850319023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1.3121395306752546E-5</v>
          </cell>
          <cell r="I160">
            <v>3.7921162935401538E-5</v>
          </cell>
          <cell r="J160">
            <v>6.2143769471386461E-5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5.4980252501225365E-5</v>
          </cell>
          <cell r="I161">
            <v>2.1503663669640027E-4</v>
          </cell>
          <cell r="J161">
            <v>2.9883668554385729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9.2370699270020108E-6</v>
          </cell>
          <cell r="I162">
            <v>3.7069563164325476E-5</v>
          </cell>
          <cell r="J162">
            <v>2.9233458168425284E-5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1.3400344485977877E-5</v>
          </cell>
          <cell r="I163">
            <v>3.531025883655901E-5</v>
          </cell>
          <cell r="J163">
            <v>3.7251261719499079E-5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1.9221442781492909E-5</v>
          </cell>
          <cell r="I164">
            <v>1.0473565176011404E-4</v>
          </cell>
          <cell r="J164">
            <v>2.9882382269492158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9.9789238622654142E-4</v>
          </cell>
          <cell r="J165">
            <v>8.4679372894657268E-4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4.2917014363944337E-4</v>
          </cell>
          <cell r="H166">
            <v>2.235157523921233E-4</v>
          </cell>
          <cell r="I166">
            <v>3.193208673750462E-3</v>
          </cell>
          <cell r="J166">
            <v>1.0465570496569667E-3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3.8100094624815319E-3</v>
          </cell>
          <cell r="G167">
            <v>1.9079099311346476E-3</v>
          </cell>
          <cell r="H167">
            <v>2.6927618890848189E-4</v>
          </cell>
          <cell r="I167">
            <v>1.1964504842994616E-2</v>
          </cell>
          <cell r="J167">
            <v>1.6872264329228236E-2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0.4515671880456481</v>
          </cell>
          <cell r="J168">
            <v>1.1439556172736562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8.0390522917551E-4</v>
          </cell>
          <cell r="H169">
            <v>2.899141545171616E-4</v>
          </cell>
          <cell r="I169">
            <v>7.5284421190243603E-2</v>
          </cell>
          <cell r="J169">
            <v>4.9097846779355865E-2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9.7782587723252369E-4</v>
          </cell>
          <cell r="H170">
            <v>3.0398158866949134E-4</v>
          </cell>
          <cell r="I170">
            <v>9.4270497423910207E-2</v>
          </cell>
          <cell r="J170">
            <v>8.0129577829294849E-2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2.4996314404081336E-3</v>
          </cell>
          <cell r="H171">
            <v>1.1020615818437399E-2</v>
          </cell>
          <cell r="I171">
            <v>8.4113949284378126E-2</v>
          </cell>
          <cell r="J171">
            <v>4.1738119249580444E-2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6.5082315289980741</v>
          </cell>
          <cell r="J172">
            <v>17.309042276665124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1.3279579389734221E-5</v>
          </cell>
          <cell r="I173">
            <v>5.0150741350980156E-5</v>
          </cell>
          <cell r="J173">
            <v>6.6253948555604334E-5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5.4430472443316929E-5</v>
          </cell>
          <cell r="I174">
            <v>2.1288596421867209E-4</v>
          </cell>
          <cell r="J174">
            <v>2.9584834775752897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1.7643810375395654E-5</v>
          </cell>
          <cell r="I175">
            <v>7.5602983433964416E-5</v>
          </cell>
          <cell r="J175">
            <v>1.5787559744818929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1.3119968960133153E-5</v>
          </cell>
          <cell r="I176">
            <v>5.667989457277699E-5</v>
          </cell>
          <cell r="J176">
            <v>1.3795655829132012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1.0387113718053753E-5</v>
          </cell>
          <cell r="I177">
            <v>3.0452344860950078E-5</v>
          </cell>
          <cell r="J177">
            <v>9.5666231634605785E-5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47.189746786973707</v>
          </cell>
          <cell r="F178">
            <v>48.283011998330281</v>
          </cell>
          <cell r="G178">
            <v>47.897450383170295</v>
          </cell>
          <cell r="H178">
            <v>46.272424479372326</v>
          </cell>
          <cell r="I178">
            <v>40.951696145071786</v>
          </cell>
          <cell r="J178">
            <v>23.217635476677355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8.6400409268341143</v>
          </cell>
          <cell r="F179">
            <v>8.8608870207408845</v>
          </cell>
          <cell r="G179">
            <v>9.4060357274162651</v>
          </cell>
          <cell r="H179">
            <v>8.4446273960925087</v>
          </cell>
          <cell r="I179">
            <v>8.8845175799068183</v>
          </cell>
          <cell r="J179">
            <v>9.0942908472917932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9.6036185060181182E-5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5.2049608615944564E-4</v>
          </cell>
          <cell r="G181">
            <v>6.0738756847303474E-4</v>
          </cell>
          <cell r="H181">
            <v>3.6623661246008648E-4</v>
          </cell>
          <cell r="I181">
            <v>1.7584329748522362E-4</v>
          </cell>
          <cell r="J181">
            <v>1.7329023104265678E-4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7.5231378274963324E-4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3.7561704988772597E-4</v>
          </cell>
          <cell r="J183">
            <v>6.6787350744436391E-4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1.1340312824327425</v>
          </cell>
          <cell r="F184">
            <v>0.56261263750975821</v>
          </cell>
          <cell r="G184">
            <v>1.2312338252453014</v>
          </cell>
          <cell r="H184">
            <v>4.7242316861377168E-4</v>
          </cell>
          <cell r="I184">
            <v>5.5454933308014234E-4</v>
          </cell>
          <cell r="J184">
            <v>1.1382844032510337E-4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1.9061277903101068E-4</v>
          </cell>
          <cell r="J185">
            <v>9.7579665516754263E-5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7.1186470893881726</v>
          </cell>
          <cell r="F186">
            <v>8.2972477175120325</v>
          </cell>
          <cell r="G186">
            <v>8.1683460792871347</v>
          </cell>
          <cell r="H186">
            <v>8.4435956247847717</v>
          </cell>
          <cell r="I186">
            <v>8.8826000201671391</v>
          </cell>
          <cell r="J186">
            <v>9.0920195713136174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0.38736255501320732</v>
          </cell>
          <cell r="F187">
            <v>5.0616963293183758E-4</v>
          </cell>
          <cell r="G187">
            <v>5.8484353153611945E-3</v>
          </cell>
          <cell r="H187">
            <v>1.9311152666757589E-4</v>
          </cell>
          <cell r="I187">
            <v>2.4464572362143484E-4</v>
          </cell>
          <cell r="J187">
            <v>7.7969889473119899E-5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3.7629155657835584E-4</v>
          </cell>
          <cell r="J188">
            <v>2.9238427657548498E-4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0.53240609489211277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1.3793282705310461E-3</v>
          </cell>
          <cell r="G190">
            <v>0.11570541136807239</v>
          </cell>
          <cell r="H190">
            <v>3.8022462095489652E-4</v>
          </cell>
          <cell r="I190">
            <v>4.2144360437408596E-4</v>
          </cell>
          <cell r="J190">
            <v>7.0220783339348296E-4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2.6172923206949146</v>
          </cell>
          <cell r="F191">
            <v>2.8164364823696801</v>
          </cell>
          <cell r="G191">
            <v>2.4686003485967078</v>
          </cell>
          <cell r="H191">
            <v>3.2692755287389046</v>
          </cell>
          <cell r="I191">
            <v>3.2706042830082573</v>
          </cell>
          <cell r="J191">
            <v>17.411491594273773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0.39797553340331399</v>
          </cell>
          <cell r="F192">
            <v>0.19744258203536008</v>
          </cell>
          <cell r="G192">
            <v>0.43208767336209919</v>
          </cell>
          <cell r="H192">
            <v>1.6579160154896359E-4</v>
          </cell>
          <cell r="I192">
            <v>1.946128559677638E-4</v>
          </cell>
          <cell r="J192">
            <v>3.9946811835446003E-5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1.32055292710425E-4</v>
          </cell>
          <cell r="J193">
            <v>1.026089758117161E-4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5.5902115587606004E-4</v>
          </cell>
          <cell r="H194">
            <v>0.25387485038430535</v>
          </cell>
          <cell r="I194">
            <v>0.25401609349454557</v>
          </cell>
          <cell r="J194">
            <v>0.25401021090606773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2.9765432102979011E-4</v>
          </cell>
          <cell r="H195">
            <v>3.5171033429436105E-4</v>
          </cell>
          <cell r="I195">
            <v>8.8198135825856463E-4</v>
          </cell>
          <cell r="J195">
            <v>0.86784018900665272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2.9643722976236059E-4</v>
          </cell>
          <cell r="H196">
            <v>3.4961868420196369E-4</v>
          </cell>
          <cell r="I196">
            <v>9.3968879914247999E-4</v>
          </cell>
          <cell r="J196">
            <v>2.7131314973261426E-3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3.0152678540982283</v>
          </cell>
          <cell r="F197">
            <v>3.0152583926755736</v>
          </cell>
          <cell r="G197">
            <v>3.0152484071110592</v>
          </cell>
          <cell r="H197">
            <v>3.0152534520494516</v>
          </cell>
          <cell r="I197">
            <v>3.015340828806707</v>
          </cell>
          <cell r="J197">
            <v>16.287747598244678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5.4764094019165604E-4</v>
          </cell>
          <cell r="J198">
            <v>5.2980969168194057E-4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5.6294116563131107</v>
          </cell>
          <cell r="F199">
            <v>5.6371712069331688</v>
          </cell>
          <cell r="G199">
            <v>5.4279813532906447</v>
          </cell>
          <cell r="H199">
            <v>5.6177081412433685</v>
          </cell>
          <cell r="I199">
            <v>5.4447883475352112</v>
          </cell>
          <cell r="J199">
            <v>5.1232078449739307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2.1339258874208893</v>
          </cell>
          <cell r="I200">
            <v>2.1336108126315021</v>
          </cell>
          <cell r="J200">
            <v>2.134866528282211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1.3280064656856279</v>
          </cell>
          <cell r="F201">
            <v>3.9166355596958256</v>
          </cell>
          <cell r="G201">
            <v>5.0882681630570028</v>
          </cell>
          <cell r="H201">
            <v>5.5532971966455404</v>
          </cell>
          <cell r="I201">
            <v>5.5581551330758572</v>
          </cell>
          <cell r="J201">
            <v>9.4405620008096456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2.526517037306393E-4</v>
          </cell>
          <cell r="J202">
            <v>2.4548536298917147E-4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3.8555265641440384E-4</v>
          </cell>
          <cell r="G203">
            <v>4.4991671738743301E-4</v>
          </cell>
          <cell r="H203">
            <v>2.7128637960006382E-4</v>
          </cell>
          <cell r="I203">
            <v>1.3025429443349896E-4</v>
          </cell>
          <cell r="J203">
            <v>1.2836313410567157E-4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2.5086748929963482E-4</v>
          </cell>
          <cell r="J204">
            <v>4.4606002318688511E-4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0.43673249401783232</v>
          </cell>
          <cell r="F205">
            <v>0.55207349188868915</v>
          </cell>
          <cell r="G205">
            <v>3.0055790490028604</v>
          </cell>
          <cell r="H205">
            <v>7.2202370300780689</v>
          </cell>
          <cell r="I205">
            <v>7.2202579514820009</v>
          </cell>
          <cell r="J205">
            <v>7.2202678001879317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1.1839572805074439</v>
          </cell>
          <cell r="F206">
            <v>4.286013214913164E-4</v>
          </cell>
          <cell r="G206">
            <v>1.8636088344378974E-3</v>
          </cell>
          <cell r="H206">
            <v>4.9544709185381751E-4</v>
          </cell>
          <cell r="I206">
            <v>7.8160511434879486E-4</v>
          </cell>
          <cell r="J206">
            <v>3.1554847612115901E-4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1.2890770580907853</v>
          </cell>
          <cell r="F207">
            <v>4.934350923499947</v>
          </cell>
          <cell r="G207">
            <v>3.6505842684751988</v>
          </cell>
          <cell r="H207">
            <v>3.1411009204520117</v>
          </cell>
          <cell r="I207">
            <v>4.6984183354300715</v>
          </cell>
          <cell r="J207">
            <v>4.9283473153630721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4.0476899028448505</v>
          </cell>
          <cell r="F208">
            <v>4.5838722767375542</v>
          </cell>
          <cell r="G208">
            <v>5.0258488408808697</v>
          </cell>
          <cell r="H208">
            <v>5.1747442669718744</v>
          </cell>
          <cell r="I208">
            <v>7.3103292591395652</v>
          </cell>
          <cell r="J208">
            <v>17.155593366978774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1.1839572805074439</v>
          </cell>
          <cell r="F209">
            <v>4.286013214913164E-4</v>
          </cell>
          <cell r="G209">
            <v>1.8636088344378974E-3</v>
          </cell>
          <cell r="H209">
            <v>4.9544709185381751E-4</v>
          </cell>
          <cell r="I209">
            <v>7.8160511434879486E-4</v>
          </cell>
          <cell r="J209">
            <v>3.1554847612115901E-4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5.9796635550860584</v>
          </cell>
          <cell r="F210">
            <v>6.9696880827101069</v>
          </cell>
          <cell r="G210">
            <v>6.8614107066012</v>
          </cell>
          <cell r="H210">
            <v>7.092620324819209</v>
          </cell>
          <cell r="I210">
            <v>7.4613840169403991</v>
          </cell>
          <cell r="J210">
            <v>7.6372964399034338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30.256641164524474</v>
          </cell>
          <cell r="F211">
            <v>27.33942928511285</v>
          </cell>
          <cell r="G211">
            <v>26.248374347602386</v>
          </cell>
          <cell r="H211">
            <v>18.642662760264315</v>
          </cell>
          <cell r="I211">
            <v>6.1953726718847948</v>
          </cell>
          <cell r="J211">
            <v>0.85334998650306626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4.434155696021052</v>
          </cell>
          <cell r="F212">
            <v>4.5640789720544603</v>
          </cell>
          <cell r="G212">
            <v>4.261277726020082</v>
          </cell>
          <cell r="H212">
            <v>2.3963399849453912</v>
          </cell>
          <cell r="I212">
            <v>4.8690558734773788</v>
          </cell>
          <cell r="J212">
            <v>4.4608583451125972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9.1202286617708529E-5</v>
          </cell>
          <cell r="J213">
            <v>4.6688835175480509E-5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0.18534093541301766</v>
          </cell>
          <cell r="F214">
            <v>2.4218642724011365E-4</v>
          </cell>
          <cell r="G214">
            <v>2.7982944092637273E-3</v>
          </cell>
          <cell r="H214">
            <v>9.2397859649557881E-5</v>
          </cell>
          <cell r="I214">
            <v>1.1705537015379657E-4</v>
          </cell>
          <cell r="J214">
            <v>3.7306167212019064E-5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4.6194966314340729</v>
          </cell>
          <cell r="F215">
            <v>4.5643211584816976</v>
          </cell>
          <cell r="G215">
            <v>4.264076020429342</v>
          </cell>
          <cell r="H215">
            <v>2.3964323828050373</v>
          </cell>
          <cell r="I215">
            <v>4.8692641311341491</v>
          </cell>
          <cell r="J215">
            <v>4.4609423401149852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83.147389280325768</v>
          </cell>
          <cell r="F216">
            <v>82.152940090847906</v>
          </cell>
          <cell r="G216">
            <v>76.745860158123591</v>
          </cell>
          <cell r="H216">
            <v>43.124396250353207</v>
          </cell>
          <cell r="I216">
            <v>10.492967425396728</v>
          </cell>
          <cell r="J216">
            <v>5.1837776041194275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60.231837582076551</v>
          </cell>
          <cell r="F217">
            <v>51.320018714103995</v>
          </cell>
          <cell r="G217">
            <v>43.946316827932485</v>
          </cell>
          <cell r="H217">
            <v>42.299355299409676</v>
          </cell>
          <cell r="I217">
            <v>25.409811992002272</v>
          </cell>
          <cell r="J217">
            <v>2.6728030958069133E-3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1.0884916534924498E-5</v>
          </cell>
          <cell r="I218">
            <v>0.74779079508220569</v>
          </cell>
          <cell r="J218">
            <v>5.7517570645872125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1.0724963714411772E-5</v>
          </cell>
          <cell r="I219">
            <v>0.74779079508220569</v>
          </cell>
          <cell r="J219">
            <v>5.7517570645872125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1.2890770580907853</v>
          </cell>
          <cell r="F220">
            <v>4.934350923499947</v>
          </cell>
          <cell r="G220">
            <v>3.6505842684751988</v>
          </cell>
          <cell r="H220">
            <v>3.1411009204520117</v>
          </cell>
          <cell r="I220">
            <v>4.6984183354300715</v>
          </cell>
          <cell r="J220">
            <v>4.9283473153630721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1.2890770580907853</v>
          </cell>
          <cell r="F221">
            <v>4.934350923499947</v>
          </cell>
          <cell r="G221">
            <v>3.6505842684751988</v>
          </cell>
          <cell r="H221">
            <v>3.1411009204520117</v>
          </cell>
          <cell r="I221">
            <v>4.6984183354300715</v>
          </cell>
          <cell r="J221">
            <v>4.9283473153630721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4.6266318769728462E-5</v>
          </cell>
          <cell r="G222">
            <v>5.399000608649197E-5</v>
          </cell>
          <cell r="H222">
            <v>3.255436555200763E-5</v>
          </cell>
          <cell r="I222">
            <v>1.563051533201989E-5</v>
          </cell>
          <cell r="J222">
            <v>1.5403576092680594E-5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3.0246084282982054E-5</v>
          </cell>
          <cell r="J223">
            <v>5.3527202782426211E-5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0.15521045802729216</v>
          </cell>
          <cell r="F224">
            <v>7.7002606993790301E-2</v>
          </cell>
          <cell r="G224">
            <v>0.16851419261121861</v>
          </cell>
          <cell r="H224">
            <v>6.4658724604095709E-5</v>
          </cell>
          <cell r="I224">
            <v>7.5899013827427796E-5</v>
          </cell>
          <cell r="J224">
            <v>1.5579256615823928E-5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5.1501564157065709E-5</v>
          </cell>
          <cell r="J225">
            <v>4.001750056656922E-5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4.6466730301339534E-4</v>
          </cell>
          <cell r="J226">
            <v>6.187289266305141E-4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1.2722968866659518E-3</v>
          </cell>
          <cell r="I227">
            <v>1.419141199010021E-3</v>
          </cell>
          <cell r="J227">
            <v>4.4794934223692825E-4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1.3463480269927043E-3</v>
          </cell>
          <cell r="J228">
            <v>1.2215581009496585E-3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1.0884916534924498E-5</v>
          </cell>
          <cell r="I229">
            <v>0.74779079508220569</v>
          </cell>
          <cell r="J229">
            <v>5.7517570645872125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2.90788025160519E-2</v>
          </cell>
          <cell r="I230">
            <v>9.71879706373578E-3</v>
          </cell>
          <cell r="J230">
            <v>1.6907811876660199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0.33904037041555191</v>
          </cell>
          <cell r="F231">
            <v>4.0988141876643493E-2</v>
          </cell>
          <cell r="G231">
            <v>6.4919494955712989E-2</v>
          </cell>
          <cell r="H231">
            <v>0.12004459353607747</v>
          </cell>
          <cell r="I231">
            <v>13.121891945650388</v>
          </cell>
          <cell r="J231">
            <v>30.196125366522242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1.7672674160072029E-5</v>
          </cell>
          <cell r="J232">
            <v>1.4996716939643774E-5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1.170432251281023E-2</v>
          </cell>
          <cell r="J233">
            <v>1.3625373945394299E-2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7.4219367666722609E-3</v>
          </cell>
          <cell r="F234">
            <v>2.686869668451217E-2</v>
          </cell>
          <cell r="G234">
            <v>3.0300198825854552E-2</v>
          </cell>
          <cell r="H234">
            <v>0.11988153852994465</v>
          </cell>
          <cell r="I234">
            <v>13.109744879618152</v>
          </cell>
          <cell r="J234">
            <v>30.182264160661401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2.7659299571530335E-2</v>
          </cell>
          <cell r="F235">
            <v>1.3722259451457532E-2</v>
          </cell>
          <cell r="G235">
            <v>3.0030093298665905E-2</v>
          </cell>
          <cell r="H235">
            <v>1.1522516307652974E-5</v>
          </cell>
          <cell r="I235">
            <v>1.352559348975958E-5</v>
          </cell>
          <cell r="J235">
            <v>2.7763034225634971E-6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1.9152480189718769E-4</v>
          </cell>
          <cell r="J236">
            <v>9.8046553868509097E-5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0.30395913407734892</v>
          </cell>
          <cell r="F237">
            <v>3.9718574067378612E-4</v>
          </cell>
          <cell r="G237">
            <v>4.5892028311925121E-3</v>
          </cell>
          <cell r="H237">
            <v>1.5153248982527484E-4</v>
          </cell>
          <cell r="I237">
            <v>1.9197080705222634E-4</v>
          </cell>
          <cell r="J237">
            <v>6.1182114227711272E-5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1.1005077542636461E-5</v>
          </cell>
          <cell r="J238">
            <v>4.5586339865830981E-5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1.7044565280552732E-5</v>
          </cell>
          <cell r="J239">
            <v>1.3243887092269357E-5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4.0476899028448505</v>
          </cell>
          <cell r="F240">
            <v>4.5838722767375542</v>
          </cell>
          <cell r="G240">
            <v>5.0258488408808697</v>
          </cell>
          <cell r="H240">
            <v>5.1747442669718744</v>
          </cell>
          <cell r="I240">
            <v>7.3103292591395652</v>
          </cell>
          <cell r="J240">
            <v>17.155593366978774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37.476857174843239</v>
          </cell>
          <cell r="F241">
            <v>32.087135885348346</v>
          </cell>
          <cell r="G241">
            <v>35.160932739128107</v>
          </cell>
          <cell r="H241">
            <v>24.685213241347128</v>
          </cell>
          <cell r="I241">
            <v>14.954293698333339</v>
          </cell>
          <cell r="J241">
            <v>6.6187572138580064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3.2423744339553515</v>
          </cell>
          <cell r="J242">
            <v>10.039244320720387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9.6793712421977887</v>
          </cell>
          <cell r="F243">
            <v>9.6927132352353755</v>
          </cell>
          <cell r="G243">
            <v>9.333026224029453</v>
          </cell>
          <cell r="H243">
            <v>9.6592478840007256</v>
          </cell>
          <cell r="I243">
            <v>9.362091181488486</v>
          </cell>
          <cell r="J243">
            <v>8.8097109224248431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1.08849165349245E-5</v>
          </cell>
          <cell r="I244">
            <v>0.74779079508220503</v>
          </cell>
          <cell r="J244">
            <v>5.7517570645872098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1.7823626955383799E-2</v>
          </cell>
          <cell r="E4">
            <v>1.7920128622933199E-2</v>
          </cell>
          <cell r="F4">
            <v>1.7855772357849901E-2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4.4144069879610984E-3</v>
          </cell>
          <cell r="E5">
            <v>3.5544753297132893E-3</v>
          </cell>
          <cell r="F5">
            <v>2.22072276241745E-3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3.1602175452808095E-4</v>
          </cell>
          <cell r="E6">
            <v>3.1773277700236239E-4</v>
          </cell>
          <cell r="F6">
            <v>3.1659170847251624E-4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3.5275992776244531</v>
          </cell>
          <cell r="E8">
            <v>8.0934785979127124</v>
          </cell>
          <cell r="F8">
            <v>13.92415627624807</v>
          </cell>
          <cell r="G8">
            <v>23.523716418910162</v>
          </cell>
          <cell r="H8">
            <v>55.543853693643996</v>
          </cell>
          <cell r="I8">
            <v>114.09491370115921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6.4562355643606123E-3</v>
          </cell>
          <cell r="E9">
            <v>1.4941214241245513E-2</v>
          </cell>
          <cell r="F9">
            <v>2.6172407981518892E-2</v>
          </cell>
          <cell r="G9">
            <v>4.5928426087088671E-2</v>
          </cell>
          <cell r="H9">
            <v>0.11735278601239475</v>
          </cell>
          <cell r="I9">
            <v>0.26087507729389808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6.2546086482703031E-2</v>
          </cell>
          <cell r="E10">
            <v>0.14350139358001268</v>
          </cell>
          <cell r="F10">
            <v>0.24688220347957557</v>
          </cell>
          <cell r="G10">
            <v>0.41708717054805333</v>
          </cell>
          <cell r="H10">
            <v>0.98482010095113526</v>
          </cell>
          <cell r="I10">
            <v>2.0229594627865097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1.4632314776521899E-4</v>
          </cell>
          <cell r="F11">
            <v>2.7299600983228398E-4</v>
          </cell>
          <cell r="G11">
            <v>6.1359676455403998E-4</v>
          </cell>
          <cell r="H11">
            <v>1.35550149802192E-3</v>
          </cell>
          <cell r="I11">
            <v>4.6701981098362403E-3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2.81323147765219E-4</v>
          </cell>
          <cell r="F12">
            <v>4.9344535157334305E-4</v>
          </cell>
          <cell r="G12">
            <v>8.6416973823540762E-4</v>
          </cell>
          <cell r="H12">
            <v>2.2090035645846002E-3</v>
          </cell>
          <cell r="I12">
            <v>4.9080732192585104E-3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2.4406480971367756E-4</v>
          </cell>
          <cell r="E13">
            <v>2.5358655442827608E-3</v>
          </cell>
          <cell r="F13">
            <v>2.2993264541787909E-3</v>
          </cell>
          <cell r="G13">
            <v>2.3935872726095677E-3</v>
          </cell>
          <cell r="H13">
            <v>1.7023775182920429E-3</v>
          </cell>
          <cell r="I13">
            <v>1.1445296548623198E-3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2.4406480971367756E-4</v>
          </cell>
          <cell r="E14">
            <v>2.5358655442827608E-3</v>
          </cell>
          <cell r="F14">
            <v>2.2993264541787909E-3</v>
          </cell>
          <cell r="G14">
            <v>2.3935872726095677E-3</v>
          </cell>
          <cell r="H14">
            <v>1.7023775182920429E-3</v>
          </cell>
          <cell r="I14">
            <v>1.1445296548623198E-3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2.4442938699062298E-4</v>
          </cell>
          <cell r="F15">
            <v>8.1381618243231294E-5</v>
          </cell>
          <cell r="G15">
            <v>8.1260006885704305E-5</v>
          </cell>
          <cell r="H15">
            <v>1.2832276032161401E-4</v>
          </cell>
          <cell r="I15">
            <v>9.2171727877578003E-5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2.5987806980019853E-5</v>
          </cell>
          <cell r="E16">
            <v>2.6697419023313752E-4</v>
          </cell>
          <cell r="F16">
            <v>3.3315329563410909E-4</v>
          </cell>
          <cell r="G16">
            <v>3.4883198909488984E-4</v>
          </cell>
          <cell r="H16">
            <v>2.4962998593605704E-4</v>
          </cell>
          <cell r="I16">
            <v>1.6951225330349927E-4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2.7075769182454312E-3</v>
          </cell>
          <cell r="E17">
            <v>8.0594543653214404E-3</v>
          </cell>
          <cell r="F17">
            <v>2.2652945227611191E-2</v>
          </cell>
          <cell r="G17">
            <v>8.2465710285325164E-2</v>
          </cell>
          <cell r="H17">
            <v>0.36648690825330166</v>
          </cell>
          <cell r="I17">
            <v>1.3731453535877822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1.0075538441866563E-2</v>
          </cell>
          <cell r="E18">
            <v>2.9750231062197742E-2</v>
          </cell>
          <cell r="F18">
            <v>8.1663980001675449E-2</v>
          </cell>
          <cell r="G18">
            <v>0.28383962991680811</v>
          </cell>
          <cell r="H18">
            <v>1.1708896256757952</v>
          </cell>
          <cell r="I18">
            <v>4.0544831426305468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3.9153270730494598E-5</v>
          </cell>
          <cell r="F19">
            <v>2.8387576222310901E-4</v>
          </cell>
          <cell r="G19">
            <v>1.30973100668634E-3</v>
          </cell>
          <cell r="H19">
            <v>4.5965374459986004E-3</v>
          </cell>
          <cell r="I19">
            <v>2.50253756273928E-2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1.5114320830660714E-4</v>
          </cell>
          <cell r="F20">
            <v>4.2748207889657344E-4</v>
          </cell>
          <cell r="G20">
            <v>1.5515344208314342E-3</v>
          </cell>
          <cell r="H20">
            <v>6.8948390312744299E-3</v>
          </cell>
          <cell r="I20">
            <v>2.58320157156007E-2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5.0947599927895305E-2</v>
          </cell>
          <cell r="E21">
            <v>9.8928416983388376E-2</v>
          </cell>
          <cell r="F21">
            <v>7.507906294312168E-2</v>
          </cell>
          <cell r="G21">
            <v>8.1199637651507076E-2</v>
          </cell>
          <cell r="H21">
            <v>2.7898490396771111E-2</v>
          </cell>
          <cell r="I21">
            <v>1.543754504922086E-2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5.0947599927895305E-2</v>
          </cell>
          <cell r="E22">
            <v>9.8928416983388376E-2</v>
          </cell>
          <cell r="F22">
            <v>7.507906294312168E-2</v>
          </cell>
          <cell r="G22">
            <v>8.1199637651507076E-2</v>
          </cell>
          <cell r="H22">
            <v>2.7898490396771111E-2</v>
          </cell>
          <cell r="I22">
            <v>1.543754504922086E-2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3.39192429487399E-5</v>
          </cell>
          <cell r="F23">
            <v>1.7982208984207801E-4</v>
          </cell>
          <cell r="G23">
            <v>1.53203252577871E-4</v>
          </cell>
          <cell r="H23">
            <v>2.7739345730786202E-3</v>
          </cell>
          <cell r="I23">
            <v>1.9001729674901E-4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4.8860819515508013E-3</v>
          </cell>
          <cell r="E24">
            <v>7.5024967159480847E-3</v>
          </cell>
          <cell r="F24">
            <v>7.4033093855361172E-3</v>
          </cell>
          <cell r="G24">
            <v>6.1719113736612317E-3</v>
          </cell>
          <cell r="H24">
            <v>2.9178133547817838E-3</v>
          </cell>
          <cell r="I24">
            <v>1.618447421892379E-3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10.910895459041443</v>
          </cell>
          <cell r="E25">
            <v>13.168735226595107</v>
          </cell>
          <cell r="F25">
            <v>16.79725565842276</v>
          </cell>
          <cell r="G25">
            <v>32.713161134644217</v>
          </cell>
          <cell r="H25">
            <v>54.736820423052677</v>
          </cell>
          <cell r="I25">
            <v>67.912823955437233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5.0725051343259147E-3</v>
          </cell>
          <cell r="E26">
            <v>2.0861469198340996E-3</v>
          </cell>
          <cell r="F26">
            <v>2.4307477035218727E-3</v>
          </cell>
          <cell r="G26">
            <v>3.4355057732567758E-2</v>
          </cell>
          <cell r="H26">
            <v>2.5541891073497918</v>
          </cell>
          <cell r="I26">
            <v>8.9612502050897493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2.8956486894386084</v>
          </cell>
          <cell r="E27">
            <v>0.10202127726283894</v>
          </cell>
          <cell r="F27">
            <v>0.26639996518311537</v>
          </cell>
          <cell r="G27">
            <v>4.1811329654570812</v>
          </cell>
          <cell r="H27">
            <v>20.535033232890648</v>
          </cell>
          <cell r="I27">
            <v>24.616898649626826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1.941933275695725</v>
          </cell>
          <cell r="E28">
            <v>7.9158978909457306E-2</v>
          </cell>
          <cell r="F28">
            <v>0.16977020106374879</v>
          </cell>
          <cell r="G28">
            <v>1.950985252947397</v>
          </cell>
          <cell r="H28">
            <v>7.1424491344497856</v>
          </cell>
          <cell r="I28">
            <v>12.353665610734916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6.0682409887727822</v>
          </cell>
          <cell r="E29">
            <v>12.985493791617643</v>
          </cell>
          <cell r="F29">
            <v>16.358671389881888</v>
          </cell>
          <cell r="G29">
            <v>26.546700342564336</v>
          </cell>
          <cell r="H29">
            <v>24.505155289613295</v>
          </cell>
          <cell r="I29">
            <v>21.98101102970438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4.8454867245154958E-2</v>
          </cell>
          <cell r="E30">
            <v>0.15573275118557783</v>
          </cell>
          <cell r="F30">
            <v>1.4128193021093602</v>
          </cell>
          <cell r="G30">
            <v>5.443090574314744</v>
          </cell>
          <cell r="H30">
            <v>10.600832551438305</v>
          </cell>
          <cell r="I30">
            <v>9.4316115051039091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4.8454867245154958E-2</v>
          </cell>
          <cell r="E31">
            <v>0.15573275118557783</v>
          </cell>
          <cell r="F31">
            <v>1.4128193021093602</v>
          </cell>
          <cell r="G31">
            <v>5.443090574314744</v>
          </cell>
          <cell r="H31">
            <v>10.600832551438305</v>
          </cell>
          <cell r="I31">
            <v>9.4316115051039091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1.05255348213817E-4</v>
          </cell>
          <cell r="F32">
            <v>8.8190912726557102E-2</v>
          </cell>
          <cell r="G32">
            <v>0.30560363376016902</v>
          </cell>
          <cell r="H32">
            <v>0.27397629341211299</v>
          </cell>
          <cell r="I32">
            <v>0.48028081708554998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4.068825106402621E-3</v>
          </cell>
          <cell r="E33">
            <v>1.0706905585293578E-2</v>
          </cell>
          <cell r="F33">
            <v>9.7168703231388945E-2</v>
          </cell>
          <cell r="G33">
            <v>0.37426390282491351</v>
          </cell>
          <cell r="H33">
            <v>0.72901120349801318</v>
          </cell>
          <cell r="I33">
            <v>0.64859371351733719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1.9149097914206635E-5</v>
          </cell>
          <cell r="E34">
            <v>4.1108187542693419E-3</v>
          </cell>
          <cell r="F34">
            <v>3.2864070588714896E-3</v>
          </cell>
          <cell r="G34">
            <v>3.1832742890199085E-3</v>
          </cell>
          <cell r="H34">
            <v>1.7048966508589553E-3</v>
          </cell>
          <cell r="I34">
            <v>1.1554756317783273E-3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1.9149097914206635E-5</v>
          </cell>
          <cell r="E35">
            <v>4.1108187542693419E-3</v>
          </cell>
          <cell r="F35">
            <v>3.2864070588714896E-3</v>
          </cell>
          <cell r="G35">
            <v>3.1832742890199085E-3</v>
          </cell>
          <cell r="H35">
            <v>1.7048966508589553E-3</v>
          </cell>
          <cell r="I35">
            <v>1.1554756317783273E-3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4.4223398459195402E-4</v>
          </cell>
          <cell r="F36">
            <v>7.78580450475727E-5</v>
          </cell>
          <cell r="G36">
            <v>7.9333609373497105E-5</v>
          </cell>
          <cell r="H36">
            <v>1.3092635154954901E-4</v>
          </cell>
          <cell r="I36">
            <v>9.2958626075410495E-5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4.3785645019098988E-4</v>
          </cell>
          <cell r="F37">
            <v>4.8968850067055846E-4</v>
          </cell>
          <cell r="G37">
            <v>4.7428520519445286E-4</v>
          </cell>
          <cell r="H37">
            <v>2.5007090773570732E-4</v>
          </cell>
          <cell r="I37">
            <v>1.7119893909907409E-4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9.0892253363872133E-2</v>
          </cell>
          <cell r="E38">
            <v>0.16203196510240947</v>
          </cell>
          <cell r="F38">
            <v>0.15765092879391926</v>
          </cell>
          <cell r="G38">
            <v>0.12984316630486498</v>
          </cell>
          <cell r="H38">
            <v>1.5020579418370426E-2</v>
          </cell>
          <cell r="I38">
            <v>9.0568196161310531E-3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9.0892253363872133E-2</v>
          </cell>
          <cell r="E39">
            <v>0.16203196510240947</v>
          </cell>
          <cell r="F39">
            <v>0.15765092879391926</v>
          </cell>
          <cell r="G39">
            <v>0.12984316630486498</v>
          </cell>
          <cell r="H39">
            <v>1.5020579418370426E-2</v>
          </cell>
          <cell r="I39">
            <v>9.0568196161310531E-3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3.0228716230809301E-4</v>
          </cell>
          <cell r="F40">
            <v>2.5598996866072398E-4</v>
          </cell>
          <cell r="G40">
            <v>2.84450384550451E-4</v>
          </cell>
          <cell r="H40">
            <v>1.2886243609088099E-3</v>
          </cell>
          <cell r="I40">
            <v>3.0483083709607097E-4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7.2628252549260626E-3</v>
          </cell>
          <cell r="E41">
            <v>1.2756714479951067E-2</v>
          </cell>
          <cell r="F41">
            <v>1.2475920328356793E-2</v>
          </cell>
          <cell r="G41">
            <v>1.0258143613826199E-2</v>
          </cell>
          <cell r="H41">
            <v>1.6180815171668748E-3</v>
          </cell>
          <cell r="I41">
            <v>9.8547155755076003E-4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9.4439382957284788E-6</v>
          </cell>
          <cell r="E42">
            <v>6.9487852565875211E-4</v>
          </cell>
          <cell r="F42">
            <v>3.2799928368437018E-3</v>
          </cell>
          <cell r="G42">
            <v>5.2162036377685281E-3</v>
          </cell>
          <cell r="H42">
            <v>9.958419989170253E-2</v>
          </cell>
          <cell r="I42">
            <v>5.3116497053195794E-2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9.4439382957284788E-6</v>
          </cell>
          <cell r="E43">
            <v>6.9487852565875211E-4</v>
          </cell>
          <cell r="F43">
            <v>3.2799928368437018E-3</v>
          </cell>
          <cell r="G43">
            <v>5.2162036377685281E-3</v>
          </cell>
          <cell r="H43">
            <v>9.958419989170253E-2</v>
          </cell>
          <cell r="I43">
            <v>5.3116497053195794E-2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5.2287287097129303E-5</v>
          </cell>
          <cell r="F44">
            <v>2.24479340067588E-4</v>
          </cell>
          <cell r="G44">
            <v>1.78814973297993E-4</v>
          </cell>
          <cell r="H44">
            <v>1.0624936002938999E-2</v>
          </cell>
          <cell r="I44">
            <v>1.89825261569194E-4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5.1841492134440663E-5</v>
          </cell>
          <cell r="F45">
            <v>2.7036190014927803E-4</v>
          </cell>
          <cell r="G45">
            <v>4.0349268100130529E-4</v>
          </cell>
          <cell r="H45">
            <v>1.0478757186934341E-2</v>
          </cell>
          <cell r="I45">
            <v>5.5927595020509504E-3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0.22016640248257432</v>
          </cell>
          <cell r="H46">
            <v>0.2450205034479935</v>
          </cell>
          <cell r="I46">
            <v>0.26339608674031978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8.7116497391850611</v>
          </cell>
          <cell r="H47">
            <v>9.7091185588649811</v>
          </cell>
          <cell r="I47">
            <v>10.452390366705069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4.4020695981273598E-5</v>
          </cell>
          <cell r="E48">
            <v>5.4073526072909202E-5</v>
          </cell>
          <cell r="F48">
            <v>8.1069477538013994E-5</v>
          </cell>
          <cell r="G48">
            <v>1.3515987346647101E-4</v>
          </cell>
          <cell r="H48">
            <v>1.3343081028545199E-4</v>
          </cell>
          <cell r="I48">
            <v>1.2803384984951601E-3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2.0938231938464535E-3</v>
          </cell>
          <cell r="E49">
            <v>2.1478967199193627E-3</v>
          </cell>
          <cell r="F49">
            <v>2.228966197457377E-3</v>
          </cell>
          <cell r="G49">
            <v>2.3641260709238478E-3</v>
          </cell>
          <cell r="H49">
            <v>2.6310174694625919E-3</v>
          </cell>
          <cell r="I49">
            <v>2.8283141870621203E-3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7.1182425115881662E-5</v>
          </cell>
          <cell r="E50">
            <v>3.2924939428870766E-3</v>
          </cell>
          <cell r="F50">
            <v>0.67920662790007602</v>
          </cell>
          <cell r="G50">
            <v>3.5632859300460749</v>
          </cell>
          <cell r="H50">
            <v>7.3340067498221826</v>
          </cell>
          <cell r="I50">
            <v>6.5371652821575914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7.1182425115881662E-5</v>
          </cell>
          <cell r="E51">
            <v>3.2924939428870766E-3</v>
          </cell>
          <cell r="F51">
            <v>0.67920662790007602</v>
          </cell>
          <cell r="G51">
            <v>3.5632859300460749</v>
          </cell>
          <cell r="H51">
            <v>7.3340067498221826</v>
          </cell>
          <cell r="I51">
            <v>6.5371652821575914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2.2396300345594699E-4</v>
          </cell>
          <cell r="F52">
            <v>4.71238549307086E-2</v>
          </cell>
          <cell r="G52">
            <v>0.21511481009705999</v>
          </cell>
          <cell r="H52">
            <v>0.154577847592857</v>
          </cell>
          <cell r="I52">
            <v>0.342904148047809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2.2500674519357089E-4</v>
          </cell>
          <cell r="F53">
            <v>4.6708741640233989E-2</v>
          </cell>
          <cell r="G53">
            <v>0.24500584576112183</v>
          </cell>
          <cell r="H53">
            <v>0.50441737514453933</v>
          </cell>
          <cell r="I53">
            <v>0.44988451655607919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3.0731524524173722E-3</v>
          </cell>
          <cell r="E54">
            <v>0.48956931021691619</v>
          </cell>
          <cell r="F54">
            <v>0.46430895512570203</v>
          </cell>
          <cell r="G54">
            <v>0.37618047670981147</v>
          </cell>
          <cell r="H54">
            <v>1.6621034889148577E-2</v>
          </cell>
          <cell r="I54">
            <v>9.8921489394401471E-3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3.0731524524173722E-3</v>
          </cell>
          <cell r="E55">
            <v>0.48956931021691619</v>
          </cell>
          <cell r="F55">
            <v>0.46430895512570203</v>
          </cell>
          <cell r="G55">
            <v>0.37618047670981147</v>
          </cell>
          <cell r="H55">
            <v>1.6621034889148577E-2</v>
          </cell>
          <cell r="I55">
            <v>9.8921489394401471E-3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3.8377173534120797E-2</v>
          </cell>
          <cell r="F56">
            <v>2.4644845943829998E-4</v>
          </cell>
          <cell r="G56">
            <v>2.7776624175408001E-4</v>
          </cell>
          <cell r="H56">
            <v>1.48408633140333E-3</v>
          </cell>
          <cell r="I56">
            <v>3.0038776526650999E-4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2.5911384846445397E-4</v>
          </cell>
          <cell r="E57">
            <v>3.8546239930515522E-2</v>
          </cell>
          <cell r="F57">
            <v>3.6594616338734121E-2</v>
          </cell>
          <cell r="G57">
            <v>2.96412191684353E-2</v>
          </cell>
          <cell r="H57">
            <v>1.8009380475779698E-3</v>
          </cell>
          <cell r="I57">
            <v>1.0801345319215146E-3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1.8861882092223006E-5</v>
          </cell>
          <cell r="H58">
            <v>2.8839579932356551E-5</v>
          </cell>
          <cell r="I58">
            <v>2.8402025230742193E-4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8.0468175460162962E-5</v>
          </cell>
          <cell r="H59">
            <v>1.1360822782784658E-4</v>
          </cell>
          <cell r="I59">
            <v>9.4414854514667391E-4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2.96688078690501E-7</v>
          </cell>
          <cell r="H60">
            <v>1.3002841207078399E-7</v>
          </cell>
          <cell r="I60">
            <v>6.1009170570911999E-6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2.96688078690501E-7</v>
          </cell>
          <cell r="H61">
            <v>2.4696322124351601E-7</v>
          </cell>
          <cell r="I61">
            <v>6.1854476804831309E-6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2.4406480971367748E-4</v>
          </cell>
          <cell r="E62">
            <v>2.2565741809556865E-3</v>
          </cell>
          <cell r="F62">
            <v>1.987275659584242E-3</v>
          </cell>
          <cell r="G62">
            <v>1.8877258564387522E-3</v>
          </cell>
          <cell r="H62">
            <v>1.1111508071728223E-3</v>
          </cell>
          <cell r="I62">
            <v>5.6022696161934431E-4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2.52378436914272E-2</v>
          </cell>
          <cell r="E63">
            <v>0.233344030726435</v>
          </cell>
          <cell r="F63">
            <v>0.20549686178520871</v>
          </cell>
          <cell r="G63">
            <v>0.19520278303520139</v>
          </cell>
          <cell r="H63">
            <v>0.1080466393035725</v>
          </cell>
          <cell r="I63">
            <v>4.9307933193716201E-2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3.419762017808561E-4</v>
          </cell>
          <cell r="E64">
            <v>3.1618432347755446E-3</v>
          </cell>
          <cell r="F64">
            <v>2.7845103222928079E-3</v>
          </cell>
          <cell r="G64">
            <v>2.6450241603685849E-3</v>
          </cell>
          <cell r="H64">
            <v>1.4640466030294375E-3</v>
          </cell>
          <cell r="I64">
            <v>6.6812917606661577E-4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1.0584114534194841E-5</v>
          </cell>
          <cell r="H65">
            <v>2.7051959906886104E-5</v>
          </cell>
          <cell r="I65">
            <v>7.0136425918806592E-5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6.2590300062261736E-5</v>
          </cell>
          <cell r="H66">
            <v>1.4772877591807417E-4</v>
          </cell>
          <cell r="I66">
            <v>3.3130113559957241E-4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9.9250093202124096E-8</v>
          </cell>
          <cell r="H67">
            <v>1.0191394968239799E-7</v>
          </cell>
          <cell r="I67">
            <v>1.0029392811113099E-6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9.9250093202124096E-8</v>
          </cell>
          <cell r="H68">
            <v>1.9132343760498502E-7</v>
          </cell>
          <cell r="I68">
            <v>1.07061123724965E-6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6.2322361151707399</v>
          </cell>
          <cell r="E69">
            <v>10.945411310883379</v>
          </cell>
          <cell r="F69">
            <v>9.1300454281040011</v>
          </cell>
          <cell r="G69">
            <v>7.8300433692155984</v>
          </cell>
          <cell r="H69">
            <v>1.9348006820311769</v>
          </cell>
          <cell r="I69">
            <v>0.66418579735465988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4.9487682210170664E-2</v>
          </cell>
          <cell r="E70">
            <v>8.691311218040465E-2</v>
          </cell>
          <cell r="F70">
            <v>7.2498021313823977E-2</v>
          </cell>
          <cell r="G70">
            <v>6.2175227444343978E-2</v>
          </cell>
          <cell r="H70">
            <v>1.6789965055318774E-2</v>
          </cell>
          <cell r="I70">
            <v>6.5561665930202271E-3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8.4447643837001804E-2</v>
          </cell>
          <cell r="E71">
            <v>0.1483118063805336</v>
          </cell>
          <cell r="F71">
            <v>0.12371335268433602</v>
          </cell>
          <cell r="G71">
            <v>0.10609814863435768</v>
          </cell>
          <cell r="H71">
            <v>2.6216811409636494E-2</v>
          </cell>
          <cell r="I71">
            <v>8.9998075522311725E-3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8.6732150092166921E-6</v>
          </cell>
          <cell r="H72">
            <v>2.2156417819172082E-5</v>
          </cell>
          <cell r="I72">
            <v>6.6470356767356372E-5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7.6680561927181914E-5</v>
          </cell>
          <cell r="H73">
            <v>1.7600065649491143E-4</v>
          </cell>
          <cell r="I73">
            <v>4.6028937307799906E-4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6.1530797985120905E-8</v>
          </cell>
          <cell r="H74">
            <v>1.2553400902264E-7</v>
          </cell>
          <cell r="I74">
            <v>1.0053418148672099E-6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6.1530797985120905E-8</v>
          </cell>
          <cell r="H75">
            <v>1.9630704466240799E-7</v>
          </cell>
          <cell r="I75">
            <v>1.0483398801464601E-6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3.7619655733283274E-4</v>
          </cell>
          <cell r="F76">
            <v>3.9082252075022114E-4</v>
          </cell>
          <cell r="G76">
            <v>1.8231559316551468E-3</v>
          </cell>
          <cell r="H76">
            <v>2.6350367093581103E-3</v>
          </cell>
          <cell r="I76">
            <v>2.5549591168874861E-3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3.7619655733283274E-4</v>
          </cell>
          <cell r="F77">
            <v>3.9082252075022114E-4</v>
          </cell>
          <cell r="G77">
            <v>1.8231559316551468E-3</v>
          </cell>
          <cell r="H77">
            <v>2.6350367093581103E-3</v>
          </cell>
          <cell r="I77">
            <v>2.5549591168874861E-3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3.7571666886722003E-4</v>
          </cell>
          <cell r="F78">
            <v>3.9103499659345095E-4</v>
          </cell>
          <cell r="G78">
            <v>1.8233382654817016E-3</v>
          </cell>
          <cell r="H78">
            <v>2.6353002393820473E-3</v>
          </cell>
          <cell r="I78">
            <v>2.5552146383513476E-3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3.7571666886722003E-4</v>
          </cell>
          <cell r="F79">
            <v>3.9103499659345095E-4</v>
          </cell>
          <cell r="G79">
            <v>1.8233382654817016E-3</v>
          </cell>
          <cell r="H79">
            <v>2.6353002393820473E-3</v>
          </cell>
          <cell r="I79">
            <v>2.5552146383513476E-3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3.2259805403131198E-2</v>
          </cell>
          <cell r="F80">
            <v>7.37970115083486E-3</v>
          </cell>
          <cell r="G80">
            <v>7.2754456805770298E-3</v>
          </cell>
          <cell r="H80">
            <v>1.12179148581509E-2</v>
          </cell>
          <cell r="I80">
            <v>7.6413026100901997E-3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3.2259805403131198E-2</v>
          </cell>
          <cell r="F81">
            <v>3.9627983167423657E-2</v>
          </cell>
          <cell r="G81">
            <v>4.6884101920555296E-2</v>
          </cell>
          <cell r="H81">
            <v>2.6650911198336506E-2</v>
          </cell>
          <cell r="I81">
            <v>1.9651316110721937E-2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6.5549581962036498</v>
          </cell>
          <cell r="E82">
            <v>17.722973000492001</v>
          </cell>
          <cell r="F82">
            <v>154.45443391815809</v>
          </cell>
          <cell r="G82">
            <v>519.24451839428207</v>
          </cell>
          <cell r="H82">
            <v>667.13665306945745</v>
          </cell>
          <cell r="I82">
            <v>343.97828390256751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4.8454867245154978E-2</v>
          </cell>
          <cell r="E83">
            <v>0.13100988262986421</v>
          </cell>
          <cell r="F83">
            <v>1.1417416964252136</v>
          </cell>
          <cell r="G83">
            <v>3.8383042963021365</v>
          </cell>
          <cell r="H83">
            <v>5.5175919756047529</v>
          </cell>
          <cell r="I83">
            <v>3.1910231193059384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8.8820571764277101E-2</v>
          </cell>
          <cell r="E84">
            <v>0.24014868564352312</v>
          </cell>
          <cell r="F84">
            <v>2.0928785083761277</v>
          </cell>
          <cell r="G84">
            <v>7.0358335825783538</v>
          </cell>
          <cell r="H84">
            <v>9.0397920470116198</v>
          </cell>
          <cell r="I84">
            <v>4.6609523564033539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G85">
            <v>5.075795014709449E-6</v>
          </cell>
          <cell r="H85">
            <v>1.1091382015828855E-5</v>
          </cell>
          <cell r="I85">
            <v>1.0435355473207047E-5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G86">
            <v>6.687772124824047E-5</v>
          </cell>
          <cell r="H86">
            <v>1.3180118274351039E-4</v>
          </cell>
          <cell r="I86">
            <v>1.1290720537715232E-4</v>
          </cell>
        </row>
        <row r="87">
          <cell r="A87" t="str">
            <v>T-PHEV-STG_S2</v>
          </cell>
          <cell r="B87" t="str">
            <v>VAR_fout</v>
          </cell>
          <cell r="C87" t="str">
            <v>T-ELC-car-PlgSTGAUXout_S2</v>
          </cell>
          <cell r="D87">
            <v>9.6316262061304266E-4</v>
          </cell>
          <cell r="E87">
            <v>8.0400459623454785E-3</v>
          </cell>
          <cell r="F87">
            <v>2.0132595608333991E-3</v>
          </cell>
          <cell r="G87">
            <v>1.384213859552345E-2</v>
          </cell>
          <cell r="H87">
            <v>3.1879021894250674E-2</v>
          </cell>
          <cell r="I87">
            <v>2.278994008807032E-2</v>
          </cell>
        </row>
        <row r="88">
          <cell r="A88" t="str">
            <v>T-PHEV-STG_S2</v>
          </cell>
          <cell r="B88" t="str">
            <v>VAR_fout</v>
          </cell>
          <cell r="C88" t="str">
            <v>T-ELC-car-PlgSTGOut_S2</v>
          </cell>
          <cell r="D88">
            <v>9.6316262061304266E-4</v>
          </cell>
          <cell r="E88">
            <v>8.0400459623454767E-3</v>
          </cell>
          <cell r="F88">
            <v>2.0132595608333991E-3</v>
          </cell>
          <cell r="G88">
            <v>1.384213859552345E-2</v>
          </cell>
          <cell r="H88">
            <v>3.1879021894250674E-2</v>
          </cell>
          <cell r="I88">
            <v>2.2789940088070317E-2</v>
          </cell>
        </row>
        <row r="89">
          <cell r="A89" t="str">
            <v>T-PHEV-STG_S2</v>
          </cell>
          <cell r="B89" t="str">
            <v>VAR_fin</v>
          </cell>
          <cell r="C89" t="str">
            <v>T-ELC-car-PlgSTGAUXin_S2</v>
          </cell>
          <cell r="D89">
            <v>9.6131017217667629E-4</v>
          </cell>
          <cell r="E89">
            <v>8.0410234370313534E-3</v>
          </cell>
          <cell r="F89">
            <v>2.0137209914476099E-3</v>
          </cell>
          <cell r="G89">
            <v>1.3843522947817993E-2</v>
          </cell>
          <cell r="H89">
            <v>3.1882210115261871E-2</v>
          </cell>
          <cell r="I89">
            <v>2.2792219310002679E-2</v>
          </cell>
        </row>
        <row r="90">
          <cell r="A90" t="str">
            <v>T-PHEV-STG_S2</v>
          </cell>
          <cell r="B90" t="str">
            <v>VAR_fin</v>
          </cell>
          <cell r="C90" t="str">
            <v>T-ELC-car-PlgSTGin_S2</v>
          </cell>
          <cell r="D90">
            <v>9.6131017217667629E-4</v>
          </cell>
          <cell r="E90">
            <v>8.0410234370313534E-3</v>
          </cell>
          <cell r="F90">
            <v>2.0137209914476099E-3</v>
          </cell>
          <cell r="G90">
            <v>1.3843522947817993E-2</v>
          </cell>
          <cell r="H90">
            <v>3.1882210115261871E-2</v>
          </cell>
          <cell r="I90">
            <v>2.2792219310002679E-2</v>
          </cell>
        </row>
        <row r="91">
          <cell r="A91" t="str">
            <v>T-PHEV-STG_S2</v>
          </cell>
          <cell r="B91" t="str">
            <v>VAR_ncap</v>
          </cell>
          <cell r="C91" t="str">
            <v>-</v>
          </cell>
          <cell r="D91">
            <v>2.82642441803155E-2</v>
          </cell>
          <cell r="E91">
            <v>2.6289058773173401E-2</v>
          </cell>
          <cell r="F91">
            <v>3.15919503179551E-2</v>
          </cell>
          <cell r="G91">
            <v>3.7523682772263103E-2</v>
          </cell>
          <cell r="H91">
            <v>4.3072202776921802E-2</v>
          </cell>
          <cell r="I91">
            <v>0.17037306641472599</v>
          </cell>
        </row>
        <row r="92">
          <cell r="A92" t="str">
            <v>T-PHEV-STG_S2</v>
          </cell>
          <cell r="B92" t="str">
            <v>VAR_cap</v>
          </cell>
          <cell r="C92" t="str">
            <v>-</v>
          </cell>
          <cell r="D92">
            <v>2.82642441803155E-2</v>
          </cell>
          <cell r="E92">
            <v>5.454620101407831E-2</v>
          </cell>
          <cell r="F92">
            <v>8.6120060728112846E-2</v>
          </cell>
          <cell r="G92">
            <v>0.12361336207097742</v>
          </cell>
          <cell r="H92">
            <v>0.11268869435123367</v>
          </cell>
          <cell r="I92">
            <v>0.21786459866833016</v>
          </cell>
        </row>
        <row r="93">
          <cell r="A93" t="str">
            <v>T-Plg-GSL-mix_S4</v>
          </cell>
          <cell r="B93" t="str">
            <v>VAR_fout</v>
          </cell>
          <cell r="C93" t="str">
            <v>CO2_T</v>
          </cell>
          <cell r="D93">
            <v>12.905771875592601</v>
          </cell>
          <cell r="E93">
            <v>19.600935544555639</v>
          </cell>
          <cell r="F93">
            <v>18.373197696571168</v>
          </cell>
          <cell r="G93">
            <v>13.347038692971211</v>
          </cell>
          <cell r="H93">
            <v>1.088005633422412</v>
          </cell>
          <cell r="I93">
            <v>0.39141457205082003</v>
          </cell>
        </row>
        <row r="94">
          <cell r="A94" t="str">
            <v>T-Plg-GSL-mix_S4</v>
          </cell>
          <cell r="B94" t="str">
            <v>VAR_fout</v>
          </cell>
          <cell r="C94" t="str">
            <v>T-PEVmix-ELC_GSL_S4</v>
          </cell>
          <cell r="D94">
            <v>9.0892253363872022E-2</v>
          </cell>
          <cell r="E94">
            <v>0.13804468394904654</v>
          </cell>
          <cell r="F94">
            <v>0.12939802099706427</v>
          </cell>
          <cell r="G94">
            <v>9.3999989635121128E-2</v>
          </cell>
          <cell r="H94">
            <v>8.2395598936420913E-3</v>
          </cell>
          <cell r="I94">
            <v>3.3647446208013975E-3</v>
          </cell>
        </row>
        <row r="95">
          <cell r="A95" t="str">
            <v>T-Plg-GSL-mix_S4</v>
          </cell>
          <cell r="B95" t="str">
            <v>VAR_fin</v>
          </cell>
          <cell r="C95" t="str">
            <v>TGSL</v>
          </cell>
          <cell r="D95">
            <v>0.17487495766385672</v>
          </cell>
          <cell r="E95">
            <v>0.2655953325820547</v>
          </cell>
          <cell r="F95">
            <v>0.24895931838172292</v>
          </cell>
          <cell r="G95">
            <v>0.18085418283158819</v>
          </cell>
          <cell r="H95">
            <v>1.4742623759111265E-2</v>
          </cell>
          <cell r="I95">
            <v>5.303720488493497E-3</v>
          </cell>
        </row>
        <row r="96">
          <cell r="A96" t="str">
            <v>T-PHEV-STG_S3</v>
          </cell>
          <cell r="B96" t="str">
            <v>VAR_fout</v>
          </cell>
          <cell r="C96" t="str">
            <v>T-ELC-car-PlgSTGAUXout_S3</v>
          </cell>
          <cell r="E96">
            <v>1.8000202318154815E-2</v>
          </cell>
          <cell r="F96">
            <v>0.28644469581800808</v>
          </cell>
          <cell r="G96">
            <v>1.9008928454911864</v>
          </cell>
          <cell r="H96">
            <v>5.8506728373798316</v>
          </cell>
          <cell r="I96">
            <v>7.8553006003322778</v>
          </cell>
        </row>
        <row r="97">
          <cell r="A97" t="str">
            <v>T-PHEV-STG_S3</v>
          </cell>
          <cell r="B97" t="str">
            <v>VAR_fout</v>
          </cell>
          <cell r="C97" t="str">
            <v>T-ELC-car-PlgSTGOut_S3</v>
          </cell>
          <cell r="E97">
            <v>1.8000202318154808E-2</v>
          </cell>
          <cell r="F97">
            <v>0.28644469581800797</v>
          </cell>
          <cell r="G97">
            <v>1.9008928454911864</v>
          </cell>
          <cell r="H97">
            <v>5.8506728373798316</v>
          </cell>
          <cell r="I97">
            <v>7.8553006003322778</v>
          </cell>
        </row>
        <row r="98">
          <cell r="A98" t="str">
            <v>T-PHEV-STG_S3</v>
          </cell>
          <cell r="B98" t="str">
            <v>VAR_fin</v>
          </cell>
          <cell r="C98" t="str">
            <v>T-ELC-car-PlgSTGAUXin_S3</v>
          </cell>
          <cell r="E98">
            <v>1.7999457646004538E-2</v>
          </cell>
          <cell r="F98">
            <v>0.28647351654200909</v>
          </cell>
          <cell r="G98">
            <v>1.9010829537861966</v>
          </cell>
          <cell r="H98">
            <v>5.8512579631752617</v>
          </cell>
          <cell r="I98">
            <v>7.8560862089452197</v>
          </cell>
        </row>
        <row r="99">
          <cell r="A99" t="str">
            <v>T-PHEV-STG_S3</v>
          </cell>
          <cell r="B99" t="str">
            <v>VAR_fin</v>
          </cell>
          <cell r="C99" t="str">
            <v>T-ELC-car-PlgSTGin_S3</v>
          </cell>
          <cell r="E99">
            <v>1.7999457646004538E-2</v>
          </cell>
          <cell r="F99">
            <v>0.28647351654200909</v>
          </cell>
          <cell r="G99">
            <v>1.9010829537861966</v>
          </cell>
          <cell r="H99">
            <v>5.8512579631752617</v>
          </cell>
          <cell r="I99">
            <v>7.8560862089452197</v>
          </cell>
        </row>
        <row r="100">
          <cell r="A100" t="str">
            <v>T-PHEV-STG_S3</v>
          </cell>
          <cell r="B100" t="str">
            <v>VAR_ncap</v>
          </cell>
          <cell r="C100" t="str">
            <v>-</v>
          </cell>
          <cell r="E100">
            <v>2.91203322715138E-2</v>
          </cell>
          <cell r="F100">
            <v>11.860911723893199</v>
          </cell>
          <cell r="G100">
            <v>44.610788934019503</v>
          </cell>
          <cell r="H100">
            <v>35.077197239644597</v>
          </cell>
          <cell r="I100">
            <v>64.348143945640501</v>
          </cell>
        </row>
        <row r="101">
          <cell r="A101" t="str">
            <v>T-PHEV-STG_S3</v>
          </cell>
          <cell r="B101" t="str">
            <v>VAR_cap</v>
          </cell>
          <cell r="C101" t="str">
            <v>-</v>
          </cell>
          <cell r="E101">
            <v>2.91203322715138E-2</v>
          </cell>
          <cell r="F101">
            <v>11.890021938551218</v>
          </cell>
          <cell r="G101">
            <v>56.49557833713267</v>
          </cell>
          <cell r="H101">
            <v>127.64154199587463</v>
          </cell>
          <cell r="I101">
            <v>115.14708388829158</v>
          </cell>
        </row>
        <row r="102">
          <cell r="A102" t="str">
            <v>TFLGV-HYBDSL</v>
          </cell>
          <cell r="B102" t="str">
            <v>VAR_fout</v>
          </cell>
          <cell r="C102" t="str">
            <v>CO2_T</v>
          </cell>
          <cell r="E102">
            <v>31.695911159039699</v>
          </cell>
          <cell r="F102">
            <v>48.052995367170695</v>
          </cell>
          <cell r="G102">
            <v>195.85984861987691</v>
          </cell>
          <cell r="H102">
            <v>442.89256844532702</v>
          </cell>
          <cell r="I102">
            <v>138.13697740668249</v>
          </cell>
        </row>
        <row r="103">
          <cell r="A103" t="str">
            <v>TFLGV-HYBDSL</v>
          </cell>
          <cell r="B103" t="str">
            <v>VAR_fout</v>
          </cell>
          <cell r="C103" t="str">
            <v>TFLGV</v>
          </cell>
          <cell r="E103">
            <v>0.19924213753735798</v>
          </cell>
          <cell r="F103">
            <v>0.30206361520852687</v>
          </cell>
          <cell r="G103">
            <v>1.2311851424923645</v>
          </cell>
          <cell r="H103">
            <v>2.7840456011402739</v>
          </cell>
          <cell r="I103">
            <v>0.86833618738256624</v>
          </cell>
        </row>
        <row r="104">
          <cell r="A104" t="str">
            <v>TFLGV-HYBDSL</v>
          </cell>
          <cell r="B104" t="str">
            <v>VAR_fin</v>
          </cell>
          <cell r="C104" t="str">
            <v>TDSL</v>
          </cell>
          <cell r="E104">
            <v>0.43241352195142907</v>
          </cell>
          <cell r="F104">
            <v>0.65556610323561626</v>
          </cell>
          <cell r="G104">
            <v>2.6720306769423896</v>
          </cell>
          <cell r="H104">
            <v>6.0421905654205679</v>
          </cell>
          <cell r="I104">
            <v>1.8845426658483311</v>
          </cell>
        </row>
        <row r="105">
          <cell r="A105" t="str">
            <v>TFLGV-HYBDSL</v>
          </cell>
          <cell r="B105" t="str">
            <v>VAR_ncap</v>
          </cell>
          <cell r="C105" t="str">
            <v>-</v>
          </cell>
          <cell r="E105">
            <v>1.3887710560873401E-2</v>
          </cell>
          <cell r="F105">
            <v>7.1895242223778098E-3</v>
          </cell>
          <cell r="G105">
            <v>9.51207975090545E-2</v>
          </cell>
          <cell r="H105">
            <v>0.103210602598236</v>
          </cell>
          <cell r="I105">
            <v>7.29533799478169E-3</v>
          </cell>
        </row>
        <row r="106">
          <cell r="A106" t="str">
            <v>TFLGV-HYBDSL</v>
          </cell>
          <cell r="B106" t="str">
            <v>VAR_cap</v>
          </cell>
          <cell r="C106" t="str">
            <v>-</v>
          </cell>
          <cell r="E106">
            <v>1.3887710560873401E-2</v>
          </cell>
          <cell r="F106">
            <v>2.10772347832512E-2</v>
          </cell>
          <cell r="G106">
            <v>0.11435796232684402</v>
          </cell>
          <cell r="H106">
            <v>0.27616080947725807</v>
          </cell>
          <cell r="I106">
            <v>8.6450164541051797E-2</v>
          </cell>
        </row>
        <row r="107">
          <cell r="A107" t="str">
            <v>TFHGV-FCLH2O</v>
          </cell>
          <cell r="B107" t="str">
            <v>VAR_fout</v>
          </cell>
          <cell r="C107" t="str">
            <v>TFHGV</v>
          </cell>
          <cell r="D107">
            <v>7.2795443346321926E-4</v>
          </cell>
          <cell r="E107">
            <v>2.2166649736952838E-3</v>
          </cell>
          <cell r="F107">
            <v>2.1874156159520019E-3</v>
          </cell>
          <cell r="G107">
            <v>8.4663092812666003E-3</v>
          </cell>
          <cell r="H107">
            <v>0.26541631665028298</v>
          </cell>
          <cell r="I107">
            <v>0.64715774401272175</v>
          </cell>
        </row>
        <row r="108">
          <cell r="A108" t="str">
            <v>TFHGV-FCLH2O</v>
          </cell>
          <cell r="B108" t="str">
            <v>VAR_fin</v>
          </cell>
          <cell r="C108" t="str">
            <v>TH2O</v>
          </cell>
          <cell r="D108">
            <v>4.172645463162903E-3</v>
          </cell>
          <cell r="E108">
            <v>1.2643538901231951E-2</v>
          </cell>
          <cell r="F108">
            <v>1.2473788120913789E-2</v>
          </cell>
          <cell r="G108">
            <v>4.5609283299362306E-2</v>
          </cell>
          <cell r="H108">
            <v>1.3290723205868689</v>
          </cell>
          <cell r="I108">
            <v>2.9652341277080572</v>
          </cell>
        </row>
        <row r="109">
          <cell r="A109" t="str">
            <v>TFHGV-FCLH2O</v>
          </cell>
          <cell r="B109" t="str">
            <v>VAR_ncap</v>
          </cell>
          <cell r="C109" t="str">
            <v>-</v>
          </cell>
          <cell r="E109">
            <v>1.07382572258237E-7</v>
          </cell>
          <cell r="F109">
            <v>2.9579751462477301E-7</v>
          </cell>
          <cell r="G109">
            <v>1.6349360212501401E-4</v>
          </cell>
          <cell r="H109">
            <v>2.9025724134750502E-3</v>
          </cell>
          <cell r="I109">
            <v>1.17012403701338E-2</v>
          </cell>
        </row>
        <row r="110">
          <cell r="A110" t="str">
            <v>TFHGV-FCLH2O</v>
          </cell>
          <cell r="B110" t="str">
            <v>VAR_cap</v>
          </cell>
          <cell r="C110" t="str">
            <v>-</v>
          </cell>
          <cell r="D110">
            <v>1.3813518001629131E-5</v>
          </cell>
          <cell r="E110">
            <v>4.143775575789028E-5</v>
          </cell>
          <cell r="F110">
            <v>4.1756639013322249E-5</v>
          </cell>
          <cell r="G110">
            <v>1.7438598895379379E-4</v>
          </cell>
          <cell r="H110">
            <v>5.0430055747242896E-3</v>
          </cell>
          <cell r="I110">
            <v>1.2210608844804601E-2</v>
          </cell>
        </row>
        <row r="111">
          <cell r="A111" t="str">
            <v>T-PHEV-STG_S4</v>
          </cell>
          <cell r="B111" t="str">
            <v>VAR_fout</v>
          </cell>
          <cell r="C111" t="str">
            <v>T-ELC-car-PlgSTGAUXout_S4</v>
          </cell>
          <cell r="E111">
            <v>7.1949011457727169E-2</v>
          </cell>
          <cell r="F111">
            <v>8.3138329010605597E-2</v>
          </cell>
          <cell r="G111">
            <v>0.10446330389664824</v>
          </cell>
          <cell r="H111">
            <v>2.3552272989041393E-2</v>
          </cell>
          <cell r="I111">
            <v>2.0843076251519772E-2</v>
          </cell>
        </row>
        <row r="112">
          <cell r="A112" t="str">
            <v>T-PHEV-STG_S4</v>
          </cell>
          <cell r="B112" t="str">
            <v>VAR_fout</v>
          </cell>
          <cell r="C112" t="str">
            <v>T-ELC-car-PlgSTGOut_S4</v>
          </cell>
          <cell r="E112">
            <v>7.1949011457727155E-2</v>
          </cell>
          <cell r="F112">
            <v>8.3138329010605597E-2</v>
          </cell>
          <cell r="G112">
            <v>0.10446330389664822</v>
          </cell>
          <cell r="H112">
            <v>2.3552272989041386E-2</v>
          </cell>
          <cell r="I112">
            <v>2.0843076251519772E-2</v>
          </cell>
        </row>
        <row r="113">
          <cell r="A113" t="str">
            <v>T-PHEV-STG_S4</v>
          </cell>
          <cell r="B113" t="str">
            <v>VAR_fin</v>
          </cell>
          <cell r="C113" t="str">
            <v>T-ELC-car-PlgSTGAUXin_S4</v>
          </cell>
          <cell r="E113">
            <v>7.1953257003829069E-2</v>
          </cell>
          <cell r="F113">
            <v>8.3146817064655848E-2</v>
          </cell>
          <cell r="G113">
            <v>0.10447375127177523</v>
          </cell>
          <cell r="H113">
            <v>2.3554628451886005E-2</v>
          </cell>
          <cell r="I113">
            <v>2.0845160767596391E-2</v>
          </cell>
        </row>
        <row r="114">
          <cell r="A114" t="str">
            <v>T-PHEV-STG_S4</v>
          </cell>
          <cell r="B114" t="str">
            <v>VAR_fin</v>
          </cell>
          <cell r="C114" t="str">
            <v>T-ELC-car-PlgSTGin_S4</v>
          </cell>
          <cell r="E114">
            <v>7.1953257003829069E-2</v>
          </cell>
          <cell r="F114">
            <v>8.3146817064655848E-2</v>
          </cell>
          <cell r="G114">
            <v>0.10447375127177523</v>
          </cell>
          <cell r="H114">
            <v>2.3554628451886005E-2</v>
          </cell>
          <cell r="I114">
            <v>2.0845160767596391E-2</v>
          </cell>
        </row>
        <row r="115">
          <cell r="A115" t="str">
            <v>T-PHEV-STG_S4</v>
          </cell>
          <cell r="B115" t="str">
            <v>VAR_ncap</v>
          </cell>
          <cell r="C115" t="str">
            <v>-</v>
          </cell>
          <cell r="E115">
            <v>3.4564289209108598</v>
          </cell>
          <cell r="F115">
            <v>4.4315518429909398E-2</v>
          </cell>
          <cell r="G115">
            <v>4.8504768192560797E-2</v>
          </cell>
          <cell r="H115">
            <v>0.22886688277692499</v>
          </cell>
          <cell r="I115">
            <v>4.7772278298300601E-2</v>
          </cell>
        </row>
        <row r="116">
          <cell r="A116" t="str">
            <v>T-PHEV-STG_S4</v>
          </cell>
          <cell r="B116" t="str">
            <v>VAR_cap</v>
          </cell>
          <cell r="C116" t="str">
            <v>-</v>
          </cell>
          <cell r="E116">
            <v>3.4564289209108598</v>
          </cell>
          <cell r="F116">
            <v>3.5007306088393859</v>
          </cell>
          <cell r="G116">
            <v>3.5492140081315591</v>
          </cell>
          <cell r="H116">
            <v>0.31942454247102497</v>
          </cell>
          <cell r="I116">
            <v>0.23473177126745381</v>
          </cell>
        </row>
        <row r="117">
          <cell r="A117" t="str">
            <v>TFLGV-ICEGSLExt</v>
          </cell>
          <cell r="B117" t="str">
            <v>VAR_fout</v>
          </cell>
          <cell r="C117" t="str">
            <v>CO2_T</v>
          </cell>
          <cell r="D117">
            <v>61.520812935582398</v>
          </cell>
          <cell r="E117">
            <v>128.861790903589</v>
          </cell>
          <cell r="F117">
            <v>40.169046402848203</v>
          </cell>
          <cell r="G117">
            <v>20.0120495277841</v>
          </cell>
        </row>
        <row r="118">
          <cell r="A118" t="str">
            <v>TFLGV-ICEGSLExt</v>
          </cell>
          <cell r="B118" t="str">
            <v>VAR_fout</v>
          </cell>
          <cell r="C118" t="str">
            <v>TFLGV</v>
          </cell>
          <cell r="D118">
            <v>0.23139766361575254</v>
          </cell>
          <cell r="E118">
            <v>0.48920395443000464</v>
          </cell>
          <cell r="F118">
            <v>0.15460781134935833</v>
          </cell>
          <cell r="G118">
            <v>7.7024959643708799E-2</v>
          </cell>
        </row>
        <row r="119">
          <cell r="A119" t="str">
            <v>TFLGV-ICEGSLExt</v>
          </cell>
          <cell r="B119" t="str">
            <v>VAR_fin</v>
          </cell>
          <cell r="C119" t="str">
            <v>TGSL</v>
          </cell>
          <cell r="D119">
            <v>0.83361535143065502</v>
          </cell>
          <cell r="E119">
            <v>1.7460947276909038</v>
          </cell>
          <cell r="F119">
            <v>0.5442960217188112</v>
          </cell>
          <cell r="G119">
            <v>0.27116598276130177</v>
          </cell>
        </row>
        <row r="120">
          <cell r="A120" t="str">
            <v>TFLGV-ICEGSLExt</v>
          </cell>
          <cell r="B120" t="str">
            <v>VAR_cap</v>
          </cell>
          <cell r="C120" t="str">
            <v>-</v>
          </cell>
          <cell r="D120">
            <v>4.5952E-2</v>
          </cell>
          <cell r="E120">
            <v>3.98250666666667E-2</v>
          </cell>
          <cell r="F120">
            <v>3.0634654702296472E-2</v>
          </cell>
          <cell r="G120">
            <v>1.5317333333333299E-2</v>
          </cell>
        </row>
        <row r="121">
          <cell r="A121" t="str">
            <v>TFRLFELCEXT</v>
          </cell>
          <cell r="B121" t="str">
            <v>VAR_fout</v>
          </cell>
          <cell r="C121" t="str">
            <v>TFRLF</v>
          </cell>
          <cell r="D121">
            <v>2.5100853232792354E-2</v>
          </cell>
          <cell r="E121">
            <v>2.6578054603252375E-2</v>
          </cell>
          <cell r="F121">
            <v>2.9180644327190104E-2</v>
          </cell>
          <cell r="G121">
            <v>3.165521496459394E-2</v>
          </cell>
          <cell r="H121">
            <v>3.3894283311755216E-2</v>
          </cell>
          <cell r="I121">
            <v>3.6441169564345337E-2</v>
          </cell>
        </row>
        <row r="122">
          <cell r="A122" t="str">
            <v>TFRLFELCEXT</v>
          </cell>
          <cell r="B122" t="str">
            <v>VAR_fin</v>
          </cell>
          <cell r="C122" t="str">
            <v>TELC</v>
          </cell>
          <cell r="D122">
            <v>1.5026822807273079</v>
          </cell>
          <cell r="E122">
            <v>1.5911161002421097</v>
          </cell>
          <cell r="F122">
            <v>1.7469221768680214</v>
          </cell>
          <cell r="G122">
            <v>1.8950642903949393</v>
          </cell>
          <cell r="H122">
            <v>2.029107874468052</v>
          </cell>
          <cell r="I122">
            <v>2.1815792190594472</v>
          </cell>
        </row>
        <row r="123">
          <cell r="A123" t="str">
            <v>TFRLFELCEXT</v>
          </cell>
          <cell r="B123" t="str">
            <v>VAR_ncap</v>
          </cell>
          <cell r="C123" t="str">
            <v>-</v>
          </cell>
          <cell r="E123">
            <v>1.3639172505702099E-4</v>
          </cell>
          <cell r="F123">
            <v>2.4024461428954E-4</v>
          </cell>
          <cell r="G123">
            <v>2.2844421078424201E-4</v>
          </cell>
          <cell r="H123">
            <v>1.03366393838806E-4</v>
          </cell>
          <cell r="I123">
            <v>1.49632605348567E-3</v>
          </cell>
        </row>
        <row r="124">
          <cell r="A124" t="str">
            <v>TFRLFELCEXT</v>
          </cell>
          <cell r="B124" t="str">
            <v>VAR_cap</v>
          </cell>
          <cell r="C124" t="str">
            <v>-</v>
          </cell>
          <cell r="D124">
            <v>2.3166644876831798E-3</v>
          </cell>
          <cell r="E124">
            <v>2.4530562127402008E-3</v>
          </cell>
          <cell r="F124">
            <v>2.6933008270297407E-3</v>
          </cell>
          <cell r="G124">
            <v>2.9217450378139819E-3</v>
          </cell>
          <cell r="H124">
            <v>3.1284412125879976E-3</v>
          </cell>
          <cell r="I124">
            <v>3.3635755245664803E-3</v>
          </cell>
        </row>
        <row r="125">
          <cell r="A125" t="str">
            <v>TFLGV-ICEDSLExt</v>
          </cell>
          <cell r="B125" t="str">
            <v>VAR_fout</v>
          </cell>
          <cell r="C125" t="str">
            <v>CO2_T</v>
          </cell>
          <cell r="D125">
            <v>802.73031255610601</v>
          </cell>
          <cell r="E125">
            <v>545.28451006312298</v>
          </cell>
          <cell r="F125">
            <v>407.28702433142598</v>
          </cell>
          <cell r="G125">
            <v>199.791226234786</v>
          </cell>
        </row>
        <row r="126">
          <cell r="A126" t="str">
            <v>TFLGV-ICEDSLExt</v>
          </cell>
          <cell r="B126" t="str">
            <v>VAR_fout</v>
          </cell>
          <cell r="C126" t="str">
            <v>TFLGV</v>
          </cell>
          <cell r="D126">
            <v>2.8367879943778984</v>
          </cell>
          <cell r="E126">
            <v>1.993208023430131</v>
          </cell>
          <cell r="F126">
            <v>1.5629636922262895</v>
          </cell>
          <cell r="G126">
            <v>0.7666987013468769</v>
          </cell>
        </row>
        <row r="127">
          <cell r="A127" t="str">
            <v>TFLGV-ICEDSLExt</v>
          </cell>
          <cell r="B127" t="str">
            <v>VAR_fin</v>
          </cell>
          <cell r="C127" t="str">
            <v>TDSL</v>
          </cell>
          <cell r="D127">
            <v>10.951300307723136</v>
          </cell>
          <cell r="E127">
            <v>7.4390792641626566</v>
          </cell>
          <cell r="F127">
            <v>5.5564396225296822</v>
          </cell>
          <cell r="G127">
            <v>2.725664750815632</v>
          </cell>
        </row>
        <row r="128">
          <cell r="A128" t="str">
            <v>TFLGV-ICEDSLExt</v>
          </cell>
          <cell r="B128" t="str">
            <v>VAR_cap</v>
          </cell>
          <cell r="C128" t="str">
            <v>-</v>
          </cell>
          <cell r="D128">
            <v>0.228993</v>
          </cell>
          <cell r="E128">
            <v>0.19846059999999999</v>
          </cell>
          <cell r="F128">
            <v>0.15266198466590197</v>
          </cell>
          <cell r="G128">
            <v>7.6330999999999996E-2</v>
          </cell>
        </row>
        <row r="129">
          <cell r="A129" t="str">
            <v>T_C-ICE-NGA-S1</v>
          </cell>
          <cell r="B129" t="str">
            <v>VAR_fout</v>
          </cell>
          <cell r="C129" t="str">
            <v>CO2_T</v>
          </cell>
          <cell r="D129">
            <v>0.20437595233375452</v>
          </cell>
          <cell r="E129">
            <v>0.23939058190990747</v>
          </cell>
          <cell r="F129">
            <v>0.19161308513946504</v>
          </cell>
          <cell r="G129">
            <v>0.1601301236137247</v>
          </cell>
          <cell r="H129">
            <v>2.2197452332833961E-2</v>
          </cell>
          <cell r="I129">
            <v>3.9216903399581097E-3</v>
          </cell>
        </row>
        <row r="130">
          <cell r="A130" t="str">
            <v>T_C-ICE-NGA-S1</v>
          </cell>
          <cell r="B130" t="str">
            <v>VAR_fout</v>
          </cell>
          <cell r="C130" t="str">
            <v>TPCAR</v>
          </cell>
          <cell r="D130">
            <v>2.2308836600966751E-3</v>
          </cell>
          <cell r="E130">
            <v>2.5994731815211429E-3</v>
          </cell>
          <cell r="F130">
            <v>2.065478212963252E-3</v>
          </cell>
          <cell r="G130">
            <v>1.7262918320840807E-3</v>
          </cell>
          <cell r="H130">
            <v>2.3139269877990964E-4</v>
          </cell>
          <cell r="I130">
            <v>4.250980318460259E-5</v>
          </cell>
        </row>
        <row r="131">
          <cell r="A131" t="str">
            <v>T_C-ICE-NGA-S1</v>
          </cell>
          <cell r="B131" t="str">
            <v>VAR_fin</v>
          </cell>
          <cell r="C131" t="str">
            <v>TNGA</v>
          </cell>
          <cell r="D131">
            <v>3.6236870981162126E-3</v>
          </cell>
          <cell r="E131">
            <v>4.2445138636508506E-3</v>
          </cell>
          <cell r="F131">
            <v>3.3973951265862628E-3</v>
          </cell>
          <cell r="G131">
            <v>2.8391865888958371E-3</v>
          </cell>
          <cell r="H131">
            <v>3.9357184987294242E-4</v>
          </cell>
          <cell r="I131">
            <v>6.9533516665923843E-5</v>
          </cell>
        </row>
        <row r="132">
          <cell r="A132" t="str">
            <v>T_C-ICE-NGA-S1</v>
          </cell>
          <cell r="B132" t="str">
            <v>VAR_ncap</v>
          </cell>
          <cell r="C132" t="str">
            <v>-</v>
          </cell>
          <cell r="E132">
            <v>1.5383167028175299E-5</v>
          </cell>
          <cell r="F132">
            <v>2.4065376922980801E-5</v>
          </cell>
          <cell r="G132">
            <v>2.6295688218465301E-5</v>
          </cell>
        </row>
        <row r="133">
          <cell r="A133" t="str">
            <v>T_C-ICE-NGA-S1</v>
          </cell>
          <cell r="B133" t="str">
            <v>VAR_cap</v>
          </cell>
          <cell r="C133" t="str">
            <v>-</v>
          </cell>
          <cell r="D133">
            <v>2.5624352696509864E-4</v>
          </cell>
          <cell r="E133">
            <v>2.7340908927923343E-4</v>
          </cell>
          <cell r="F133">
            <v>2.9510298445527879E-4</v>
          </cell>
          <cell r="G133">
            <v>2.4578393310396667E-4</v>
          </cell>
          <cell r="H133">
            <v>3.0286070587263154E-5</v>
          </cell>
          <cell r="I133">
            <v>5.3448286155785212E-6</v>
          </cell>
        </row>
        <row r="134">
          <cell r="A134" t="str">
            <v>D-T-ELC-car</v>
          </cell>
          <cell r="B134" t="str">
            <v>VAR_fout</v>
          </cell>
          <cell r="C134" t="str">
            <v>T-ELC-car</v>
          </cell>
          <cell r="D134">
            <v>0.73834828877934155</v>
          </cell>
          <cell r="E134">
            <v>1.6547796359389986</v>
          </cell>
          <cell r="F134">
            <v>4.4896306024144961</v>
          </cell>
          <cell r="G134">
            <v>18.376476846068471</v>
          </cell>
          <cell r="H134">
            <v>36.719719738643242</v>
          </cell>
          <cell r="I134">
            <v>41.859991885922604</v>
          </cell>
        </row>
        <row r="135">
          <cell r="A135" t="str">
            <v>D-T-ELC-car</v>
          </cell>
          <cell r="B135" t="str">
            <v>VAR_fin</v>
          </cell>
          <cell r="C135" t="str">
            <v>TELC</v>
          </cell>
          <cell r="D135">
            <v>0.73834828877934155</v>
          </cell>
          <cell r="E135">
            <v>1.6547796359389986</v>
          </cell>
          <cell r="F135">
            <v>4.4896306024144961</v>
          </cell>
          <cell r="G135">
            <v>18.376476846068471</v>
          </cell>
          <cell r="H135">
            <v>36.719719738643242</v>
          </cell>
          <cell r="I135">
            <v>41.859991885922604</v>
          </cell>
        </row>
        <row r="136">
          <cell r="A136" t="str">
            <v>D-T-ELC-car</v>
          </cell>
          <cell r="B136" t="str">
            <v>VAR_ncap</v>
          </cell>
          <cell r="C136" t="str">
            <v>-</v>
          </cell>
          <cell r="D136">
            <v>6.1571842488502895E-7</v>
          </cell>
          <cell r="E136">
            <v>5.6593024028127101E-7</v>
          </cell>
          <cell r="F136">
            <v>1.16534850116996</v>
          </cell>
          <cell r="G136">
            <v>9.0634007880001892</v>
          </cell>
          <cell r="H136">
            <v>9.00303905246159</v>
          </cell>
          <cell r="I136">
            <v>20.901243610982</v>
          </cell>
        </row>
        <row r="137">
          <cell r="A137" t="str">
            <v>D-T-ELC-car</v>
          </cell>
          <cell r="B137" t="str">
            <v>VAR_cap</v>
          </cell>
          <cell r="C137" t="str">
            <v>-</v>
          </cell>
          <cell r="D137">
            <v>1.2762585727764748</v>
          </cell>
          <cell r="E137">
            <v>1.276259138706715</v>
          </cell>
          <cell r="F137">
            <v>2.4416076398766702</v>
          </cell>
          <cell r="G137">
            <v>11.505008427876851</v>
          </cell>
          <cell r="H137">
            <v>30.019904805959602</v>
          </cell>
          <cell r="I137">
            <v>33.619350402254199</v>
          </cell>
        </row>
        <row r="138">
          <cell r="A138" t="str">
            <v>T_C-ICE-NGA-S2</v>
          </cell>
          <cell r="B138" t="str">
            <v>VAR_fout</v>
          </cell>
          <cell r="C138" t="str">
            <v>CO2_T</v>
          </cell>
          <cell r="D138">
            <v>3.1515021538906782</v>
          </cell>
          <cell r="E138">
            <v>3.4398438764679233</v>
          </cell>
          <cell r="F138">
            <v>3.4213113510447655</v>
          </cell>
          <cell r="G138">
            <v>2.833744404790532</v>
          </cell>
          <cell r="H138">
            <v>5.143855584486124E-2</v>
          </cell>
          <cell r="I138">
            <v>9.0822687256588205E-3</v>
          </cell>
        </row>
        <row r="139">
          <cell r="A139" t="str">
            <v>T_C-ICE-NGA-S2</v>
          </cell>
          <cell r="B139" t="str">
            <v>VAR_fout</v>
          </cell>
          <cell r="C139" t="str">
            <v>TPCAR</v>
          </cell>
          <cell r="D139">
            <v>3.5283461560891287E-2</v>
          </cell>
          <cell r="E139">
            <v>3.7630051766922752E-2</v>
          </cell>
          <cell r="F139">
            <v>3.7313652919019454E-2</v>
          </cell>
          <cell r="G139">
            <v>3.1375260277799598E-2</v>
          </cell>
          <cell r="H139">
            <v>4.3027908573677932E-4</v>
          </cell>
          <cell r="I139">
            <v>7.8798082077459534E-5</v>
          </cell>
        </row>
        <row r="140">
          <cell r="A140" t="str">
            <v>T_C-ICE-NGA-S2</v>
          </cell>
          <cell r="B140" t="str">
            <v>VAR_fin</v>
          </cell>
          <cell r="C140" t="str">
            <v>TNGA</v>
          </cell>
          <cell r="D140">
            <v>5.5877697764019144E-2</v>
          </cell>
          <cell r="E140">
            <v>6.0990139653686416E-2</v>
          </cell>
          <cell r="F140">
            <v>6.0661548777389468E-2</v>
          </cell>
          <cell r="G140">
            <v>5.0243695120399508E-2</v>
          </cell>
          <cell r="H140">
            <v>9.1203113200108703E-4</v>
          </cell>
          <cell r="I140">
            <v>1.6103313343366696E-4</v>
          </cell>
        </row>
        <row r="141">
          <cell r="A141" t="str">
            <v>T_C-ICE-NGA-S2</v>
          </cell>
          <cell r="B141" t="str">
            <v>VAR_ncap</v>
          </cell>
          <cell r="C141" t="str">
            <v>-</v>
          </cell>
          <cell r="E141">
            <v>5.5871764997215501E-6</v>
          </cell>
          <cell r="F141">
            <v>2.9791104417268899E-5</v>
          </cell>
          <cell r="G141">
            <v>3.11210369164878E-5</v>
          </cell>
        </row>
        <row r="142">
          <cell r="A142" t="str">
            <v>T_C-ICE-NGA-S2</v>
          </cell>
          <cell r="B142" t="str">
            <v>VAR_cap</v>
          </cell>
          <cell r="C142" t="str">
            <v>-</v>
          </cell>
          <cell r="D142">
            <v>2.6901620172104356E-3</v>
          </cell>
          <cell r="E142">
            <v>2.8519289817443205E-3</v>
          </cell>
          <cell r="F142">
            <v>2.8417434138668764E-3</v>
          </cell>
          <cell r="G142">
            <v>2.3815954316617435E-3</v>
          </cell>
          <cell r="H142">
            <v>3.7760607319992051E-5</v>
          </cell>
          <cell r="I142">
            <v>6.8436286866134722E-6</v>
          </cell>
        </row>
        <row r="143">
          <cell r="A143" t="str">
            <v>TFLGV-ICEDSL</v>
          </cell>
          <cell r="B143" t="str">
            <v>VAR_fout</v>
          </cell>
          <cell r="C143" t="str">
            <v>CO2_T</v>
          </cell>
          <cell r="D143">
            <v>325.75691149091665</v>
          </cell>
          <cell r="E143">
            <v>384.72158963992445</v>
          </cell>
          <cell r="F143">
            <v>456.01531548156913</v>
          </cell>
          <cell r="G143">
            <v>257.72026141366484</v>
          </cell>
          <cell r="H143">
            <v>0.18177448480001099</v>
          </cell>
          <cell r="I143">
            <v>7.8998899530522901E-2</v>
          </cell>
        </row>
        <row r="144">
          <cell r="A144" t="str">
            <v>TFLGV-ICEDSL</v>
          </cell>
          <cell r="B144" t="str">
            <v>VAR_fout</v>
          </cell>
          <cell r="C144" t="str">
            <v>TFLGV</v>
          </cell>
          <cell r="D144">
            <v>1.5204115589587122</v>
          </cell>
          <cell r="E144">
            <v>1.7956185463338064</v>
          </cell>
          <cell r="F144">
            <v>2.1283691374256914</v>
          </cell>
          <cell r="G144">
            <v>1.2028627808319667</v>
          </cell>
          <cell r="H144">
            <v>8.4839958283251208E-4</v>
          </cell>
          <cell r="I144">
            <v>3.6871309787873599E-4</v>
          </cell>
        </row>
        <row r="145">
          <cell r="A145" t="str">
            <v>TFLGV-ICEDSL</v>
          </cell>
          <cell r="B145" t="str">
            <v>VAR_fin</v>
          </cell>
          <cell r="C145" t="str">
            <v>TDSL</v>
          </cell>
          <cell r="D145">
            <v>4.4441597747737633</v>
          </cell>
          <cell r="E145">
            <v>5.2485892174614444</v>
          </cell>
          <cell r="F145">
            <v>6.221218492245133</v>
          </cell>
          <cell r="G145">
            <v>3.5159653671714217</v>
          </cell>
          <cell r="H145">
            <v>2.4798701882675434E-3</v>
          </cell>
          <cell r="I145">
            <v>1.0777476061462888E-3</v>
          </cell>
        </row>
        <row r="146">
          <cell r="A146" t="str">
            <v>TFLGV-ICEDSL</v>
          </cell>
          <cell r="B146" t="str">
            <v>VAR_ncap</v>
          </cell>
          <cell r="C146" t="str">
            <v>-</v>
          </cell>
          <cell r="E146">
            <v>6.99454031629236E-6</v>
          </cell>
          <cell r="F146">
            <v>3.3272968218672698E-2</v>
          </cell>
          <cell r="G146">
            <v>5.2223754724598699E-5</v>
          </cell>
          <cell r="H146">
            <v>2.6241509352660799E-5</v>
          </cell>
          <cell r="I146">
            <v>1.2613372912941399E-5</v>
          </cell>
        </row>
        <row r="147">
          <cell r="A147" t="str">
            <v>TFLGV-ICEDSL</v>
          </cell>
          <cell r="B147" t="str">
            <v>VAR_cap</v>
          </cell>
          <cell r="C147" t="str">
            <v>-</v>
          </cell>
          <cell r="D147">
            <v>0.10616873664577976</v>
          </cell>
          <cell r="E147">
            <v>0.12516258051430634</v>
          </cell>
          <cell r="F147">
            <v>0.15843559244732128</v>
          </cell>
          <cell r="G147">
            <v>0.10417398029335451</v>
          </cell>
          <cell r="H147">
            <v>7.6102292467212718E-5</v>
          </cell>
          <cell r="I147">
            <v>3.2891177107008388E-5</v>
          </cell>
        </row>
        <row r="148">
          <cell r="A148" t="str">
            <v>T_C-ICE-NGA-S3</v>
          </cell>
          <cell r="B148" t="str">
            <v>VAR_fout</v>
          </cell>
          <cell r="C148" t="str">
            <v>CO2_T</v>
          </cell>
          <cell r="D148">
            <v>0.24480599103201428</v>
          </cell>
          <cell r="E148">
            <v>0.29858833265361356</v>
          </cell>
          <cell r="F148">
            <v>1.2345521352784647</v>
          </cell>
          <cell r="G148">
            <v>1.2800372616752251</v>
          </cell>
          <cell r="H148">
            <v>0.29221106837038602</v>
          </cell>
          <cell r="I148">
            <v>3.5796160452317399E-2</v>
          </cell>
        </row>
        <row r="149">
          <cell r="A149" t="str">
            <v>T_C-ICE-NGA-S3</v>
          </cell>
          <cell r="B149" t="str">
            <v>VAR_fout</v>
          </cell>
          <cell r="C149" t="str">
            <v>TPCAR</v>
          </cell>
          <cell r="D149">
            <v>2.0317817708898791E-3</v>
          </cell>
          <cell r="E149">
            <v>2.5249428202401246E-3</v>
          </cell>
          <cell r="F149">
            <v>1.0786140932924954E-2</v>
          </cell>
          <cell r="G149">
            <v>1.0941041552310878E-2</v>
          </cell>
          <cell r="H149">
            <v>2.4136564748441329E-3</v>
          </cell>
          <cell r="I149">
            <v>2.9815802524780301E-4</v>
          </cell>
        </row>
        <row r="150">
          <cell r="A150" t="str">
            <v>T_C-ICE-NGA-S3</v>
          </cell>
          <cell r="B150" t="str">
            <v>VAR_fin</v>
          </cell>
          <cell r="C150" t="str">
            <v>TNGA</v>
          </cell>
          <cell r="D150">
            <v>4.3405317558867697E-3</v>
          </cell>
          <cell r="E150">
            <v>5.2941193732910291E-3</v>
          </cell>
          <cell r="F150">
            <v>2.1889222256710361E-2</v>
          </cell>
          <cell r="G150">
            <v>2.2695696128993338E-2</v>
          </cell>
          <cell r="H150">
            <v>5.1810473115316679E-3</v>
          </cell>
          <cell r="I150">
            <v>6.3468369596307399E-4</v>
          </cell>
        </row>
        <row r="151">
          <cell r="A151" t="str">
            <v>T_C-ICE-NGA-S3</v>
          </cell>
          <cell r="B151" t="str">
            <v>VAR_ncap</v>
          </cell>
          <cell r="C151" t="str">
            <v>-</v>
          </cell>
          <cell r="E151">
            <v>1.4138660259075099E-5</v>
          </cell>
          <cell r="F151">
            <v>5.8563984416841605E-4</v>
          </cell>
          <cell r="G151">
            <v>1.18325665205638E-4</v>
          </cell>
        </row>
        <row r="152">
          <cell r="A152" t="str">
            <v>T_C-ICE-NGA-S3</v>
          </cell>
          <cell r="B152" t="str">
            <v>VAR_cap</v>
          </cell>
          <cell r="C152" t="str">
            <v>-</v>
          </cell>
          <cell r="D152">
            <v>1.5109600804056708E-4</v>
          </cell>
          <cell r="E152">
            <v>1.724298913612074E-4</v>
          </cell>
          <cell r="F152">
            <v>7.4782036303713416E-4</v>
          </cell>
          <cell r="G152">
            <v>7.5525286894438594E-4</v>
          </cell>
          <cell r="H152">
            <v>1.797837461448682E-4</v>
          </cell>
          <cell r="I152">
            <v>2.5077526362758058E-5</v>
          </cell>
        </row>
        <row r="153">
          <cell r="A153" t="str">
            <v>T_C-ICE-NGA-S4</v>
          </cell>
          <cell r="B153" t="str">
            <v>VAR_fout</v>
          </cell>
          <cell r="C153" t="str">
            <v>CO2_T</v>
          </cell>
          <cell r="D153">
            <v>2.7231763292522251</v>
          </cell>
          <cell r="E153">
            <v>2.685006842035587</v>
          </cell>
          <cell r="F153">
            <v>5.3675329241747729</v>
          </cell>
          <cell r="G153">
            <v>15.856509938950047</v>
          </cell>
          <cell r="H153">
            <v>8.8492284950753799</v>
          </cell>
          <cell r="I153">
            <v>1.57795642473391</v>
          </cell>
        </row>
        <row r="154">
          <cell r="A154" t="str">
            <v>T_C-ICE-NGA-S4</v>
          </cell>
          <cell r="B154" t="str">
            <v>VAR_fout</v>
          </cell>
          <cell r="C154" t="str">
            <v>TPCAR</v>
          </cell>
          <cell r="D154">
            <v>3.296298453521522E-2</v>
          </cell>
          <cell r="E154">
            <v>3.2388656700227655E-2</v>
          </cell>
          <cell r="F154">
            <v>5.2662755155451962E-2</v>
          </cell>
          <cell r="G154">
            <v>0.13074258667247537</v>
          </cell>
          <cell r="H154">
            <v>7.1943687369805789E-2</v>
          </cell>
          <cell r="I154">
            <v>1.3264686007923967E-2</v>
          </cell>
        </row>
        <row r="155">
          <cell r="A155" t="str">
            <v>T_C-ICE-NGA-S4</v>
          </cell>
          <cell r="B155" t="str">
            <v>VAR_fin</v>
          </cell>
          <cell r="C155" t="str">
            <v>TNGA</v>
          </cell>
          <cell r="D155">
            <v>4.8283268249152869E-2</v>
          </cell>
          <cell r="E155">
            <v>4.7606504291411028E-2</v>
          </cell>
          <cell r="F155">
            <v>9.5169023478276077E-2</v>
          </cell>
          <cell r="G155">
            <v>0.28114379324379479</v>
          </cell>
          <cell r="H155">
            <v>0.15690121445169108</v>
          </cell>
          <cell r="I155">
            <v>2.7977950793154526E-2</v>
          </cell>
        </row>
        <row r="156">
          <cell r="A156" t="str">
            <v>T_C-ICE-NGA-S4</v>
          </cell>
          <cell r="B156" t="str">
            <v>VAR_ncap</v>
          </cell>
          <cell r="C156" t="str">
            <v>-</v>
          </cell>
          <cell r="E156">
            <v>1.5373135323887001E-5</v>
          </cell>
          <cell r="F156">
            <v>1.81007503493566E-3</v>
          </cell>
          <cell r="G156">
            <v>7.2757559619053601E-3</v>
          </cell>
        </row>
        <row r="157">
          <cell r="A157" t="str">
            <v>T_C-ICE-NGA-S4</v>
          </cell>
          <cell r="B157" t="str">
            <v>VAR_cap</v>
          </cell>
          <cell r="C157" t="str">
            <v>-</v>
          </cell>
          <cell r="D157">
            <v>2.6074482428115001E-3</v>
          </cell>
          <cell r="E157">
            <v>2.5488002888926498E-3</v>
          </cell>
          <cell r="F157">
            <v>4.1579357329932292E-3</v>
          </cell>
          <cell r="G157">
            <v>1.0301568935258213E-2</v>
          </cell>
          <cell r="H157">
            <v>8.0115227062623248E-3</v>
          </cell>
          <cell r="I157">
            <v>1.4867958262552283E-3</v>
          </cell>
        </row>
        <row r="158">
          <cell r="A158" t="str">
            <v>T_C-MHY-GSL-S1</v>
          </cell>
          <cell r="B158" t="str">
            <v>VAR_fout</v>
          </cell>
          <cell r="C158" t="str">
            <v>CO2_T</v>
          </cell>
          <cell r="E158">
            <v>8.8963297466102906E-3</v>
          </cell>
          <cell r="F158">
            <v>9.5907895233367763E-2</v>
          </cell>
          <cell r="G158">
            <v>0.18365785165791754</v>
          </cell>
          <cell r="H158">
            <v>9.3678206576338879E-2</v>
          </cell>
          <cell r="I158">
            <v>1.9142945234373161E-2</v>
          </cell>
        </row>
        <row r="159">
          <cell r="A159" t="str">
            <v>T_C-MHY-GSL-S1</v>
          </cell>
          <cell r="B159" t="str">
            <v>VAR_fout</v>
          </cell>
          <cell r="C159" t="str">
            <v>TPCAR</v>
          </cell>
          <cell r="E159">
            <v>6.2488432064872136E-5</v>
          </cell>
          <cell r="F159">
            <v>7.1479006434142832E-4</v>
          </cell>
          <cell r="G159">
            <v>1.4499966165201373E-3</v>
          </cell>
          <cell r="H159">
            <v>8.3251436255478591E-4</v>
          </cell>
          <cell r="I159">
            <v>1.8901922512404128E-4</v>
          </cell>
        </row>
        <row r="160">
          <cell r="A160" t="str">
            <v>T_C-MHY-GSL-S1</v>
          </cell>
          <cell r="B160" t="str">
            <v>VAR_fin</v>
          </cell>
          <cell r="C160" t="str">
            <v>TGSL</v>
          </cell>
          <cell r="E160">
            <v>1.2054647353130467E-4</v>
          </cell>
          <cell r="F160">
            <v>1.2995649760618934E-3</v>
          </cell>
          <cell r="G160">
            <v>2.488588775852541E-3</v>
          </cell>
          <cell r="H160">
            <v>1.2693523926333161E-3</v>
          </cell>
          <cell r="I160">
            <v>2.5938950182077429E-4</v>
          </cell>
        </row>
        <row r="161">
          <cell r="A161" t="str">
            <v>T_C-MHY-GSL-S1</v>
          </cell>
          <cell r="B161" t="str">
            <v>VAR_ncap</v>
          </cell>
          <cell r="C161" t="str">
            <v>-</v>
          </cell>
          <cell r="E161">
            <v>6.1562129707656499E-6</v>
          </cell>
          <cell r="F161">
            <v>9.8889746588455102E-5</v>
          </cell>
          <cell r="G161">
            <v>1.3055449687376599E-4</v>
          </cell>
          <cell r="H161">
            <v>3.8862518972403499E-5</v>
          </cell>
        </row>
        <row r="162">
          <cell r="A162" t="str">
            <v>T_C-MHY-GSL-S1</v>
          </cell>
          <cell r="B162" t="str">
            <v>VAR_cap</v>
          </cell>
          <cell r="C162" t="str">
            <v>-</v>
          </cell>
          <cell r="E162">
            <v>6.0742543784026404E-6</v>
          </cell>
          <cell r="F162">
            <v>1.0329978452903799E-4</v>
          </cell>
          <cell r="G162">
            <v>2.1416247478820799E-4</v>
          </cell>
          <cell r="H162">
            <v>1.19082389277096E-4</v>
          </cell>
          <cell r="I162">
            <v>2.6548051507624501E-5</v>
          </cell>
        </row>
        <row r="163">
          <cell r="A163" t="str">
            <v>T_TRLY_ELC</v>
          </cell>
          <cell r="B163" t="str">
            <v>VAR_fout</v>
          </cell>
          <cell r="C163" t="str">
            <v>TPTRLY</v>
          </cell>
          <cell r="D163">
            <v>2.7120999999999972E-2</v>
          </cell>
          <cell r="E163">
            <v>2.7694845980498664E-2</v>
          </cell>
          <cell r="F163">
            <v>2.8555614951246824E-2</v>
          </cell>
          <cell r="G163">
            <v>2.9990229902493611E-2</v>
          </cell>
          <cell r="H163">
            <v>3.1735270862320301E-2</v>
          </cell>
          <cell r="I163">
            <v>3.3293633053523473E-2</v>
          </cell>
        </row>
        <row r="164">
          <cell r="A164" t="str">
            <v>T_TRLY_ELC</v>
          </cell>
          <cell r="B164" t="str">
            <v>VAR_fin</v>
          </cell>
          <cell r="C164" t="str">
            <v>TELC</v>
          </cell>
          <cell r="D164">
            <v>0.2816422643485601</v>
          </cell>
          <cell r="E164">
            <v>0.30572256601970044</v>
          </cell>
          <cell r="F164">
            <v>0.34812655233284884</v>
          </cell>
          <cell r="G164">
            <v>0.4426134819667506</v>
          </cell>
          <cell r="H164">
            <v>0.46836782456147874</v>
          </cell>
          <cell r="I164">
            <v>0.49136705190506269</v>
          </cell>
        </row>
        <row r="165">
          <cell r="A165" t="str">
            <v>T_C-MHY-GSL-S2</v>
          </cell>
          <cell r="B165" t="str">
            <v>VAR_fout</v>
          </cell>
          <cell r="C165" t="str">
            <v>CO2_T</v>
          </cell>
          <cell r="E165">
            <v>9.7353909033406003E-3</v>
          </cell>
          <cell r="F165">
            <v>9.4754027365943544E-2</v>
          </cell>
          <cell r="G165">
            <v>0.15552350536629139</v>
          </cell>
          <cell r="H165">
            <v>0.10076770126609876</v>
          </cell>
          <cell r="I165">
            <v>2.6583708794262244E-2</v>
          </cell>
        </row>
        <row r="166">
          <cell r="A166" t="str">
            <v>T_C-MHY-GSL-S2</v>
          </cell>
          <cell r="B166" t="str">
            <v>VAR_fout</v>
          </cell>
          <cell r="C166" t="str">
            <v>TPCAR</v>
          </cell>
          <cell r="E166">
            <v>5.5053386532282652E-5</v>
          </cell>
          <cell r="F166">
            <v>5.6961092949714377E-4</v>
          </cell>
          <cell r="G166">
            <v>9.8578662865537472E-4</v>
          </cell>
          <cell r="H166">
            <v>7.4938225105716729E-4</v>
          </cell>
          <cell r="I166">
            <v>2.1390979080674512E-4</v>
          </cell>
        </row>
        <row r="167">
          <cell r="A167" t="str">
            <v>T_C-MHY-GSL-S2</v>
          </cell>
          <cell r="B167" t="str">
            <v>VAR_fin</v>
          </cell>
          <cell r="C167" t="str">
            <v>TGSL</v>
          </cell>
          <cell r="E167">
            <v>1.3191586589892396E-4</v>
          </cell>
          <cell r="F167">
            <v>1.2839299101076356E-3</v>
          </cell>
          <cell r="G167">
            <v>2.1073645713589615E-3</v>
          </cell>
          <cell r="H167">
            <v>1.3654160063157022E-3</v>
          </cell>
          <cell r="I167">
            <v>3.6021285629081614E-4</v>
          </cell>
        </row>
        <row r="168">
          <cell r="A168" t="str">
            <v>T_C-MHY-GSL-S2</v>
          </cell>
          <cell r="B168" t="str">
            <v>VAR_ncap</v>
          </cell>
          <cell r="C168" t="str">
            <v>-</v>
          </cell>
          <cell r="E168">
            <v>3.8661474587339499E-6</v>
          </cell>
          <cell r="F168">
            <v>4.62425906026884E-5</v>
          </cell>
          <cell r="G168">
            <v>4.5118831968592398E-5</v>
          </cell>
          <cell r="H168">
            <v>2.6608665991523001E-5</v>
          </cell>
        </row>
        <row r="169">
          <cell r="A169" t="str">
            <v>T_C-MHY-GSL-S2</v>
          </cell>
          <cell r="B169" t="str">
            <v>VAR_cap</v>
          </cell>
          <cell r="C169" t="str">
            <v>-</v>
          </cell>
          <cell r="E169">
            <v>3.81467685414467E-6</v>
          </cell>
          <cell r="F169">
            <v>4.9223285792347503E-5</v>
          </cell>
          <cell r="G169">
            <v>8.5778987118520093E-5</v>
          </cell>
          <cell r="H169">
            <v>6.8250641620038003E-5</v>
          </cell>
          <cell r="I169">
            <v>1.97791218793415E-5</v>
          </cell>
        </row>
        <row r="170">
          <cell r="A170" t="str">
            <v>T_C-MHY-DSL-S1</v>
          </cell>
          <cell r="B170" t="str">
            <v>VAR_fout</v>
          </cell>
          <cell r="C170" t="str">
            <v>CO2_T</v>
          </cell>
          <cell r="E170">
            <v>8.8410106435157405E-3</v>
          </cell>
          <cell r="F170">
            <v>7.6695466511637486E-2</v>
          </cell>
          <cell r="G170">
            <v>0.14690827271472107</v>
          </cell>
          <cell r="H170">
            <v>9.6273378636727441E-2</v>
          </cell>
          <cell r="I170">
            <v>2.5899723929736662E-2</v>
          </cell>
        </row>
        <row r="171">
          <cell r="A171" t="str">
            <v>T_C-MHY-DSL-S1</v>
          </cell>
          <cell r="B171" t="str">
            <v>VAR_fout</v>
          </cell>
          <cell r="C171" t="str">
            <v>TPCAR</v>
          </cell>
          <cell r="E171">
            <v>6.7789377534145274E-5</v>
          </cell>
          <cell r="F171">
            <v>6.1699354780819012E-4</v>
          </cell>
          <cell r="G171">
            <v>1.2407148483241565E-3</v>
          </cell>
          <cell r="H171">
            <v>9.1994424825492455E-4</v>
          </cell>
          <cell r="I171">
            <v>2.6637534396668972E-4</v>
          </cell>
        </row>
        <row r="172">
          <cell r="A172" t="str">
            <v>T_C-MHY-DSL-S1</v>
          </cell>
          <cell r="B172" t="str">
            <v>VAR_fin</v>
          </cell>
          <cell r="C172" t="str">
            <v>TDSL</v>
          </cell>
          <cell r="E172">
            <v>1.2061406062095142E-4</v>
          </cell>
          <cell r="F172">
            <v>1.0463228719186563E-3</v>
          </cell>
          <cell r="G172">
            <v>2.0042056304873258E-3</v>
          </cell>
          <cell r="H172">
            <v>1.3134158067766356E-3</v>
          </cell>
          <cell r="I172">
            <v>3.533386620700769E-4</v>
          </cell>
        </row>
        <row r="173">
          <cell r="A173" t="str">
            <v>T_C-MHY-DSL-S1</v>
          </cell>
          <cell r="B173" t="str">
            <v>VAR_ncap</v>
          </cell>
          <cell r="C173" t="str">
            <v>-</v>
          </cell>
          <cell r="E173">
            <v>6.7191269730477804E-6</v>
          </cell>
          <cell r="F173">
            <v>8.3133551203429097E-5</v>
          </cell>
          <cell r="G173">
            <v>1.10416207520706E-4</v>
          </cell>
          <cell r="H173">
            <v>6.1557093169333096E-5</v>
          </cell>
        </row>
        <row r="174">
          <cell r="A174" t="str">
            <v>T_C-MHY-DSL-S1</v>
          </cell>
          <cell r="B174" t="str">
            <v>VAR_cap</v>
          </cell>
          <cell r="C174" t="str">
            <v>-</v>
          </cell>
          <cell r="E174">
            <v>6.6296742216185397E-6</v>
          </cell>
          <cell r="F174">
            <v>8.8276982094271595E-5</v>
          </cell>
          <cell r="G174">
            <v>1.81821362696253E-4</v>
          </cell>
          <cell r="H174">
            <v>1.3206488221166401E-4</v>
          </cell>
          <cell r="I174">
            <v>3.8094051241264498E-5</v>
          </cell>
        </row>
        <row r="175">
          <cell r="A175" t="str">
            <v>T_C-MHY-GSL-S3</v>
          </cell>
          <cell r="B175" t="str">
            <v>VAR_fout</v>
          </cell>
          <cell r="C175" t="str">
            <v>CO2_T</v>
          </cell>
          <cell r="E175">
            <v>1.0518837047001999E-2</v>
          </cell>
          <cell r="F175">
            <v>9.4999573319347219E-2</v>
          </cell>
          <cell r="G175">
            <v>0.15627870233898744</v>
          </cell>
          <cell r="H175">
            <v>0.10911982014794749</v>
          </cell>
          <cell r="I175">
            <v>2.9620292123639699E-2</v>
          </cell>
        </row>
        <row r="176">
          <cell r="A176" t="str">
            <v>T_C-MHY-GSL-S3</v>
          </cell>
          <cell r="B176" t="str">
            <v>VAR_fout</v>
          </cell>
          <cell r="C176" t="str">
            <v>TPCAR</v>
          </cell>
          <cell r="E176">
            <v>5.5297998129549325E-5</v>
          </cell>
          <cell r="F176">
            <v>5.3087383632660677E-4</v>
          </cell>
          <cell r="G176">
            <v>9.2021544270287105E-4</v>
          </cell>
          <cell r="H176">
            <v>7.612577993002101E-4</v>
          </cell>
          <cell r="I176">
            <v>2.2167615343929737E-4</v>
          </cell>
        </row>
        <row r="177">
          <cell r="A177" t="str">
            <v>T_C-MHY-GSL-S3</v>
          </cell>
          <cell r="B177" t="str">
            <v>VAR_fin</v>
          </cell>
          <cell r="C177" t="str">
            <v>TGSL</v>
          </cell>
          <cell r="E177">
            <v>1.4253166730354954E-4</v>
          </cell>
          <cell r="F177">
            <v>1.2872570910480638E-3</v>
          </cell>
          <cell r="G177">
            <v>2.1175975926692055E-3</v>
          </cell>
          <cell r="H177">
            <v>1.4785883488881754E-3</v>
          </cell>
          <cell r="I177">
            <v>4.0135897186503641E-4</v>
          </cell>
        </row>
        <row r="178">
          <cell r="A178" t="str">
            <v>T_C-MHY-GSL-S3</v>
          </cell>
          <cell r="B178" t="str">
            <v>VAR_ncap</v>
          </cell>
          <cell r="C178" t="str">
            <v>-</v>
          </cell>
          <cell r="E178">
            <v>3.59883373516015E-6</v>
          </cell>
          <cell r="F178">
            <v>3.5993309598190203E-5</v>
          </cell>
          <cell r="G178">
            <v>3.4140922524920301E-5</v>
          </cell>
          <cell r="H178">
            <v>2.3393138198186E-5</v>
          </cell>
        </row>
        <row r="179">
          <cell r="A179" t="str">
            <v>T_C-MHY-GSL-S3</v>
          </cell>
          <cell r="B179" t="str">
            <v>VAR_cap</v>
          </cell>
          <cell r="C179" t="str">
            <v>-</v>
          </cell>
          <cell r="E179">
            <v>3.55092191851525E-6</v>
          </cell>
          <cell r="F179">
            <v>3.8861797062028297E-5</v>
          </cell>
          <cell r="G179">
            <v>6.6280104903307906E-5</v>
          </cell>
          <cell r="H179">
            <v>5.9916989582652903E-5</v>
          </cell>
          <cell r="I179">
            <v>1.80980571533335E-5</v>
          </cell>
        </row>
        <row r="180">
          <cell r="A180" t="str">
            <v>T_C-MHY-DSL-S2</v>
          </cell>
          <cell r="B180" t="str">
            <v>VAR_fout</v>
          </cell>
          <cell r="C180" t="str">
            <v>CO2_T</v>
          </cell>
          <cell r="E180">
            <v>9.6491194081138095E-3</v>
          </cell>
          <cell r="F180">
            <v>8.1177616862774554E-2</v>
          </cell>
          <cell r="G180">
            <v>0.14157206874935294</v>
          </cell>
          <cell r="H180">
            <v>9.837167817100563E-2</v>
          </cell>
          <cell r="I180">
            <v>2.8880747318069819E-2</v>
          </cell>
        </row>
        <row r="181">
          <cell r="A181" t="str">
            <v>T_C-MHY-DSL-S2</v>
          </cell>
          <cell r="B181" t="str">
            <v>VAR_fout</v>
          </cell>
          <cell r="C181" t="str">
            <v>TPCAR</v>
          </cell>
          <cell r="E181">
            <v>5.9514064796327517E-5</v>
          </cell>
          <cell r="F181">
            <v>5.2648269916294953E-4</v>
          </cell>
          <cell r="G181">
            <v>9.6088306924308202E-4</v>
          </cell>
          <cell r="H181">
            <v>7.7356163799755255E-4</v>
          </cell>
          <cell r="I181">
            <v>2.4160819539097988E-4</v>
          </cell>
        </row>
        <row r="182">
          <cell r="A182" t="str">
            <v>T_C-MHY-DSL-S2</v>
          </cell>
          <cell r="B182" t="str">
            <v>VAR_fin</v>
          </cell>
          <cell r="C182" t="str">
            <v>TDSL</v>
          </cell>
          <cell r="E182">
            <v>1.3163873680919236E-4</v>
          </cell>
          <cell r="F182">
            <v>1.107470898537171E-3</v>
          </cell>
          <cell r="G182">
            <v>1.9314061220921256E-3</v>
          </cell>
          <cell r="H182">
            <v>1.3420419941474171E-3</v>
          </cell>
          <cell r="I182">
            <v>3.9400746682223488E-4</v>
          </cell>
        </row>
        <row r="183">
          <cell r="A183" t="str">
            <v>T_C-MHY-DSL-S2</v>
          </cell>
          <cell r="B183" t="str">
            <v>VAR_ncap</v>
          </cell>
          <cell r="C183" t="str">
            <v>-</v>
          </cell>
          <cell r="E183">
            <v>4.1765682010848398E-6</v>
          </cell>
          <cell r="F183">
            <v>4.0594759925594E-5</v>
          </cell>
          <cell r="G183">
            <v>4.0437216679836203E-5</v>
          </cell>
          <cell r="H183">
            <v>3.20736887020812E-5</v>
          </cell>
        </row>
        <row r="184">
          <cell r="A184" t="str">
            <v>T_C-MHY-DSL-S2</v>
          </cell>
          <cell r="B184" t="str">
            <v>VAR_cap</v>
          </cell>
          <cell r="C184" t="str">
            <v>-</v>
          </cell>
          <cell r="E184">
            <v>4.1209649183045702E-6</v>
          </cell>
          <cell r="F184">
            <v>4.3939402076345702E-5</v>
          </cell>
          <cell r="G184">
            <v>7.6672814270984299E-5</v>
          </cell>
          <cell r="H184">
            <v>6.9703804674802397E-5</v>
          </cell>
          <cell r="I184">
            <v>2.2095669302799701E-5</v>
          </cell>
        </row>
        <row r="185">
          <cell r="A185" t="str">
            <v>T_C-MHY-GSL-S4</v>
          </cell>
          <cell r="B185" t="str">
            <v>VAR_fout</v>
          </cell>
          <cell r="C185" t="str">
            <v>CO2_T</v>
          </cell>
          <cell r="E185">
            <v>1.32044010032598E-2</v>
          </cell>
          <cell r="F185">
            <v>0.1504094284714351</v>
          </cell>
          <cell r="G185">
            <v>0.26097875292899808</v>
          </cell>
          <cell r="H185">
            <v>0.2489667765208044</v>
          </cell>
          <cell r="I185">
            <v>8.6769587996491593E-2</v>
          </cell>
        </row>
        <row r="186">
          <cell r="A186" t="str">
            <v>T_C-MHY-GSL-S4</v>
          </cell>
          <cell r="B186" t="str">
            <v>VAR_fout</v>
          </cell>
          <cell r="C186" t="str">
            <v>TPCAR</v>
          </cell>
          <cell r="E186">
            <v>7.0374194816931644E-5</v>
          </cell>
          <cell r="F186">
            <v>8.5174512464538017E-4</v>
          </cell>
          <cell r="G186">
            <v>1.5589129005151574E-3</v>
          </cell>
          <cell r="H186">
            <v>1.8041216518270254E-3</v>
          </cell>
          <cell r="I186">
            <v>6.628960697518504E-4</v>
          </cell>
        </row>
        <row r="187">
          <cell r="A187" t="str">
            <v>T_C-MHY-GSL-S4</v>
          </cell>
          <cell r="B187" t="str">
            <v>VAR_fin</v>
          </cell>
          <cell r="C187" t="str">
            <v>TGSL</v>
          </cell>
          <cell r="E187">
            <v>1.7892142280839872E-4</v>
          </cell>
          <cell r="F187">
            <v>2.0380681364693038E-3</v>
          </cell>
          <cell r="G187">
            <v>3.5362974651625798E-3</v>
          </cell>
          <cell r="H187">
            <v>3.3735335571924768E-3</v>
          </cell>
          <cell r="I187">
            <v>1.1757396747492086E-3</v>
          </cell>
        </row>
        <row r="188">
          <cell r="A188" t="str">
            <v>T_C-MHY-GSL-S4</v>
          </cell>
          <cell r="B188" t="str">
            <v>VAR_ncap</v>
          </cell>
          <cell r="C188" t="str">
            <v>-</v>
          </cell>
          <cell r="E188">
            <v>5.2692074423704498E-6</v>
          </cell>
          <cell r="F188">
            <v>6.9156125086905E-5</v>
          </cell>
          <cell r="G188">
            <v>7.1697826632917202E-5</v>
          </cell>
          <cell r="H188">
            <v>1.15920027348624E-4</v>
          </cell>
        </row>
        <row r="189">
          <cell r="A189" t="str">
            <v>T_C-MHY-GSL-S4</v>
          </cell>
          <cell r="B189" t="str">
            <v>VAR_cap</v>
          </cell>
          <cell r="C189" t="str">
            <v>-</v>
          </cell>
          <cell r="E189">
            <v>5.1990576884720402E-6</v>
          </cell>
          <cell r="F189">
            <v>7.3136909633327401E-5</v>
          </cell>
          <cell r="G189">
            <v>1.31903559811208E-4</v>
          </cell>
          <cell r="H189">
            <v>1.8267310427646301E-4</v>
          </cell>
          <cell r="I189">
            <v>6.9818786168001699E-5</v>
          </cell>
        </row>
        <row r="190">
          <cell r="A190" t="str">
            <v>T_C-MHY-DSL-S3</v>
          </cell>
          <cell r="B190" t="str">
            <v>VAR_fout</v>
          </cell>
          <cell r="C190" t="str">
            <v>CO2_T</v>
          </cell>
          <cell r="E190">
            <v>1.0349709851417799E-2</v>
          </cell>
          <cell r="F190">
            <v>7.835898384925219E-2</v>
          </cell>
          <cell r="G190">
            <v>0.12985116795998106</v>
          </cell>
          <cell r="H190">
            <v>0.10453104625629242</v>
          </cell>
          <cell r="I190">
            <v>3.1621811294380603E-2</v>
          </cell>
        </row>
        <row r="191">
          <cell r="A191" t="str">
            <v>T_C-MHY-DSL-S3</v>
          </cell>
          <cell r="B191" t="str">
            <v>VAR_fout</v>
          </cell>
          <cell r="C191" t="str">
            <v>TPCAR</v>
          </cell>
          <cell r="E191">
            <v>5.9342313000306394E-5</v>
          </cell>
          <cell r="F191">
            <v>4.7232996463917362E-4</v>
          </cell>
          <cell r="G191">
            <v>8.1838057520086487E-4</v>
          </cell>
          <cell r="H191">
            <v>7.6974771832209971E-4</v>
          </cell>
          <cell r="I191">
            <v>2.4615621079361149E-4</v>
          </cell>
        </row>
        <row r="192">
          <cell r="A192" t="str">
            <v>T_C-MHY-DSL-S3</v>
          </cell>
          <cell r="B192" t="str">
            <v>VAR_fin</v>
          </cell>
          <cell r="C192" t="str">
            <v>TDSL</v>
          </cell>
          <cell r="E192">
            <v>1.4119658733175656E-4</v>
          </cell>
          <cell r="F192">
            <v>1.0690175149966202E-3</v>
          </cell>
          <cell r="G192">
            <v>1.7715029735331654E-3</v>
          </cell>
          <cell r="H192">
            <v>1.4260715723914388E-3</v>
          </cell>
          <cell r="I192">
            <v>4.3140260974598385E-4</v>
          </cell>
        </row>
        <row r="193">
          <cell r="A193" t="str">
            <v>T_C-MHY-DSL-S3</v>
          </cell>
          <cell r="B193" t="str">
            <v>VAR_ncap</v>
          </cell>
          <cell r="C193" t="str">
            <v>-</v>
          </cell>
          <cell r="E193">
            <v>3.8508128305254203E-6</v>
          </cell>
          <cell r="F193">
            <v>3.1131676444532099E-5</v>
          </cell>
          <cell r="G193">
            <v>2.9650402753042799E-5</v>
          </cell>
          <cell r="H193">
            <v>2.6543745311037099E-5</v>
          </cell>
        </row>
        <row r="194">
          <cell r="A194" t="str">
            <v>T_C-MHY-DSL-S3</v>
          </cell>
          <cell r="B194" t="str">
            <v>VAR_cap</v>
          </cell>
          <cell r="C194" t="str">
            <v>-</v>
          </cell>
          <cell r="E194">
            <v>3.79954637815575E-6</v>
          </cell>
          <cell r="F194">
            <v>3.42992810874084E-5</v>
          </cell>
          <cell r="G194">
            <v>5.7993455248828501E-5</v>
          </cell>
          <cell r="H194">
            <v>5.8672743482827498E-5</v>
          </cell>
          <cell r="I194">
            <v>1.9063805996846098E-5</v>
          </cell>
        </row>
        <row r="195">
          <cell r="A195" t="str">
            <v>T_B_c-HYBDSL-S1</v>
          </cell>
          <cell r="B195" t="str">
            <v>VAR_fout</v>
          </cell>
          <cell r="C195" t="str">
            <v>CO2_T</v>
          </cell>
          <cell r="E195">
            <v>17.046588444359099</v>
          </cell>
          <cell r="F195">
            <v>16.935008533368151</v>
          </cell>
          <cell r="G195">
            <v>1.5046034233069479</v>
          </cell>
          <cell r="H195">
            <v>0.15701648189028949</v>
          </cell>
          <cell r="I195">
            <v>3.1177667579328779E-2</v>
          </cell>
        </row>
        <row r="196">
          <cell r="A196" t="str">
            <v>T_B_c-HYBDSL-S1</v>
          </cell>
          <cell r="B196" t="str">
            <v>VAR_fout</v>
          </cell>
          <cell r="C196" t="str">
            <v>TPBSc</v>
          </cell>
          <cell r="E196">
            <v>3.779405395860564E-2</v>
          </cell>
          <cell r="F196">
            <v>3.7551088657738381E-2</v>
          </cell>
          <cell r="G196">
            <v>3.7666164516213674E-3</v>
          </cell>
          <cell r="H196">
            <v>4.0905476568093766E-4</v>
          </cell>
          <cell r="I196">
            <v>8.8469611061428816E-5</v>
          </cell>
        </row>
        <row r="197">
          <cell r="A197" t="str">
            <v>T_B_c-HYBDSL-S1</v>
          </cell>
          <cell r="B197" t="str">
            <v>VAR_fin</v>
          </cell>
          <cell r="C197" t="str">
            <v>TDSL</v>
          </cell>
          <cell r="E197">
            <v>0.23255918750830923</v>
          </cell>
          <cell r="F197">
            <v>0.2310369513419937</v>
          </cell>
          <cell r="G197">
            <v>2.0526649704051048E-2</v>
          </cell>
          <cell r="H197">
            <v>2.1421075291990373E-3</v>
          </cell>
          <cell r="I197">
            <v>4.2534335033190678E-4</v>
          </cell>
        </row>
        <row r="198">
          <cell r="A198" t="str">
            <v>T_B_c-HYBDSL-S1</v>
          </cell>
          <cell r="B198" t="str">
            <v>VAR_ncap</v>
          </cell>
          <cell r="C198" t="str">
            <v>-</v>
          </cell>
          <cell r="E198">
            <v>8.2127841131021597E-4</v>
          </cell>
          <cell r="F198">
            <v>2.01553634508571E-6</v>
          </cell>
          <cell r="G198">
            <v>7.8285540522123303E-5</v>
          </cell>
          <cell r="H198">
            <v>1.51198792270281E-6</v>
          </cell>
          <cell r="I198">
            <v>6.8985187132436805E-7</v>
          </cell>
        </row>
        <row r="199">
          <cell r="A199" t="str">
            <v>T_B_c-HYBDSL-S1</v>
          </cell>
          <cell r="B199" t="str">
            <v>VAR_cap</v>
          </cell>
          <cell r="C199" t="str">
            <v>-</v>
          </cell>
          <cell r="E199">
            <v>8.2127841131021597E-4</v>
          </cell>
          <cell r="F199">
            <v>8.1614899154495795E-4</v>
          </cell>
          <cell r="G199">
            <v>8.2022977121413033E-5</v>
          </cell>
          <cell r="H199">
            <v>9.20748016954338E-6</v>
          </cell>
          <cell r="I199">
            <v>1.9894126611847151E-6</v>
          </cell>
        </row>
        <row r="200">
          <cell r="A200" t="str">
            <v>T_C-MHY-DSL-S4</v>
          </cell>
          <cell r="B200" t="str">
            <v>VAR_fout</v>
          </cell>
          <cell r="C200" t="str">
            <v>CO2_T</v>
          </cell>
          <cell r="E200">
            <v>9.6572093867364796E-3</v>
          </cell>
          <cell r="F200">
            <v>4.633835716184434E-2</v>
          </cell>
          <cell r="G200">
            <v>7.2797498112560699E-2</v>
          </cell>
          <cell r="H200">
            <v>6.6219087888168174E-2</v>
          </cell>
          <cell r="I200">
            <v>2.1733410274278858E-2</v>
          </cell>
        </row>
        <row r="201">
          <cell r="A201" t="str">
            <v>T_C-MHY-DSL-S4</v>
          </cell>
          <cell r="B201" t="str">
            <v>VAR_fout</v>
          </cell>
          <cell r="C201" t="str">
            <v>TPCAR</v>
          </cell>
          <cell r="E201">
            <v>5.2625077125169808E-5</v>
          </cell>
          <cell r="F201">
            <v>2.6424786384280361E-4</v>
          </cell>
          <cell r="G201">
            <v>4.3336779351299087E-4</v>
          </cell>
          <cell r="H201">
            <v>4.6292005388085E-4</v>
          </cell>
          <cell r="I201">
            <v>1.5978005381464389E-4</v>
          </cell>
        </row>
        <row r="202">
          <cell r="A202" t="str">
            <v>T_C-MHY-DSL-S4</v>
          </cell>
          <cell r="B202" t="str">
            <v>VAR_fin</v>
          </cell>
          <cell r="C202" t="str">
            <v>TDSL</v>
          </cell>
          <cell r="E202">
            <v>1.3174910486680048E-4</v>
          </cell>
          <cell r="F202">
            <v>6.3217404040715375E-4</v>
          </cell>
          <cell r="G202">
            <v>9.931445854373909E-4</v>
          </cell>
          <cell r="H202">
            <v>9.0339819765577242E-4</v>
          </cell>
          <cell r="I202">
            <v>2.9649945803927522E-4</v>
          </cell>
        </row>
        <row r="203">
          <cell r="A203" t="str">
            <v>T_C-MHY-DSL-S4</v>
          </cell>
          <cell r="B203" t="str">
            <v>VAR_ncap</v>
          </cell>
          <cell r="C203" t="str">
            <v>-</v>
          </cell>
          <cell r="E203">
            <v>3.7929757732514901E-6</v>
          </cell>
          <cell r="F203">
            <v>1.8960721581141899E-5</v>
          </cell>
          <cell r="G203">
            <v>1.7417060262321401E-5</v>
          </cell>
          <cell r="H203">
            <v>2.0091285249756098E-5</v>
          </cell>
        </row>
        <row r="204">
          <cell r="A204" t="str">
            <v>T_C-MHY-DSL-S4</v>
          </cell>
          <cell r="B204" t="str">
            <v>VAR_cap</v>
          </cell>
          <cell r="C204" t="str">
            <v>-</v>
          </cell>
          <cell r="E204">
            <v>3.7424793143539601E-6</v>
          </cell>
          <cell r="F204">
            <v>2.2236559362669599E-5</v>
          </cell>
          <cell r="G204">
            <v>3.57937417141558E-5</v>
          </cell>
          <cell r="H204">
            <v>4.0883172319653902E-5</v>
          </cell>
          <cell r="I204">
            <v>1.40728193191717E-5</v>
          </cell>
        </row>
        <row r="205">
          <cell r="A205" t="str">
            <v>T_B_c-HYBDSL-S2</v>
          </cell>
          <cell r="B205" t="str">
            <v>VAR_fout</v>
          </cell>
          <cell r="C205" t="str">
            <v>CO2_T</v>
          </cell>
          <cell r="E205">
            <v>3.77669741819045E-2</v>
          </cell>
          <cell r="F205">
            <v>6.0529258786794701E-2</v>
          </cell>
          <cell r="G205">
            <v>0.83819168190424675</v>
          </cell>
          <cell r="H205">
            <v>0.25395095589154648</v>
          </cell>
          <cell r="I205">
            <v>3.8246479499278341E-2</v>
          </cell>
        </row>
        <row r="206">
          <cell r="A206" t="str">
            <v>T_B_c-HYBDSL-S2</v>
          </cell>
          <cell r="B206" t="str">
            <v>VAR_fout</v>
          </cell>
          <cell r="C206" t="str">
            <v>TPBSc</v>
          </cell>
          <cell r="E206">
            <v>6.002214749285076E-5</v>
          </cell>
          <cell r="F206">
            <v>9.8151683258919579E-5</v>
          </cell>
          <cell r="G206">
            <v>1.5003258527308977E-3</v>
          </cell>
          <cell r="H206">
            <v>4.7124746867988353E-4</v>
          </cell>
          <cell r="I206">
            <v>7.63971392431646E-5</v>
          </cell>
        </row>
        <row r="207">
          <cell r="A207" t="str">
            <v>T_B_c-HYBDSL-S2</v>
          </cell>
          <cell r="B207" t="str">
            <v>VAR_fin</v>
          </cell>
          <cell r="C207" t="str">
            <v>TDSL</v>
          </cell>
          <cell r="E207">
            <v>5.1523839265899614E-4</v>
          </cell>
          <cell r="F207">
            <v>8.2577433542693995E-4</v>
          </cell>
          <cell r="G207">
            <v>1.1435084337029285E-2</v>
          </cell>
          <cell r="H207">
            <v>3.4645423723266918E-3</v>
          </cell>
          <cell r="I207">
            <v>5.2178007502426123E-4</v>
          </cell>
        </row>
        <row r="208">
          <cell r="A208" t="str">
            <v>T_B_c-HYBDSL-S2</v>
          </cell>
          <cell r="B208" t="str">
            <v>VAR_ncap</v>
          </cell>
          <cell r="C208" t="str">
            <v>-</v>
          </cell>
          <cell r="E208">
            <v>1.20047008163635E-6</v>
          </cell>
          <cell r="F208">
            <v>8.2010526789017195E-7</v>
          </cell>
          <cell r="G208">
            <v>3.0426790214511901E-5</v>
          </cell>
          <cell r="H208">
            <v>8.3432208797497502E-7</v>
          </cell>
          <cell r="I208">
            <v>2.9678788371427302E-7</v>
          </cell>
        </row>
        <row r="209">
          <cell r="A209" t="str">
            <v>T_B_c-HYBDSL-S2</v>
          </cell>
          <cell r="B209" t="str">
            <v>VAR_cap</v>
          </cell>
          <cell r="C209" t="str">
            <v>-</v>
          </cell>
          <cell r="E209">
            <v>1.20047008163635E-6</v>
          </cell>
          <cell r="F209">
            <v>1.9987493772592623E-6</v>
          </cell>
          <cell r="G209">
            <v>3.2267831285155669E-5</v>
          </cell>
          <cell r="H209">
            <v>1.00052600883865E-5</v>
          </cell>
          <cell r="I209">
            <v>1.3736462768243909E-6</v>
          </cell>
        </row>
        <row r="210">
          <cell r="A210" t="str">
            <v>T_C-BATELCEXT</v>
          </cell>
          <cell r="B210" t="str">
            <v>VAR_fout</v>
          </cell>
          <cell r="C210" t="str">
            <v>TPCAR</v>
          </cell>
          <cell r="D210">
            <v>0.4161975628489934</v>
          </cell>
          <cell r="E210">
            <v>0.3607031309114293</v>
          </cell>
          <cell r="F210">
            <v>0.27746825771558437</v>
          </cell>
          <cell r="G210">
            <v>0.13873765330730944</v>
          </cell>
        </row>
        <row r="211">
          <cell r="A211" t="str">
            <v>T_C-BATELCEXT</v>
          </cell>
          <cell r="B211" t="str">
            <v>VAR_fin</v>
          </cell>
          <cell r="C211" t="str">
            <v>T-ELC-car</v>
          </cell>
          <cell r="D211">
            <v>0.46789426731693418</v>
          </cell>
          <cell r="E211">
            <v>0.37693178978908554</v>
          </cell>
          <cell r="F211">
            <v>0.26223367869703268</v>
          </cell>
          <cell r="G211">
            <v>0.11310022255164395</v>
          </cell>
        </row>
        <row r="212">
          <cell r="A212" t="str">
            <v>T_C-BATELCEXT</v>
          </cell>
          <cell r="B212" t="str">
            <v>VAR_cap</v>
          </cell>
          <cell r="C212" t="str">
            <v>-</v>
          </cell>
          <cell r="D212">
            <v>4.2040000000000001E-2</v>
          </cell>
          <cell r="E212">
            <v>3.6434666666666699E-2</v>
          </cell>
          <cell r="F212">
            <v>2.8026642508553676E-2</v>
          </cell>
          <cell r="G212">
            <v>1.4013322733821843E-2</v>
          </cell>
        </row>
        <row r="213">
          <cell r="A213" t="str">
            <v>D-TDSL</v>
          </cell>
          <cell r="B213" t="str">
            <v>VAR_fout</v>
          </cell>
          <cell r="C213" t="str">
            <v>CO2</v>
          </cell>
          <cell r="D213">
            <v>8675.5501794923694</v>
          </cell>
          <cell r="E213">
            <v>8089.2130668569398</v>
          </cell>
          <cell r="F213">
            <v>6531.7169457132904</v>
          </cell>
          <cell r="G213">
            <v>4521.5896143797099</v>
          </cell>
          <cell r="H213">
            <v>2901.4156556632702</v>
          </cell>
          <cell r="I213">
            <v>735.87660870880404</v>
          </cell>
        </row>
        <row r="214">
          <cell r="A214" t="str">
            <v>D-TDSL</v>
          </cell>
          <cell r="B214" t="str">
            <v>VAR_fout</v>
          </cell>
          <cell r="C214" t="str">
            <v>TDSL</v>
          </cell>
          <cell r="D214">
            <v>116.61737224373611</v>
          </cell>
          <cell r="E214">
            <v>108.73578641807215</v>
          </cell>
          <cell r="F214">
            <v>87.799811042477955</v>
          </cell>
          <cell r="G214">
            <v>60.779534240949204</v>
          </cell>
          <cell r="H214">
            <v>39.001038844787715</v>
          </cell>
          <cell r="I214">
            <v>9.8917065347749595</v>
          </cell>
        </row>
        <row r="215">
          <cell r="A215" t="str">
            <v>D-TDSL</v>
          </cell>
          <cell r="B215" t="str">
            <v>VAR_fin</v>
          </cell>
          <cell r="C215" t="str">
            <v>DSL</v>
          </cell>
          <cell r="D215">
            <v>118.35675551831334</v>
          </cell>
          <cell r="E215">
            <v>110.35761346325972</v>
          </cell>
          <cell r="F215">
            <v>89.109371701409103</v>
          </cell>
          <cell r="G215">
            <v>61.68607932305197</v>
          </cell>
          <cell r="H215">
            <v>39.582751100453883</v>
          </cell>
          <cell r="I215">
            <v>10.039244320720387</v>
          </cell>
        </row>
        <row r="216">
          <cell r="A216" t="str">
            <v>T_B_c-HYBDSL-S3</v>
          </cell>
          <cell r="B216" t="str">
            <v>VAR_fout</v>
          </cell>
          <cell r="C216" t="str">
            <v>CO2_T</v>
          </cell>
          <cell r="E216">
            <v>2.8519291006478299E-2</v>
          </cell>
          <cell r="F216">
            <v>4.3357349456954006E-2</v>
          </cell>
          <cell r="G216">
            <v>5.0979074075974973</v>
          </cell>
          <cell r="H216">
            <v>0.20835504516982251</v>
          </cell>
          <cell r="I216">
            <v>2.447413236616422E-2</v>
          </cell>
        </row>
        <row r="217">
          <cell r="A217" t="str">
            <v>T_B_c-HYBDSL-S3</v>
          </cell>
          <cell r="B217" t="str">
            <v>VAR_fout</v>
          </cell>
          <cell r="C217" t="str">
            <v>TPBSc</v>
          </cell>
          <cell r="E217">
            <v>3.0439704646090878E-5</v>
          </cell>
          <cell r="F217">
            <v>4.7121587363981771E-5</v>
          </cell>
          <cell r="G217">
            <v>6.1725743715856096E-3</v>
          </cell>
          <cell r="H217">
            <v>2.6896521891272966E-4</v>
          </cell>
          <cell r="I217">
            <v>3.424052906644852E-5</v>
          </cell>
        </row>
        <row r="218">
          <cell r="A218" t="str">
            <v>T_B_c-HYBDSL-S3</v>
          </cell>
          <cell r="B218" t="str">
            <v>VAR_fin</v>
          </cell>
          <cell r="C218" t="str">
            <v>TDSL</v>
          </cell>
          <cell r="E218">
            <v>3.8907627566819023E-4</v>
          </cell>
          <cell r="F218">
            <v>5.9150544961738074E-4</v>
          </cell>
          <cell r="G218">
            <v>6.954853216367661E-2</v>
          </cell>
          <cell r="H218">
            <v>2.8424972055910323E-3</v>
          </cell>
          <cell r="I218">
            <v>3.3388993678259537E-4</v>
          </cell>
        </row>
        <row r="219">
          <cell r="A219" t="str">
            <v>T_B_c-HYBDSL-S3</v>
          </cell>
          <cell r="B219" t="str">
            <v>VAR_ncap</v>
          </cell>
          <cell r="C219" t="str">
            <v>-</v>
          </cell>
          <cell r="E219">
            <v>5.55588109469135E-7</v>
          </cell>
          <cell r="F219">
            <v>2.8092636092364702E-7</v>
          </cell>
          <cell r="G219">
            <v>1.3316209817243401E-4</v>
          </cell>
          <cell r="H219">
            <v>9.3974069858672597E-7</v>
          </cell>
          <cell r="I219">
            <v>1.9764704090661601E-7</v>
          </cell>
        </row>
        <row r="220">
          <cell r="A220" t="str">
            <v>T_B_c-HYBDSL-S3</v>
          </cell>
          <cell r="B220" t="str">
            <v>VAR_cap</v>
          </cell>
          <cell r="C220" t="str">
            <v>-</v>
          </cell>
          <cell r="E220">
            <v>5.55588109469135E-7</v>
          </cell>
          <cell r="F220">
            <v>8.1969881358076073E-7</v>
          </cell>
          <cell r="G220">
            <v>1.33772207013002E-4</v>
          </cell>
          <cell r="H220">
            <v>5.6179720195421101E-6</v>
          </cell>
          <cell r="I220">
            <v>5.1952819660294205E-7</v>
          </cell>
        </row>
        <row r="221">
          <cell r="A221" t="str">
            <v>T-Bat-Car-STG_S1</v>
          </cell>
          <cell r="B221" t="str">
            <v>VAR_fout</v>
          </cell>
          <cell r="C221" t="str">
            <v>T-ELC-car-BatSTGAUXout_S1</v>
          </cell>
          <cell r="D221">
            <v>7.7035012099345278E-3</v>
          </cell>
          <cell r="E221">
            <v>0.18054999844116018</v>
          </cell>
          <cell r="F221">
            <v>0.43604305586508701</v>
          </cell>
          <cell r="G221">
            <v>0.88262485774559374</v>
          </cell>
          <cell r="H221">
            <v>1.7338024823249611</v>
          </cell>
          <cell r="I221">
            <v>3.7192515201882426</v>
          </cell>
        </row>
        <row r="222">
          <cell r="A222" t="str">
            <v>T-Bat-Car-STG_S1</v>
          </cell>
          <cell r="B222" t="str">
            <v>VAR_fout</v>
          </cell>
          <cell r="C222" t="str">
            <v>T-ELC-car-BatSTGOut_S1</v>
          </cell>
          <cell r="D222">
            <v>7.7035012099345261E-3</v>
          </cell>
          <cell r="E222">
            <v>0.18054999844116018</v>
          </cell>
          <cell r="F222">
            <v>0.43604305586508701</v>
          </cell>
          <cell r="G222">
            <v>0.88262485774559374</v>
          </cell>
          <cell r="H222">
            <v>1.7338024823249611</v>
          </cell>
          <cell r="I222">
            <v>3.7192515201882421</v>
          </cell>
        </row>
        <row r="223">
          <cell r="A223" t="str">
            <v>T-Bat-Car-STG_S1</v>
          </cell>
          <cell r="B223" t="str">
            <v>VAR_fin</v>
          </cell>
          <cell r="C223" t="str">
            <v>T-ELC-car-BatSTGAUXin_S1</v>
          </cell>
          <cell r="D223">
            <v>7.6935239748895162E-3</v>
          </cell>
          <cell r="E223">
            <v>0.18056822863627348</v>
          </cell>
          <cell r="F223">
            <v>0.4360869246160553</v>
          </cell>
          <cell r="G223">
            <v>0.88271312905828947</v>
          </cell>
          <cell r="H223">
            <v>1.7339758799126139</v>
          </cell>
          <cell r="I223">
            <v>3.719623482538386</v>
          </cell>
        </row>
        <row r="224">
          <cell r="A224" t="str">
            <v>T-Bat-Car-STG_S1</v>
          </cell>
          <cell r="B224" t="str">
            <v>VAR_fin</v>
          </cell>
          <cell r="C224" t="str">
            <v>T-ELC-car-BatSTGin_S1</v>
          </cell>
          <cell r="D224">
            <v>7.6935239748895162E-3</v>
          </cell>
          <cell r="E224">
            <v>0.18056822863627348</v>
          </cell>
          <cell r="F224">
            <v>0.4360869246160553</v>
          </cell>
          <cell r="G224">
            <v>0.88271312905828947</v>
          </cell>
          <cell r="H224">
            <v>1.7339758799126139</v>
          </cell>
          <cell r="I224">
            <v>3.719623482538386</v>
          </cell>
        </row>
        <row r="225">
          <cell r="A225" t="str">
            <v>T-Bat-Car-STG_S1</v>
          </cell>
          <cell r="B225" t="str">
            <v>VAR_ncap</v>
          </cell>
          <cell r="C225" t="str">
            <v>-</v>
          </cell>
          <cell r="D225">
            <v>5.0950820342992899E-3</v>
          </cell>
          <cell r="E225">
            <v>2.6426284203266199</v>
          </cell>
          <cell r="F225">
            <v>6.9151340186192201</v>
          </cell>
          <cell r="G225">
            <v>11.1070372025076</v>
          </cell>
          <cell r="H225">
            <v>11.0562301400912</v>
          </cell>
          <cell r="I225">
            <v>19.613990663349298</v>
          </cell>
        </row>
        <row r="226">
          <cell r="A226" t="str">
            <v>T-Bat-Car-STG_S1</v>
          </cell>
          <cell r="B226" t="str">
            <v>VAR_cap</v>
          </cell>
          <cell r="C226" t="str">
            <v>-</v>
          </cell>
          <cell r="D226">
            <v>5.0950820342992899E-3</v>
          </cell>
          <cell r="E226">
            <v>2.6123933929265966</v>
          </cell>
          <cell r="F226">
            <v>9.284458893433845</v>
          </cell>
          <cell r="G226">
            <v>18.499555032845883</v>
          </cell>
          <cell r="H226">
            <v>26.025800480032387</v>
          </cell>
          <cell r="I226">
            <v>25.424042775479982</v>
          </cell>
        </row>
        <row r="227">
          <cell r="A227" t="str">
            <v>T_B_c-HYBDSL-S4</v>
          </cell>
          <cell r="B227" t="str">
            <v>VAR_fout</v>
          </cell>
          <cell r="C227" t="str">
            <v>CO2_T</v>
          </cell>
          <cell r="E227">
            <v>2.6483996232972598E-3</v>
          </cell>
          <cell r="F227">
            <v>1.4442828498301821E-2</v>
          </cell>
          <cell r="G227">
            <v>2.069172384390194E-2</v>
          </cell>
          <cell r="H227">
            <v>1.2060945240652831E-2</v>
          </cell>
          <cell r="I227">
            <v>9.8505752461764701E-3</v>
          </cell>
        </row>
        <row r="228">
          <cell r="A228" t="str">
            <v>T_B_c-HYBDSL-S4</v>
          </cell>
          <cell r="B228" t="str">
            <v>VAR_fout</v>
          </cell>
          <cell r="C228" t="str">
            <v>TPBSc</v>
          </cell>
          <cell r="E228">
            <v>1.9059603461866052E-6</v>
          </cell>
          <cell r="F228">
            <v>1.0630300977494524E-5</v>
          </cell>
          <cell r="G228">
            <v>1.5717266505016811E-5</v>
          </cell>
          <cell r="H228">
            <v>1.0662424960318444E-5</v>
          </cell>
          <cell r="I228">
            <v>9.3768761053790278E-6</v>
          </cell>
        </row>
        <row r="229">
          <cell r="A229" t="str">
            <v>T_B_c-HYBDSL-S4</v>
          </cell>
          <cell r="B229" t="str">
            <v>VAR_fin</v>
          </cell>
          <cell r="C229" t="str">
            <v>TDSL</v>
          </cell>
          <cell r="E229">
            <v>3.6130963482909369E-5</v>
          </cell>
          <cell r="F229">
            <v>1.9703722371489514E-4</v>
          </cell>
          <cell r="G229">
            <v>2.8228818340930337E-4</v>
          </cell>
          <cell r="H229">
            <v>1.6454222702118451E-4</v>
          </cell>
          <cell r="I229">
            <v>1.3438711113474022E-4</v>
          </cell>
        </row>
        <row r="230">
          <cell r="A230" t="str">
            <v>TFHGV-ICEDSLExt</v>
          </cell>
          <cell r="B230" t="str">
            <v>VAR_fout</v>
          </cell>
          <cell r="C230" t="str">
            <v>CO2_T</v>
          </cell>
          <cell r="D230">
            <v>1410.20849938478</v>
          </cell>
          <cell r="E230">
            <v>1167.2115356377899</v>
          </cell>
          <cell r="F230">
            <v>838.84522756563797</v>
          </cell>
          <cell r="G230">
            <v>356.90121853219301</v>
          </cell>
        </row>
        <row r="231">
          <cell r="A231" t="str">
            <v>TFHGV-ICEDSLExt</v>
          </cell>
          <cell r="B231" t="str">
            <v>VAR_fout</v>
          </cell>
          <cell r="C231" t="str">
            <v>TFHGV</v>
          </cell>
          <cell r="D231">
            <v>1.5766950958681452</v>
          </cell>
          <cell r="E231">
            <v>1.3375354158316504</v>
          </cell>
          <cell r="F231">
            <v>0.99631505876527693</v>
          </cell>
          <cell r="G231">
            <v>0.42389948327801213</v>
          </cell>
        </row>
        <row r="232">
          <cell r="A232" t="str">
            <v>TFHGV-ICEDSLExt</v>
          </cell>
          <cell r="B232" t="str">
            <v>VAR_fin</v>
          </cell>
          <cell r="C232" t="str">
            <v>TDSL</v>
          </cell>
          <cell r="D232">
            <v>19.23886083744582</v>
          </cell>
          <cell r="E232">
            <v>15.923759012793845</v>
          </cell>
          <cell r="F232">
            <v>11.444000376066013</v>
          </cell>
          <cell r="G232">
            <v>4.869048001803451</v>
          </cell>
        </row>
        <row r="233">
          <cell r="A233" t="str">
            <v>TFHGV-ICEDSLExt</v>
          </cell>
          <cell r="B233" t="str">
            <v>VAR_cap</v>
          </cell>
          <cell r="C233" t="str">
            <v>-</v>
          </cell>
          <cell r="D233">
            <v>2.9662000000000001E-2</v>
          </cell>
          <cell r="E233">
            <v>2.5707066666666702E-2</v>
          </cell>
          <cell r="F233">
            <v>1.9774666666666701E-2</v>
          </cell>
          <cell r="G233">
            <v>9.8873333333333296E-3</v>
          </cell>
        </row>
        <row r="234">
          <cell r="A234" t="str">
            <v>TPSHPGSLEXT</v>
          </cell>
          <cell r="B234" t="str">
            <v>VAR_fout</v>
          </cell>
          <cell r="C234" t="str">
            <v>TPSHP</v>
          </cell>
          <cell r="D234">
            <v>1.5951113482171899</v>
          </cell>
          <cell r="E234">
            <v>6.5745384408528699E-6</v>
          </cell>
          <cell r="F234">
            <v>6.8203036410573094E-5</v>
          </cell>
          <cell r="G234">
            <v>6.12366287460259E-5</v>
          </cell>
          <cell r="H234">
            <v>9.6348082910377097E-5</v>
          </cell>
        </row>
        <row r="235">
          <cell r="A235" t="str">
            <v>TPSHPGSLEXT</v>
          </cell>
          <cell r="B235" t="str">
            <v>VAR_fout</v>
          </cell>
          <cell r="C235" t="str">
            <v>CO2_T</v>
          </cell>
          <cell r="D235">
            <v>129.873812963153</v>
          </cell>
          <cell r="E235">
            <v>5.3529828920138996E-4</v>
          </cell>
          <cell r="F235">
            <v>5.5530846822737399E-3</v>
          </cell>
          <cell r="G235">
            <v>4.9858804384686302E-3</v>
          </cell>
          <cell r="H235">
            <v>7.8446516685159295E-3</v>
          </cell>
        </row>
        <row r="236">
          <cell r="A236" t="str">
            <v>TPSHPGSLEXT</v>
          </cell>
          <cell r="B236" t="str">
            <v>VAR_fin</v>
          </cell>
          <cell r="C236" t="str">
            <v>TGSL</v>
          </cell>
          <cell r="D236">
            <v>1.759807763728358</v>
          </cell>
          <cell r="E236">
            <v>7.253364352322369E-6</v>
          </cell>
          <cell r="F236">
            <v>7.524504989530817E-5</v>
          </cell>
          <cell r="G236">
            <v>6.755935553480511E-5</v>
          </cell>
          <cell r="H236">
            <v>1.0629609306932135E-4</v>
          </cell>
        </row>
        <row r="237">
          <cell r="A237" t="str">
            <v>TPSHPGSLEXT</v>
          </cell>
          <cell r="B237" t="str">
            <v>VAR_ncap</v>
          </cell>
          <cell r="C237" t="str">
            <v>-</v>
          </cell>
          <cell r="D237">
            <v>1.67453186467731E-6</v>
          </cell>
          <cell r="E237">
            <v>7.7231559794412894E-6</v>
          </cell>
          <cell r="F237">
            <v>9.4714417317061599E-6</v>
          </cell>
          <cell r="G237">
            <v>8.0519511059203108E-6</v>
          </cell>
          <cell r="H237">
            <v>2.1254587693860401E-5</v>
          </cell>
          <cell r="I237">
            <v>1.7088239689979299E-6</v>
          </cell>
        </row>
        <row r="238">
          <cell r="A238" t="str">
            <v>TPSHPGSLEXT</v>
          </cell>
          <cell r="B238" t="str">
            <v>VAR_cap</v>
          </cell>
          <cell r="C238" t="str">
            <v>-</v>
          </cell>
          <cell r="D238">
            <v>1.5951130227490546</v>
          </cell>
          <cell r="E238">
            <v>1.5951207459050341</v>
          </cell>
          <cell r="F238">
            <v>7.7969153795542923E-5</v>
          </cell>
          <cell r="G238">
            <v>6.842503540172018E-5</v>
          </cell>
          <cell r="H238">
            <v>9.8807518630894542E-5</v>
          </cell>
          <cell r="I238">
            <v>7.468016148788392E-6</v>
          </cell>
        </row>
        <row r="239">
          <cell r="A239" t="str">
            <v>T-Bat-Car-STG_S2</v>
          </cell>
          <cell r="B239" t="str">
            <v>VAR_fout</v>
          </cell>
          <cell r="C239" t="str">
            <v>T-ELC-car-BatSTGAUXout_S2</v>
          </cell>
          <cell r="D239">
            <v>6.6149687464420126E-2</v>
          </cell>
          <cell r="E239">
            <v>0.10297994589124219</v>
          </cell>
          <cell r="F239">
            <v>0.13324253923448989</v>
          </cell>
          <cell r="G239">
            <v>5.0609194682418766</v>
          </cell>
          <cell r="H239">
            <v>11.770636581135651</v>
          </cell>
          <cell r="I239">
            <v>11.755183749553819</v>
          </cell>
        </row>
        <row r="240">
          <cell r="A240" t="str">
            <v>T-Bat-Car-STG_S2</v>
          </cell>
          <cell r="B240" t="str">
            <v>VAR_fout</v>
          </cell>
          <cell r="C240" t="str">
            <v>T-ELC-car-BatSTGOut_S2</v>
          </cell>
          <cell r="D240">
            <v>6.6149687464420126E-2</v>
          </cell>
          <cell r="E240">
            <v>0.10297994589124219</v>
          </cell>
          <cell r="F240">
            <v>0.13324253923448989</v>
          </cell>
          <cell r="G240">
            <v>5.0609194682418739</v>
          </cell>
          <cell r="H240">
            <v>11.770636581135649</v>
          </cell>
          <cell r="I240">
            <v>11.755183749553819</v>
          </cell>
        </row>
        <row r="241">
          <cell r="A241" t="str">
            <v>T-Bat-Car-STG_S2</v>
          </cell>
          <cell r="B241" t="str">
            <v>VAR_fin</v>
          </cell>
          <cell r="C241" t="str">
            <v>T-ELC-car-BatSTGAUXin_S2</v>
          </cell>
          <cell r="D241">
            <v>6.6141517808734299E-2</v>
          </cell>
          <cell r="E241">
            <v>0.10299041830541535</v>
          </cell>
          <cell r="F241">
            <v>0.13325612490549904</v>
          </cell>
          <cell r="G241">
            <v>5.0614256107904385</v>
          </cell>
          <cell r="H241">
            <v>11.771813762460555</v>
          </cell>
          <cell r="I241">
            <v>11.756359385736724</v>
          </cell>
        </row>
        <row r="242">
          <cell r="A242" t="str">
            <v>T-Bat-Car-STG_S2</v>
          </cell>
          <cell r="B242" t="str">
            <v>VAR_fin</v>
          </cell>
          <cell r="C242" t="str">
            <v>T-ELC-car-BatSTGin_S2</v>
          </cell>
          <cell r="D242">
            <v>6.6141517808734299E-2</v>
          </cell>
          <cell r="E242">
            <v>0.10299041830541535</v>
          </cell>
          <cell r="F242">
            <v>0.13325612490549904</v>
          </cell>
          <cell r="G242">
            <v>5.0614256107904385</v>
          </cell>
          <cell r="H242">
            <v>11.771813762460555</v>
          </cell>
          <cell r="I242">
            <v>11.756359385736724</v>
          </cell>
        </row>
        <row r="243">
          <cell r="A243" t="str">
            <v>T-Bat-Car-STG_S2</v>
          </cell>
          <cell r="B243" t="str">
            <v>VAR_ncap</v>
          </cell>
          <cell r="C243" t="str">
            <v>-</v>
          </cell>
          <cell r="D243">
            <v>1.04294057155446E-2</v>
          </cell>
          <cell r="E243">
            <v>2.4899171066778601E-2</v>
          </cell>
          <cell r="F243">
            <v>0.54129056452159297</v>
          </cell>
          <cell r="G243">
            <v>78.764253511908507</v>
          </cell>
          <cell r="H243">
            <v>75.808195011805196</v>
          </cell>
          <cell r="I243">
            <v>175.980963514753</v>
          </cell>
        </row>
        <row r="244">
          <cell r="A244" t="str">
            <v>T-Bat-Car-STG_S2</v>
          </cell>
          <cell r="B244" t="str">
            <v>VAR_cap</v>
          </cell>
          <cell r="C244" t="str">
            <v>-</v>
          </cell>
          <cell r="D244">
            <v>1.04294057155446E-2</v>
          </cell>
          <cell r="E244">
            <v>3.469490405017335E-2</v>
          </cell>
          <cell r="F244">
            <v>0.56665562037847828</v>
          </cell>
          <cell r="G244">
            <v>75.174575289829974</v>
          </cell>
          <cell r="H244">
            <v>248.63624793295082</v>
          </cell>
          <cell r="I244">
            <v>231.1151149880555</v>
          </cell>
        </row>
        <row r="245">
          <cell r="A245" t="str">
            <v>T_TW-ICEGSL-S1</v>
          </cell>
          <cell r="B245" t="str">
            <v>VAR_fout</v>
          </cell>
          <cell r="C245" t="str">
            <v>CO2_T</v>
          </cell>
          <cell r="D245">
            <v>3.262216130936459</v>
          </cell>
          <cell r="E245">
            <v>4.0556047115594023</v>
          </cell>
          <cell r="F245">
            <v>17.032742560621553</v>
          </cell>
          <cell r="G245">
            <v>36.204353441695055</v>
          </cell>
          <cell r="H245">
            <v>69.672604758429188</v>
          </cell>
          <cell r="I245">
            <v>36.238956559430576</v>
          </cell>
        </row>
        <row r="246">
          <cell r="A246" t="str">
            <v>T_TW-ICEGSL-S1</v>
          </cell>
          <cell r="B246" t="str">
            <v>VAR_fout</v>
          </cell>
          <cell r="C246" t="str">
            <v>TPTWL</v>
          </cell>
          <cell r="D246">
            <v>8.4335078114679191E-2</v>
          </cell>
          <cell r="E246">
            <v>0.10498314903353542</v>
          </cell>
          <cell r="F246">
            <v>0.44833616018708333</v>
          </cell>
          <cell r="G246">
            <v>0.97192482254713952</v>
          </cell>
          <cell r="H246">
            <v>1.9463125411620057</v>
          </cell>
          <cell r="I246">
            <v>1.0494902029499829</v>
          </cell>
        </row>
        <row r="247">
          <cell r="A247" t="str">
            <v>T_TW-ICEGSL-S1</v>
          </cell>
          <cell r="B247" t="str">
            <v>VAR_fin</v>
          </cell>
          <cell r="C247" t="str">
            <v>TGSL</v>
          </cell>
          <cell r="D247">
            <v>4.4203470608895144E-2</v>
          </cell>
          <cell r="E247">
            <v>5.4953993381563822E-2</v>
          </cell>
          <cell r="F247">
            <v>0.23079596965611873</v>
          </cell>
          <cell r="G247">
            <v>0.49057389487391684</v>
          </cell>
          <cell r="H247">
            <v>0.94407323520906683</v>
          </cell>
          <cell r="I247">
            <v>0.49104277180800321</v>
          </cell>
        </row>
        <row r="248">
          <cell r="A248" t="str">
            <v>T_TW-ICEGSL-S1</v>
          </cell>
          <cell r="B248" t="str">
            <v>VAR_ncap</v>
          </cell>
          <cell r="C248" t="str">
            <v>-</v>
          </cell>
          <cell r="E248">
            <v>3.15466886978463E-3</v>
          </cell>
          <cell r="F248">
            <v>0.11831271315250801</v>
          </cell>
          <cell r="G248">
            <v>0.249785723681548</v>
          </cell>
          <cell r="H248">
            <v>0.27155091204573401</v>
          </cell>
          <cell r="I248">
            <v>0.28598234388239901</v>
          </cell>
        </row>
        <row r="249">
          <cell r="A249" t="str">
            <v>T_TW-ICEGSL-S1</v>
          </cell>
          <cell r="B249" t="str">
            <v>VAR_cap</v>
          </cell>
          <cell r="C249" t="str">
            <v>-</v>
          </cell>
          <cell r="D249">
            <v>2.9121626475758607E-2</v>
          </cell>
          <cell r="E249">
            <v>3.6125642283843219E-2</v>
          </cell>
          <cell r="F249">
            <v>0.15443771998705974</v>
          </cell>
          <cell r="G249">
            <v>0.38868144424550094</v>
          </cell>
          <cell r="H249">
            <v>0.79199516406827797</v>
          </cell>
          <cell r="I249">
            <v>0.50573436901164248</v>
          </cell>
        </row>
        <row r="250">
          <cell r="A250" t="str">
            <v>TPSHPDSLEXT</v>
          </cell>
          <cell r="B250" t="str">
            <v>VAR_fout</v>
          </cell>
          <cell r="C250" t="str">
            <v>TPSHP</v>
          </cell>
          <cell r="D250">
            <v>17.176521919007701</v>
          </cell>
          <cell r="E250">
            <v>15.709227312437401</v>
          </cell>
          <cell r="F250">
            <v>9.8357524511147307</v>
          </cell>
          <cell r="G250">
            <v>8.1123138638891206</v>
          </cell>
          <cell r="H250">
            <v>16.1514950986864</v>
          </cell>
          <cell r="I250">
            <v>16.151591424246</v>
          </cell>
        </row>
        <row r="251">
          <cell r="A251" t="str">
            <v>TPSHPDSLEXT</v>
          </cell>
          <cell r="B251" t="str">
            <v>VAR_fout</v>
          </cell>
          <cell r="C251" t="str">
            <v>CO2_T</v>
          </cell>
          <cell r="D251">
            <v>1273.9831592043399</v>
          </cell>
          <cell r="E251">
            <v>1165.15387309063</v>
          </cell>
          <cell r="F251">
            <v>729.51806191662899</v>
          </cell>
          <cell r="G251">
            <v>601.69056887692</v>
          </cell>
          <cell r="H251">
            <v>1197.95688840402</v>
          </cell>
          <cell r="I251">
            <v>1197.9640328737501</v>
          </cell>
        </row>
        <row r="252">
          <cell r="A252" t="str">
            <v>TPSHPDSLEXT</v>
          </cell>
          <cell r="B252" t="str">
            <v>VAR_fin</v>
          </cell>
          <cell r="C252" t="str">
            <v>TDSL</v>
          </cell>
          <cell r="D252">
            <v>17.38039780633471</v>
          </cell>
          <cell r="E252">
            <v>15.895687218153313</v>
          </cell>
          <cell r="F252">
            <v>9.952497434060394</v>
          </cell>
          <cell r="G252">
            <v>8.2086025767655979</v>
          </cell>
          <cell r="H252">
            <v>16.343204480273101</v>
          </cell>
          <cell r="I252">
            <v>16.343301949164292</v>
          </cell>
        </row>
        <row r="253">
          <cell r="A253" t="str">
            <v>TPSHPDSLEXT</v>
          </cell>
          <cell r="B253" t="str">
            <v>VAR_ncap</v>
          </cell>
          <cell r="C253" t="str">
            <v>-</v>
          </cell>
          <cell r="D253">
            <v>1.0402890508308901E-6</v>
          </cell>
          <cell r="E253">
            <v>2.2405409812885799E-5</v>
          </cell>
          <cell r="F253">
            <v>6.2987521098984296E-6</v>
          </cell>
          <cell r="G253">
            <v>5.7704211068350101E-6</v>
          </cell>
          <cell r="H253">
            <v>12.546856294047499</v>
          </cell>
          <cell r="I253">
            <v>3.6047332910208301</v>
          </cell>
        </row>
        <row r="254">
          <cell r="A254" t="str">
            <v>TPSHPDSLEXT</v>
          </cell>
          <cell r="B254" t="str">
            <v>VAR_cap</v>
          </cell>
          <cell r="C254" t="str">
            <v>-</v>
          </cell>
          <cell r="D254">
            <v>17.176522959296751</v>
          </cell>
          <cell r="E254">
            <v>17.176545364706566</v>
          </cell>
          <cell r="F254">
            <v>15.301538042760624</v>
          </cell>
          <cell r="G254">
            <v>10.301542709422542</v>
          </cell>
          <cell r="H254">
            <v>16.151497705589037</v>
          </cell>
          <cell r="I254">
            <v>16.151592965842148</v>
          </cell>
        </row>
        <row r="255">
          <cell r="A255" t="str">
            <v>T-Bat-Car-STG_S3</v>
          </cell>
          <cell r="B255" t="str">
            <v>VAR_fout</v>
          </cell>
          <cell r="C255" t="str">
            <v>T-ELC-car-BatSTGAUXout_S3</v>
          </cell>
          <cell r="D255">
            <v>4.5734642440883766E-2</v>
          </cell>
          <cell r="E255">
            <v>6.9528311225964784E-2</v>
          </cell>
          <cell r="F255">
            <v>9.0661111992604793E-2</v>
          </cell>
          <cell r="G255">
            <v>9.0760984315095619E-2</v>
          </cell>
          <cell r="H255">
            <v>0.79310386507214481</v>
          </cell>
          <cell r="I255">
            <v>1.8847772992500118</v>
          </cell>
        </row>
        <row r="256">
          <cell r="A256" t="str">
            <v>T-Bat-Car-STG_S3</v>
          </cell>
          <cell r="B256" t="str">
            <v>VAR_fout</v>
          </cell>
          <cell r="C256" t="str">
            <v>T-ELC-car-BatSTGOut_S3</v>
          </cell>
          <cell r="D256">
            <v>4.5734642440883752E-2</v>
          </cell>
          <cell r="E256">
            <v>6.952831122596477E-2</v>
          </cell>
          <cell r="F256">
            <v>9.0661111992604779E-2</v>
          </cell>
          <cell r="G256">
            <v>9.0760984315095619E-2</v>
          </cell>
          <cell r="H256">
            <v>0.79310386507214481</v>
          </cell>
          <cell r="I256">
            <v>1.8847772992500116</v>
          </cell>
        </row>
        <row r="257">
          <cell r="A257" t="str">
            <v>T-Bat-Car-STG_S3</v>
          </cell>
          <cell r="B257" t="str">
            <v>VAR_fin</v>
          </cell>
          <cell r="C257" t="str">
            <v>T-ELC-car-BatSTGAUXin_S3</v>
          </cell>
          <cell r="D257">
            <v>4.5722444682983358E-2</v>
          </cell>
          <cell r="E257">
            <v>6.9535438142119807E-2</v>
          </cell>
          <cell r="F257">
            <v>9.0670439095029892E-2</v>
          </cell>
          <cell r="G257">
            <v>9.0770061321228501E-2</v>
          </cell>
          <cell r="H257">
            <v>0.79318318339052818</v>
          </cell>
          <cell r="I257">
            <v>1.8849657958290156</v>
          </cell>
        </row>
        <row r="258">
          <cell r="A258" t="str">
            <v>T-Bat-Car-STG_S3</v>
          </cell>
          <cell r="B258" t="str">
            <v>VAR_fin</v>
          </cell>
          <cell r="C258" t="str">
            <v>T-ELC-car-BatSTGin_S3</v>
          </cell>
          <cell r="D258">
            <v>4.5722444682983358E-2</v>
          </cell>
          <cell r="E258">
            <v>6.9535438142119807E-2</v>
          </cell>
          <cell r="F258">
            <v>9.0670439095029892E-2</v>
          </cell>
          <cell r="G258">
            <v>9.0770061321228501E-2</v>
          </cell>
          <cell r="H258">
            <v>0.79318318339052818</v>
          </cell>
          <cell r="I258">
            <v>1.8849657958290156</v>
          </cell>
        </row>
        <row r="259">
          <cell r="A259" t="str">
            <v>T-Bat-Car-STG_S3</v>
          </cell>
          <cell r="B259" t="str">
            <v>VAR_ncap</v>
          </cell>
          <cell r="C259" t="str">
            <v>-</v>
          </cell>
          <cell r="D259">
            <v>8.8425547767489402E-3</v>
          </cell>
          <cell r="E259">
            <v>3.5489595545003597E-2</v>
          </cell>
          <cell r="F259">
            <v>0.35476382610347201</v>
          </cell>
          <cell r="G259">
            <v>0.113589926590014</v>
          </cell>
          <cell r="H259">
            <v>0.116146207315993</v>
          </cell>
          <cell r="I259">
            <v>7.2721583775292604</v>
          </cell>
        </row>
        <row r="260">
          <cell r="A260" t="str">
            <v>T-Bat-Car-STG_S3</v>
          </cell>
          <cell r="B260" t="str">
            <v>VAR_cap</v>
          </cell>
          <cell r="C260" t="str">
            <v>-</v>
          </cell>
          <cell r="D260">
            <v>8.8425547767489402E-3</v>
          </cell>
          <cell r="E260">
            <v>4.3603461887624852E-2</v>
          </cell>
          <cell r="F260">
            <v>0.39102766565163194</v>
          </cell>
          <cell r="G260">
            <v>0.44793615610923643</v>
          </cell>
          <cell r="H260">
            <v>7.1147646952107841</v>
          </cell>
          <cell r="I260">
            <v>8.2925771748628687</v>
          </cell>
        </row>
        <row r="261">
          <cell r="A261" t="str">
            <v>T_TW-ICEGSL-S2</v>
          </cell>
          <cell r="B261" t="str">
            <v>VAR_fout</v>
          </cell>
          <cell r="C261" t="str">
            <v>CO2_T</v>
          </cell>
          <cell r="D261">
            <v>8.2750105268251701</v>
          </cell>
          <cell r="E261">
            <v>12.023689074290543</v>
          </cell>
          <cell r="F261">
            <v>11.060570939110564</v>
          </cell>
          <cell r="G261">
            <v>7.5234890256046798</v>
          </cell>
          <cell r="H261">
            <v>4.2821712472332019E-2</v>
          </cell>
          <cell r="I261">
            <v>2.1827044291206989E-2</v>
          </cell>
        </row>
        <row r="262">
          <cell r="A262" t="str">
            <v>T_TW-ICEGSL-S2</v>
          </cell>
          <cell r="B262" t="str">
            <v>VAR_fout</v>
          </cell>
          <cell r="C262" t="str">
            <v>TPTWL</v>
          </cell>
          <cell r="D262">
            <v>0.12365007191568053</v>
          </cell>
          <cell r="E262">
            <v>0.17991487906237799</v>
          </cell>
          <cell r="F262">
            <v>0.16551601796477483</v>
          </cell>
          <cell r="G262">
            <v>0.11261759057797208</v>
          </cell>
          <cell r="H262">
            <v>6.8504612020551571E-4</v>
          </cell>
          <cell r="I262">
            <v>3.5877378459635712E-4</v>
          </cell>
        </row>
        <row r="263">
          <cell r="A263" t="str">
            <v>T_TW-ICEGSL-S2</v>
          </cell>
          <cell r="B263" t="str">
            <v>VAR_fin</v>
          </cell>
          <cell r="C263" t="str">
            <v>TGSL</v>
          </cell>
          <cell r="D263">
            <v>0.11212751391362022</v>
          </cell>
          <cell r="E263">
            <v>0.16292261618279871</v>
          </cell>
          <cell r="F263">
            <v>0.14987223494729765</v>
          </cell>
          <cell r="G263">
            <v>0.10194429573990087</v>
          </cell>
          <cell r="H263">
            <v>5.8024000640016326E-4</v>
          </cell>
          <cell r="I263">
            <v>2.9575940773993186E-4</v>
          </cell>
        </row>
        <row r="264">
          <cell r="A264" t="str">
            <v>T_TW-ICEGSL-S2</v>
          </cell>
          <cell r="B264" t="str">
            <v>VAR_ncap</v>
          </cell>
          <cell r="C264" t="str">
            <v>-</v>
          </cell>
          <cell r="E264">
            <v>5.0955086234199898E-5</v>
          </cell>
          <cell r="F264">
            <v>1.04328696902837E-4</v>
          </cell>
          <cell r="G264">
            <v>1.1220316691498101E-4</v>
          </cell>
          <cell r="H264">
            <v>8.3083614802379095E-5</v>
          </cell>
          <cell r="I264">
            <v>4.6344199772661198E-5</v>
          </cell>
        </row>
        <row r="265">
          <cell r="A265" t="str">
            <v>T_TW-ICEGSL-S2</v>
          </cell>
          <cell r="B265" t="str">
            <v>VAR_cap</v>
          </cell>
          <cell r="C265" t="str">
            <v>-</v>
          </cell>
          <cell r="D265">
            <v>4.2719448336908786E-2</v>
          </cell>
          <cell r="E265">
            <v>6.1919856972062148E-2</v>
          </cell>
          <cell r="F265">
            <v>6.2023848108129595E-2</v>
          </cell>
          <cell r="G265">
            <v>5.3844094927103799E-2</v>
          </cell>
          <cell r="H265">
            <v>2.6885943888477182E-4</v>
          </cell>
          <cell r="I265">
            <v>1.4418582510403088E-4</v>
          </cell>
        </row>
        <row r="266">
          <cell r="A266" t="str">
            <v>T-Bat-Car-STG_S4</v>
          </cell>
          <cell r="B266" t="str">
            <v>VAR_fout</v>
          </cell>
          <cell r="C266" t="str">
            <v>T-ELC-car-BatSTGAUXout_S4</v>
          </cell>
          <cell r="D266">
            <v>0.14996929424142355</v>
          </cell>
          <cell r="E266">
            <v>0.8263828229894854</v>
          </cell>
          <cell r="F266">
            <v>3.1951691944900045</v>
          </cell>
          <cell r="G266">
            <v>10.206403308318563</v>
          </cell>
          <cell r="H266">
            <v>16.50995915272847</v>
          </cell>
          <cell r="I266">
            <v>16.595248286956668</v>
          </cell>
        </row>
        <row r="267">
          <cell r="A267" t="str">
            <v>T-Bat-Car-STG_S4</v>
          </cell>
          <cell r="B267" t="str">
            <v>VAR_fout</v>
          </cell>
          <cell r="C267" t="str">
            <v>T-ELC-car-BatSTGOut_S4</v>
          </cell>
          <cell r="D267">
            <v>0.14996929424142352</v>
          </cell>
          <cell r="E267">
            <v>0.82638282298948529</v>
          </cell>
          <cell r="F267">
            <v>3.195169194490004</v>
          </cell>
          <cell r="G267">
            <v>10.206403308318562</v>
          </cell>
          <cell r="H267">
            <v>16.50995915272847</v>
          </cell>
          <cell r="I267">
            <v>16.595248286956668</v>
          </cell>
        </row>
        <row r="268">
          <cell r="A268" t="str">
            <v>T-Bat-Car-STG_S4</v>
          </cell>
          <cell r="B268" t="str">
            <v>VAR_fin</v>
          </cell>
          <cell r="C268" t="str">
            <v>T-ELC-car-BatSTGAUXin_S4</v>
          </cell>
          <cell r="D268">
            <v>0.14996676605818443</v>
          </cell>
          <cell r="E268">
            <v>0.82646564292601554</v>
          </cell>
          <cell r="F268">
            <v>3.1954890034486287</v>
          </cell>
          <cell r="G268">
            <v>10.207424050760618</v>
          </cell>
          <cell r="H268">
            <v>16.511610313784548</v>
          </cell>
          <cell r="I268">
            <v>16.596907977479045</v>
          </cell>
        </row>
        <row r="269">
          <cell r="A269" t="str">
            <v>T-Bat-Car-STG_S4</v>
          </cell>
          <cell r="B269" t="str">
            <v>VAR_fin</v>
          </cell>
          <cell r="C269" t="str">
            <v>T-ELC-car-BatSTGin_S4</v>
          </cell>
          <cell r="D269">
            <v>0.14996676605818443</v>
          </cell>
          <cell r="E269">
            <v>0.82646564292601554</v>
          </cell>
          <cell r="F269">
            <v>3.1954890034486287</v>
          </cell>
          <cell r="G269">
            <v>10.207424050760618</v>
          </cell>
          <cell r="H269">
            <v>16.511610313784548</v>
          </cell>
          <cell r="I269">
            <v>16.596907977479045</v>
          </cell>
        </row>
        <row r="270">
          <cell r="A270" t="str">
            <v>T-Bat-Car-STG_S4</v>
          </cell>
          <cell r="B270" t="str">
            <v>VAR_ncap</v>
          </cell>
          <cell r="C270" t="str">
            <v>-</v>
          </cell>
          <cell r="D270">
            <v>2.4420655327747801E-2</v>
          </cell>
          <cell r="E270">
            <v>9.0963870648491696</v>
          </cell>
          <cell r="F270">
            <v>39.234654035649498</v>
          </cell>
          <cell r="G270">
            <v>122.89821374055199</v>
          </cell>
          <cell r="H270">
            <v>133.759883038776</v>
          </cell>
          <cell r="I270">
            <v>269.074552522891</v>
          </cell>
        </row>
        <row r="271">
          <cell r="A271" t="str">
            <v>T-Bat-Car-STG_S4</v>
          </cell>
          <cell r="B271" t="str">
            <v>VAR_cap</v>
          </cell>
          <cell r="C271" t="str">
            <v>-</v>
          </cell>
          <cell r="D271">
            <v>2.4420655327747801E-2</v>
          </cell>
          <cell r="E271">
            <v>8.9989961142223169</v>
          </cell>
          <cell r="F271">
            <v>47.19185659013511</v>
          </cell>
          <cell r="G271">
            <v>157.34160910457689</v>
          </cell>
          <cell r="H271">
            <v>290.35459235670425</v>
          </cell>
          <cell r="I271">
            <v>329.90533404245224</v>
          </cell>
        </row>
        <row r="272">
          <cell r="A272" t="str">
            <v>T_TW-ICEGSL-S3</v>
          </cell>
          <cell r="B272" t="str">
            <v>VAR_fout</v>
          </cell>
          <cell r="C272" t="str">
            <v>CO2_T</v>
          </cell>
          <cell r="D272">
            <v>8.1974665819661503</v>
          </cell>
          <cell r="E272">
            <v>0.28099523493137257</v>
          </cell>
          <cell r="F272">
            <v>0.31209216575269011</v>
          </cell>
          <cell r="G272">
            <v>0.29701297458360332</v>
          </cell>
          <cell r="H272">
            <v>0.11335048687265714</v>
          </cell>
          <cell r="I272">
            <v>1.9904229087845372E-2</v>
          </cell>
        </row>
        <row r="273">
          <cell r="A273" t="str">
            <v>T_TW-ICEGSL-S3</v>
          </cell>
          <cell r="B273" t="str">
            <v>VAR_fout</v>
          </cell>
          <cell r="C273" t="str">
            <v>TPTWL</v>
          </cell>
          <cell r="D273">
            <v>8.1022402386336373E-2</v>
          </cell>
          <cell r="E273">
            <v>2.7810907256424189E-3</v>
          </cell>
          <cell r="F273">
            <v>3.0911430713811698E-3</v>
          </cell>
          <cell r="G273">
            <v>2.9461837891699475E-3</v>
          </cell>
          <cell r="H273">
            <v>1.1409364131873157E-3</v>
          </cell>
          <cell r="I273">
            <v>2.1380121061901998E-4</v>
          </cell>
        </row>
        <row r="274">
          <cell r="A274" t="str">
            <v>T_TW-ICEGSL-S3</v>
          </cell>
          <cell r="B274" t="str">
            <v>VAR_fin</v>
          </cell>
          <cell r="C274" t="str">
            <v>TGSL</v>
          </cell>
          <cell r="D274">
            <v>0.11107678295347094</v>
          </cell>
          <cell r="E274">
            <v>3.8075235085551847E-3</v>
          </cell>
          <cell r="F274">
            <v>4.2288911348602898E-3</v>
          </cell>
          <cell r="G274">
            <v>4.0245660512683371E-3</v>
          </cell>
          <cell r="H274">
            <v>1.5359144562690666E-3</v>
          </cell>
          <cell r="I274">
            <v>2.697050011903168E-4</v>
          </cell>
        </row>
        <row r="275">
          <cell r="A275" t="str">
            <v>T_TW-ICEGSL-S3</v>
          </cell>
          <cell r="B275" t="str">
            <v>VAR_ncap</v>
          </cell>
          <cell r="C275" t="str">
            <v>-</v>
          </cell>
          <cell r="E275">
            <v>2.3667380236810099E-5</v>
          </cell>
          <cell r="F275">
            <v>4.18722927453873E-5</v>
          </cell>
          <cell r="G275">
            <v>4.0300536750087197E-5</v>
          </cell>
          <cell r="H275">
            <v>2.4352913843583701E-5</v>
          </cell>
          <cell r="I275">
            <v>1.7158190874329499E-5</v>
          </cell>
        </row>
        <row r="276">
          <cell r="A276" t="str">
            <v>T_TW-ICEGSL-S3</v>
          </cell>
          <cell r="B276" t="str">
            <v>VAR_cap</v>
          </cell>
          <cell r="C276" t="str">
            <v>-</v>
          </cell>
          <cell r="D276">
            <v>3.52947012626387E-2</v>
          </cell>
          <cell r="E276">
            <v>1.1894078372689104E-3</v>
          </cell>
          <cell r="F276">
            <v>1.2311632479534984E-3</v>
          </cell>
          <cell r="G276">
            <v>1.2711875962551772E-3</v>
          </cell>
          <cell r="H276">
            <v>4.5367914488049152E-4</v>
          </cell>
          <cell r="I276">
            <v>8.0349336051878747E-5</v>
          </cell>
        </row>
        <row r="277">
          <cell r="A277" t="str">
            <v>T_C-ICEGSLEXT</v>
          </cell>
          <cell r="B277" t="str">
            <v>VAR_fout</v>
          </cell>
          <cell r="C277" t="str">
            <v>CO2_T</v>
          </cell>
          <cell r="D277">
            <v>4722.2903314641198</v>
          </cell>
          <cell r="E277">
            <v>4315.5358424360002</v>
          </cell>
          <cell r="F277">
            <v>3632.3904451000699</v>
          </cell>
          <cell r="G277">
            <v>1097.5234826231001</v>
          </cell>
        </row>
        <row r="278">
          <cell r="A278" t="str">
            <v>T_C-ICEGSLEXT</v>
          </cell>
          <cell r="B278" t="str">
            <v>VAR_fout</v>
          </cell>
          <cell r="C278" t="str">
            <v>TPCAR</v>
          </cell>
          <cell r="D278">
            <v>18.302996193141166</v>
          </cell>
          <cell r="E278">
            <v>17.107096922456744</v>
          </cell>
          <cell r="F278">
            <v>14.879623150366964</v>
          </cell>
          <cell r="G278">
            <v>4.7378680050428947</v>
          </cell>
        </row>
        <row r="279">
          <cell r="A279" t="str">
            <v>T_C-ICEGSLEXT</v>
          </cell>
          <cell r="B279" t="str">
            <v>VAR_fin</v>
          </cell>
          <cell r="C279" t="str">
            <v>TGSL</v>
          </cell>
          <cell r="D279">
            <v>63.987673868077557</v>
          </cell>
          <cell r="E279">
            <v>58.476095425962122</v>
          </cell>
          <cell r="F279">
            <v>49.219382724933126</v>
          </cell>
          <cell r="G279">
            <v>14.871591905462054</v>
          </cell>
        </row>
        <row r="280">
          <cell r="A280" t="str">
            <v>T_C-ICEGSLEXT</v>
          </cell>
          <cell r="B280" t="str">
            <v>VAR_cap</v>
          </cell>
          <cell r="C280" t="str">
            <v>-</v>
          </cell>
          <cell r="D280">
            <v>2.4943270000000002</v>
          </cell>
          <cell r="E280">
            <v>2.16175006666667</v>
          </cell>
          <cell r="F280">
            <v>1.6628744624693417</v>
          </cell>
          <cell r="G280">
            <v>0.83144229550691073</v>
          </cell>
        </row>
        <row r="281">
          <cell r="A281" t="str">
            <v>T_TW-ICEGSL-S4</v>
          </cell>
          <cell r="B281" t="str">
            <v>VAR_fout</v>
          </cell>
          <cell r="C281" t="str">
            <v>CO2_T</v>
          </cell>
          <cell r="D281">
            <v>4.3420327112619717</v>
          </cell>
          <cell r="E281">
            <v>0.30184724416965325</v>
          </cell>
          <cell r="F281">
            <v>0.33931192294504842</v>
          </cell>
          <cell r="G281">
            <v>0.31633135264065682</v>
          </cell>
          <cell r="H281">
            <v>0.30453338666840446</v>
          </cell>
          <cell r="I281">
            <v>3.6772356615648268E-2</v>
          </cell>
        </row>
        <row r="282">
          <cell r="A282" t="str">
            <v>T_TW-ICEGSL-S4</v>
          </cell>
          <cell r="B282" t="str">
            <v>VAR_fout</v>
          </cell>
          <cell r="C282" t="str">
            <v>TPTWL</v>
          </cell>
          <cell r="D282">
            <v>3.976087990339635E-2</v>
          </cell>
          <cell r="E282">
            <v>2.7674098561656954E-3</v>
          </cell>
          <cell r="F282">
            <v>3.1119953463941029E-3</v>
          </cell>
          <cell r="G282">
            <v>2.903159844274604E-3</v>
          </cell>
          <cell r="H282">
            <v>2.8008314173853886E-3</v>
          </cell>
          <cell r="I282">
            <v>3.4769063537834792E-4</v>
          </cell>
        </row>
        <row r="283">
          <cell r="A283" t="str">
            <v>T_TW-ICEGSL-S4</v>
          </cell>
          <cell r="B283" t="str">
            <v>VAR_fin</v>
          </cell>
          <cell r="C283" t="str">
            <v>TGSL</v>
          </cell>
          <cell r="D283">
            <v>5.883513158891554E-2</v>
          </cell>
          <cell r="E283">
            <v>4.0900710592093959E-3</v>
          </cell>
          <cell r="F283">
            <v>4.5977225331307369E-3</v>
          </cell>
          <cell r="G283">
            <v>4.2863326916078182E-3</v>
          </cell>
          <cell r="H283">
            <v>4.1264686540434118E-3</v>
          </cell>
          <cell r="I283">
            <v>4.9827041484618256E-4</v>
          </cell>
        </row>
        <row r="284">
          <cell r="A284" t="str">
            <v>T_TW-ICEGSL-S4</v>
          </cell>
          <cell r="B284" t="str">
            <v>VAR_ncap</v>
          </cell>
          <cell r="C284" t="str">
            <v>-</v>
          </cell>
          <cell r="E284">
            <v>1.31458613967376E-5</v>
          </cell>
          <cell r="F284">
            <v>1.8791432262729199E-5</v>
          </cell>
          <cell r="G284">
            <v>1.53724479080972E-5</v>
          </cell>
          <cell r="H284">
            <v>1.1180933212759E-5</v>
          </cell>
          <cell r="I284">
            <v>7.6128315438388904E-6</v>
          </cell>
        </row>
        <row r="285">
          <cell r="A285" t="str">
            <v>T_TW-ICEGSL-S4</v>
          </cell>
          <cell r="B285" t="str">
            <v>VAR_cap</v>
          </cell>
          <cell r="C285" t="str">
            <v>-</v>
          </cell>
          <cell r="D285">
            <v>1.7470630837068204E-2</v>
          </cell>
          <cell r="E285">
            <v>1.2317454336081418E-3</v>
          </cell>
          <cell r="F285">
            <v>1.2504497102281686E-3</v>
          </cell>
          <cell r="G285">
            <v>1.265633102192569E-3</v>
          </cell>
          <cell r="H285">
            <v>1.1931317364068939E-3</v>
          </cell>
          <cell r="I285">
            <v>1.2965381568934417E-4</v>
          </cell>
        </row>
        <row r="286">
          <cell r="A286" t="str">
            <v>T_C-ICEDSLEXT</v>
          </cell>
          <cell r="B286" t="str">
            <v>VAR_fout</v>
          </cell>
          <cell r="C286" t="str">
            <v>CO2_T</v>
          </cell>
          <cell r="D286">
            <v>3824.4961491179902</v>
          </cell>
          <cell r="E286">
            <v>3569.7787833248499</v>
          </cell>
          <cell r="F286">
            <v>2529.62236219648</v>
          </cell>
          <cell r="G286">
            <v>970.00532991344596</v>
          </cell>
        </row>
        <row r="287">
          <cell r="A287" t="str">
            <v>T_C-ICEDSLEXT</v>
          </cell>
          <cell r="B287" t="str">
            <v>VAR_fout</v>
          </cell>
          <cell r="C287" t="str">
            <v>TPCAR</v>
          </cell>
          <cell r="D287">
            <v>17.688607757857095</v>
          </cell>
          <cell r="E287">
            <v>17.235957136551075</v>
          </cell>
          <cell r="F287">
            <v>12.984863174020001</v>
          </cell>
          <cell r="G287">
            <v>5.4719596255217029</v>
          </cell>
        </row>
        <row r="288">
          <cell r="A288" t="str">
            <v>T_C-ICEDSLEXT</v>
          </cell>
          <cell r="B288" t="str">
            <v>VAR_fin</v>
          </cell>
          <cell r="C288" t="str">
            <v>TDSL</v>
          </cell>
          <cell r="D288">
            <v>52.175936550040802</v>
          </cell>
          <cell r="E288">
            <v>48.700938380966676</v>
          </cell>
          <cell r="F288">
            <v>34.510537001316287</v>
          </cell>
          <cell r="G288">
            <v>13.233360571806893</v>
          </cell>
        </row>
        <row r="289">
          <cell r="A289" t="str">
            <v>T_C-ICEDSLEXT</v>
          </cell>
          <cell r="B289" t="str">
            <v>VAR_cap</v>
          </cell>
          <cell r="C289" t="str">
            <v>-</v>
          </cell>
          <cell r="D289">
            <v>1.059558</v>
          </cell>
          <cell r="E289">
            <v>0.91828359999999998</v>
          </cell>
          <cell r="F289">
            <v>0.70636917061995685</v>
          </cell>
          <cell r="G289">
            <v>0.35318594780723356</v>
          </cell>
        </row>
        <row r="290">
          <cell r="A290" t="str">
            <v>T-Plg-ELC-GSL_S1</v>
          </cell>
          <cell r="B290" t="str">
            <v>VAR_fout</v>
          </cell>
          <cell r="C290" t="str">
            <v>T-PEVmix-ELC_GSL_S1</v>
          </cell>
          <cell r="E290">
            <v>2.6094456752295727E-4</v>
          </cell>
          <cell r="F290">
            <v>2.8758117562738587E-4</v>
          </cell>
          <cell r="G290">
            <v>4.752906477538999E-4</v>
          </cell>
          <cell r="H290">
            <v>6.0353737857917421E-4</v>
          </cell>
          <cell r="I290">
            <v>6.0276869443290446E-4</v>
          </cell>
        </row>
        <row r="291">
          <cell r="A291" t="str">
            <v>T-Plg-ELC-GSL_S1</v>
          </cell>
          <cell r="B291" t="str">
            <v>VAR_fin</v>
          </cell>
          <cell r="C291" t="str">
            <v>T-ELC-car-PlgSTGOut_S1</v>
          </cell>
          <cell r="E291">
            <v>1.4326509751455549E-4</v>
          </cell>
          <cell r="F291">
            <v>1.5788926192526769E-4</v>
          </cell>
          <cell r="G291">
            <v>2.6094645941317793E-4</v>
          </cell>
          <cell r="H291">
            <v>3.161446693419815E-4</v>
          </cell>
          <cell r="I291">
            <v>2.956469041231206E-4</v>
          </cell>
        </row>
        <row r="292">
          <cell r="A292" t="str">
            <v>T-Plg-ELC-GSL_S2</v>
          </cell>
          <cell r="B292" t="str">
            <v>VAR_fout</v>
          </cell>
          <cell r="C292" t="str">
            <v>T-PEVmix-ELC_GSL_S2</v>
          </cell>
          <cell r="D292">
            <v>1.4414517045688133E-3</v>
          </cell>
          <cell r="E292">
            <v>1.199068346806381E-2</v>
          </cell>
          <cell r="F292">
            <v>2.550264960647715E-3</v>
          </cell>
          <cell r="G292">
            <v>1.898747820478314E-2</v>
          </cell>
          <cell r="H292">
            <v>1.1120836008912295E-2</v>
          </cell>
          <cell r="I292">
            <v>8.8998444573905808E-3</v>
          </cell>
        </row>
        <row r="293">
          <cell r="A293" t="str">
            <v>T-Plg-ELC-GSL_S2</v>
          </cell>
          <cell r="B293" t="str">
            <v>VAR_fin</v>
          </cell>
          <cell r="C293" t="str">
            <v>T-ELC-car-PlgSTGOut_S2</v>
          </cell>
          <cell r="D293">
            <v>9.5896231288034961E-4</v>
          </cell>
          <cell r="E293">
            <v>7.9771063540351288E-3</v>
          </cell>
          <cell r="F293">
            <v>1.6966284596069846E-3</v>
          </cell>
          <cell r="G293">
            <v>1.2631901545720371E-2</v>
          </cell>
          <cell r="H293">
            <v>6.8316174612080048E-3</v>
          </cell>
          <cell r="I293">
            <v>4.9981363963104873E-3</v>
          </cell>
        </row>
        <row r="294">
          <cell r="A294" t="str">
            <v>T-Plg-ELC-DSL_S1</v>
          </cell>
          <cell r="B294" t="str">
            <v>VAR_fout</v>
          </cell>
          <cell r="C294" t="str">
            <v>T-PEVmix-ELC_DSL_S1</v>
          </cell>
          <cell r="E294">
            <v>4.2426383047410477E-4</v>
          </cell>
          <cell r="F294">
            <v>4.1415723671151076E-4</v>
          </cell>
          <cell r="G294">
            <v>6.3866074072268966E-4</v>
          </cell>
          <cell r="H294">
            <v>6.0423767259969164E-4</v>
          </cell>
          <cell r="I294">
            <v>6.0839441591977752E-4</v>
          </cell>
        </row>
        <row r="295">
          <cell r="A295" t="str">
            <v>T-Plg-ELC-DSL_S1</v>
          </cell>
          <cell r="B295" t="str">
            <v>VAR_fin</v>
          </cell>
          <cell r="C295" t="str">
            <v>T-ELC-car-PlgSTGOut_S1</v>
          </cell>
          <cell r="E295">
            <v>2.3293145981827712E-4</v>
          </cell>
          <cell r="F295">
            <v>2.2738268693259245E-4</v>
          </cell>
          <cell r="G295">
            <v>3.5064072866856856E-4</v>
          </cell>
          <cell r="H295">
            <v>3.1651011819390485E-4</v>
          </cell>
          <cell r="I295">
            <v>2.9839454872421212E-4</v>
          </cell>
        </row>
        <row r="296">
          <cell r="A296" t="str">
            <v>T_TRM_ELC</v>
          </cell>
          <cell r="B296" t="str">
            <v>VAR_fout</v>
          </cell>
          <cell r="C296" t="str">
            <v>TPTRM</v>
          </cell>
          <cell r="D296">
            <v>3.3477999999999994E-2</v>
          </cell>
          <cell r="E296">
            <v>3.4100101820365179E-2</v>
          </cell>
          <cell r="F296">
            <v>3.5033254550912878E-2</v>
          </cell>
          <cell r="G296">
            <v>3.6588509101825824E-2</v>
          </cell>
          <cell r="H296">
            <v>3.8717484032322634E-2</v>
          </cell>
          <cell r="I296">
            <v>4.0618708186581282E-2</v>
          </cell>
        </row>
        <row r="297">
          <cell r="A297" t="str">
            <v>T_TRM_ELC</v>
          </cell>
          <cell r="B297" t="str">
            <v>VAR_fin</v>
          </cell>
          <cell r="C297" t="str">
            <v>TELC</v>
          </cell>
          <cell r="D297">
            <v>0.58772895164057959</v>
          </cell>
          <cell r="E297">
            <v>0.6125507323013607</v>
          </cell>
          <cell r="F297">
            <v>0.6520227065267854</v>
          </cell>
          <cell r="G297">
            <v>0.72454506142995201</v>
          </cell>
          <cell r="H297">
            <v>0.76670415207523457</v>
          </cell>
          <cell r="I297">
            <v>0.80435320106506514</v>
          </cell>
        </row>
        <row r="298">
          <cell r="A298" t="str">
            <v>T-Plg-ELC-GSL_S3</v>
          </cell>
          <cell r="B298" t="str">
            <v>VAR_fout</v>
          </cell>
          <cell r="C298" t="str">
            <v>T-PEVmix-ELC_GSL_S3</v>
          </cell>
          <cell r="E298">
            <v>2.4698247220793737E-2</v>
          </cell>
          <cell r="F298">
            <v>0.27104682901549593</v>
          </cell>
          <cell r="G298">
            <v>1.6047493460102402</v>
          </cell>
          <cell r="H298">
            <v>5.0832528865010129</v>
          </cell>
          <cell r="I298">
            <v>6.2406068517991642</v>
          </cell>
        </row>
        <row r="299">
          <cell r="A299" t="str">
            <v>T-Plg-ELC-GSL_S3</v>
          </cell>
          <cell r="B299" t="str">
            <v>VAR_fin</v>
          </cell>
          <cell r="C299" t="str">
            <v>T-ELC-car-PlgSTGOut_S3</v>
          </cell>
          <cell r="E299">
            <v>1.762693624410459E-2</v>
          </cell>
          <cell r="F299">
            <v>0.19344389630210027</v>
          </cell>
          <cell r="G299">
            <v>1.1452964316462118</v>
          </cell>
          <cell r="H299">
            <v>3.3011826822119317</v>
          </cell>
          <cell r="I299">
            <v>3.7115487917947645</v>
          </cell>
        </row>
        <row r="300">
          <cell r="A300" t="str">
            <v>T-Plg-ELC-DSL_S2</v>
          </cell>
          <cell r="B300" t="str">
            <v>VAR_fout</v>
          </cell>
          <cell r="C300" t="str">
            <v>T-PEVmix-ELC_DSL_S2</v>
          </cell>
          <cell r="D300">
            <v>6.3136378350663609E-6</v>
          </cell>
          <cell r="E300">
            <v>8.8414750626030676E-5</v>
          </cell>
          <cell r="F300">
            <v>4.6049642794565912E-4</v>
          </cell>
          <cell r="G300">
            <v>1.2033363949083109E-3</v>
          </cell>
          <cell r="H300">
            <v>3.9684811729267688E-2</v>
          </cell>
          <cell r="I300">
            <v>3.0605355772309138E-2</v>
          </cell>
        </row>
        <row r="301">
          <cell r="A301" t="str">
            <v>T-Plg-ELC-DSL_S2</v>
          </cell>
          <cell r="B301" t="str">
            <v>VAR_fin</v>
          </cell>
          <cell r="C301" t="str">
            <v>T-ELC-car-PlgSTGOut_S2</v>
          </cell>
          <cell r="D301">
            <v>4.2003077326931592E-6</v>
          </cell>
          <cell r="E301">
            <v>5.8820155739064564E-5</v>
          </cell>
          <cell r="F301">
            <v>3.0635693045852379E-4</v>
          </cell>
          <cell r="G301">
            <v>8.0055006267418509E-4</v>
          </cell>
          <cell r="H301">
            <v>2.4138566218237251E-2</v>
          </cell>
          <cell r="I301">
            <v>1.6939447926625713E-2</v>
          </cell>
        </row>
        <row r="302">
          <cell r="A302" t="str">
            <v>T_TW-ICEGSLEXT</v>
          </cell>
          <cell r="B302" t="str">
            <v>VAR_fout</v>
          </cell>
          <cell r="C302" t="str">
            <v>CO2_T</v>
          </cell>
          <cell r="D302">
            <v>153.02967752252499</v>
          </cell>
          <cell r="E302">
            <v>103.116407091798</v>
          </cell>
          <cell r="F302">
            <v>70.308952611834698</v>
          </cell>
          <cell r="G302">
            <v>33.4420377637936</v>
          </cell>
        </row>
        <row r="303">
          <cell r="A303" t="str">
            <v>T_TW-ICEGSLEXT</v>
          </cell>
          <cell r="B303" t="str">
            <v>VAR_fout</v>
          </cell>
          <cell r="C303" t="str">
            <v>TPTWL</v>
          </cell>
          <cell r="D303">
            <v>1.599067037773555</v>
          </cell>
          <cell r="E303">
            <v>1.0999618985254345</v>
          </cell>
          <cell r="F303">
            <v>0.77296801921741565</v>
          </cell>
          <cell r="G303">
            <v>0.38586638887521818</v>
          </cell>
        </row>
        <row r="304">
          <cell r="A304" t="str">
            <v>T_TW-ICEGSLEXT</v>
          </cell>
          <cell r="B304" t="str">
            <v>VAR_fin</v>
          </cell>
          <cell r="C304" t="str">
            <v>TGSL</v>
          </cell>
          <cell r="D304">
            <v>2.0735728661588739</v>
          </cell>
          <cell r="E304">
            <v>1.3972412885067411</v>
          </cell>
          <cell r="F304">
            <v>0.95269583484870823</v>
          </cell>
          <cell r="G304">
            <v>0.45314414314083362</v>
          </cell>
        </row>
        <row r="305">
          <cell r="A305" t="str">
            <v>T_TW-ICEGSLEXT</v>
          </cell>
          <cell r="B305" t="str">
            <v>VAR_cap</v>
          </cell>
          <cell r="C305" t="str">
            <v>-</v>
          </cell>
          <cell r="D305">
            <v>0.55779800000000002</v>
          </cell>
          <cell r="E305">
            <v>0.48342493333333297</v>
          </cell>
          <cell r="F305">
            <v>0.37186363360164898</v>
          </cell>
          <cell r="G305">
            <v>0.18593183583753872</v>
          </cell>
        </row>
        <row r="306">
          <cell r="A306" t="str">
            <v>T-Plg-ELC-GSL_S4</v>
          </cell>
          <cell r="B306" t="str">
            <v>VAR_fout</v>
          </cell>
          <cell r="C306" t="str">
            <v>T-PEVmix-ELC_GSL_S4</v>
          </cell>
          <cell r="E306">
            <v>2.3962659818443182E-2</v>
          </cell>
          <cell r="F306">
            <v>2.8222131128205166E-2</v>
          </cell>
          <cell r="G306">
            <v>3.5806244667363971E-2</v>
          </cell>
          <cell r="H306">
            <v>6.7933301921882716E-3</v>
          </cell>
          <cell r="I306">
            <v>5.7105409965195622E-3</v>
          </cell>
        </row>
        <row r="307">
          <cell r="A307" t="str">
            <v>T-Plg-ELC-GSL_S4</v>
          </cell>
          <cell r="B307" t="str">
            <v>VAR_fin</v>
          </cell>
          <cell r="C307" t="str">
            <v>T-ELC-car-PlgSTGOut_S4</v>
          </cell>
          <cell r="E307">
            <v>1.7890598981132717E-2</v>
          </cell>
          <cell r="F307">
            <v>2.1070733976661871E-2</v>
          </cell>
          <cell r="G307">
            <v>2.6733057566134109E-2</v>
          </cell>
          <cell r="H307">
            <v>4.7728444539519152E-3</v>
          </cell>
          <cell r="I307">
            <v>3.7131210496585795E-3</v>
          </cell>
        </row>
        <row r="308">
          <cell r="A308" t="str">
            <v>T-Plg-ELC-DSL_S3</v>
          </cell>
          <cell r="B308" t="str">
            <v>VAR_fout</v>
          </cell>
          <cell r="C308" t="str">
            <v>T-PEVmix-ELC_DSL_S3</v>
          </cell>
          <cell r="E308">
            <v>5.2300738190454545E-4</v>
          </cell>
          <cell r="F308">
            <v>0.13030453416377527</v>
          </cell>
          <cell r="G308">
            <v>1.0505408015432534</v>
          </cell>
          <cell r="H308">
            <v>3.516763584803213</v>
          </cell>
          <cell r="I308">
            <v>4.3254424756065974</v>
          </cell>
        </row>
        <row r="309">
          <cell r="A309" t="str">
            <v>T-Plg-ELC-DSL_S3</v>
          </cell>
          <cell r="B309" t="str">
            <v>VAR_fin</v>
          </cell>
          <cell r="C309" t="str">
            <v>T-ELC-car-PlgSTGOut_S3</v>
          </cell>
          <cell r="E309">
            <v>3.7326607405022171E-4</v>
          </cell>
          <cell r="F309">
            <v>9.2997276101797699E-2</v>
          </cell>
          <cell r="G309">
            <v>0.74976234406800712</v>
          </cell>
          <cell r="H309">
            <v>2.2840400335306326</v>
          </cell>
          <cell r="I309">
            <v>2.5730826526038606</v>
          </cell>
        </row>
        <row r="310">
          <cell r="A310" t="str">
            <v>T-Plg-ELC-DSL_S4</v>
          </cell>
          <cell r="B310" t="str">
            <v>VAR_fout</v>
          </cell>
          <cell r="C310" t="str">
            <v>T-PEVmix-ELC_DSL_S4</v>
          </cell>
          <cell r="E310">
            <v>7.2405812117739568E-2</v>
          </cell>
          <cell r="F310">
            <v>8.3129130863286105E-2</v>
          </cell>
          <cell r="G310">
            <v>0.10376334935328664</v>
          </cell>
          <cell r="H310">
            <v>7.5164639427684433E-3</v>
          </cell>
          <cell r="I310">
            <v>6.2366443261347567E-3</v>
          </cell>
        </row>
        <row r="311">
          <cell r="A311" t="str">
            <v>T-Plg-ELC-DSL_S4</v>
          </cell>
          <cell r="B311" t="str">
            <v>VAR_fin</v>
          </cell>
          <cell r="C311" t="str">
            <v>T-ELC-car-PlgSTGOut_S4</v>
          </cell>
          <cell r="E311">
            <v>5.4058412476594507E-2</v>
          </cell>
          <cell r="F311">
            <v>6.2064476781516824E-2</v>
          </cell>
          <cell r="G311">
            <v>7.747005074912558E-2</v>
          </cell>
          <cell r="H311">
            <v>5.2726067781883098E-3</v>
          </cell>
          <cell r="I311">
            <v>4.0499000104645489E-3</v>
          </cell>
        </row>
        <row r="312">
          <cell r="A312" t="str">
            <v>TFLGV-ICENGA</v>
          </cell>
          <cell r="B312" t="str">
            <v>VAR_fout</v>
          </cell>
          <cell r="C312" t="str">
            <v>CO2_T</v>
          </cell>
          <cell r="D312">
            <v>1.429353821093917</v>
          </cell>
          <cell r="E312">
            <v>1.6339623677789661</v>
          </cell>
          <cell r="F312">
            <v>3.014671483530067</v>
          </cell>
          <cell r="G312">
            <v>4.2810570565921164</v>
          </cell>
          <cell r="H312">
            <v>5.4322302265514377</v>
          </cell>
          <cell r="I312">
            <v>5.9378562604514542</v>
          </cell>
        </row>
        <row r="313">
          <cell r="A313" t="str">
            <v>TFLGV-ICENGA</v>
          </cell>
          <cell r="B313" t="str">
            <v>VAR_fout</v>
          </cell>
          <cell r="C313" t="str">
            <v>TFLGV</v>
          </cell>
          <cell r="D313">
            <v>8.124430074184787E-3</v>
          </cell>
          <cell r="E313">
            <v>9.287422613604478E-3</v>
          </cell>
          <cell r="F313">
            <v>1.7135356762704338E-2</v>
          </cell>
          <cell r="G313">
            <v>2.4333477258457414E-2</v>
          </cell>
          <cell r="H313">
            <v>3.0876731828871854E-2</v>
          </cell>
          <cell r="I313">
            <v>3.3750704176015493E-2</v>
          </cell>
        </row>
        <row r="314">
          <cell r="A314" t="str">
            <v>TFLGV-ICENGA</v>
          </cell>
          <cell r="B314" t="str">
            <v>VAR_fin</v>
          </cell>
          <cell r="C314" t="str">
            <v>TNGA</v>
          </cell>
          <cell r="D314">
            <v>2.534315285627509E-2</v>
          </cell>
          <cell r="E314">
            <v>2.8970963967712107E-2</v>
          </cell>
          <cell r="F314">
            <v>5.3451622048405527E-2</v>
          </cell>
          <cell r="G314">
            <v>7.5905266960853188E-2</v>
          </cell>
          <cell r="H314">
            <v>9.631613876864252E-2</v>
          </cell>
          <cell r="I314">
            <v>0.10528113936970666</v>
          </cell>
        </row>
        <row r="315">
          <cell r="A315" t="str">
            <v>TFLGV-ICENGA</v>
          </cell>
          <cell r="B315" t="str">
            <v>VAR_ncap</v>
          </cell>
          <cell r="C315" t="str">
            <v>-</v>
          </cell>
          <cell r="D315">
            <v>5.7023635686586505E-7</v>
          </cell>
          <cell r="E315">
            <v>7.5948316660839096E-6</v>
          </cell>
          <cell r="F315">
            <v>4.9350790597278704E-4</v>
          </cell>
          <cell r="G315">
            <v>1.1368493661943701E-3</v>
          </cell>
          <cell r="H315">
            <v>1.3348565338944299E-3</v>
          </cell>
          <cell r="I315">
            <v>2.4053698765080802E-3</v>
          </cell>
        </row>
        <row r="316">
          <cell r="A316" t="str">
            <v>TFLGV-ICENGA</v>
          </cell>
          <cell r="B316" t="str">
            <v>VAR_cap</v>
          </cell>
          <cell r="C316" t="str">
            <v>-</v>
          </cell>
          <cell r="D316">
            <v>5.8350260254440994E-4</v>
          </cell>
          <cell r="E316">
            <v>7.170634186462908E-4</v>
          </cell>
          <cell r="F316">
            <v>1.210560456958119E-3</v>
          </cell>
          <cell r="G316">
            <v>2.0382592558227464E-3</v>
          </cell>
          <cell r="H316">
            <v>3.0192688225152472E-3</v>
          </cell>
          <cell r="I316">
            <v>3.335055560649986E-3</v>
          </cell>
        </row>
        <row r="317">
          <cell r="A317" t="str">
            <v>TFLGV-BEVELC</v>
          </cell>
          <cell r="B317" t="str">
            <v>VAR_fout</v>
          </cell>
          <cell r="C317" t="str">
            <v>TFLGV</v>
          </cell>
          <cell r="D317">
            <v>2.4050966208844775E-2</v>
          </cell>
          <cell r="E317">
            <v>5.3632598551357186E-2</v>
          </cell>
          <cell r="F317">
            <v>0.19835159866618204</v>
          </cell>
          <cell r="G317">
            <v>0.8423793281676023</v>
          </cell>
          <cell r="H317">
            <v>2.1286491104696399</v>
          </cell>
          <cell r="I317">
            <v>4.5056580677173645</v>
          </cell>
        </row>
        <row r="318">
          <cell r="A318" t="str">
            <v>TFLGV-BEVELC</v>
          </cell>
          <cell r="B318" t="str">
            <v>VAR_fin</v>
          </cell>
          <cell r="C318" t="str">
            <v>T-ELC-LGV_BatSTGout</v>
          </cell>
          <cell r="D318">
            <v>3.5298596903350597E-2</v>
          </cell>
          <cell r="E318">
            <v>7.8714321108952948E-2</v>
          </cell>
          <cell r="F318">
            <v>0.29111234308241318</v>
          </cell>
          <cell r="G318">
            <v>1.2363248979896915</v>
          </cell>
          <cell r="H318">
            <v>3.1241292448164333</v>
          </cell>
          <cell r="I318">
            <v>6.6127658463133496</v>
          </cell>
        </row>
        <row r="319">
          <cell r="A319" t="str">
            <v>TFLGV-BEVELC</v>
          </cell>
          <cell r="B319" t="str">
            <v>VAR_ncap</v>
          </cell>
          <cell r="C319" t="str">
            <v>-</v>
          </cell>
          <cell r="E319">
            <v>1.14833157058435E-3</v>
          </cell>
          <cell r="F319">
            <v>1.01124194140635E-2</v>
          </cell>
          <cell r="G319">
            <v>4.5844898432945799E-2</v>
          </cell>
          <cell r="H319">
            <v>9.13884874860761E-2</v>
          </cell>
          <cell r="I319">
            <v>0.35608880185388397</v>
          </cell>
        </row>
        <row r="320">
          <cell r="A320" t="str">
            <v>TFLGV-BEVELC</v>
          </cell>
          <cell r="B320" t="str">
            <v>VAR_cap</v>
          </cell>
          <cell r="C320" t="str">
            <v>-</v>
          </cell>
          <cell r="D320">
            <v>1.6989396538367525E-3</v>
          </cell>
          <cell r="E320">
            <v>3.7402145702643791E-3</v>
          </cell>
          <cell r="F320">
            <v>1.385268433817937E-2</v>
          </cell>
          <cell r="G320">
            <v>5.8735443857998101E-2</v>
          </cell>
          <cell r="H320">
            <v>0.18339762779591978</v>
          </cell>
          <cell r="I320">
            <v>0.41664216305060686</v>
          </cell>
        </row>
        <row r="321">
          <cell r="A321" t="str">
            <v>T_B_c-BEVELC-S1</v>
          </cell>
          <cell r="B321" t="str">
            <v>VAR_fout</v>
          </cell>
          <cell r="C321" t="str">
            <v>TPBSc</v>
          </cell>
          <cell r="D321">
            <v>1.6977893654379254E-4</v>
          </cell>
          <cell r="E321">
            <v>4.1854396827052025E-4</v>
          </cell>
          <cell r="F321">
            <v>4.7370608834461326E-4</v>
          </cell>
          <cell r="G321">
            <v>6.8542844257444254E-3</v>
          </cell>
          <cell r="H321">
            <v>2.477807440236705E-2</v>
          </cell>
          <cell r="I321">
            <v>5.9212273616619605E-2</v>
          </cell>
        </row>
        <row r="322">
          <cell r="A322" t="str">
            <v>T_B_c-BEVELC-S1</v>
          </cell>
          <cell r="B322" t="str">
            <v>VAR_fin</v>
          </cell>
          <cell r="C322" t="str">
            <v>T-ELC-Bus_c_BatSTGout_S1</v>
          </cell>
          <cell r="D322">
            <v>4.4832843292094243E-4</v>
          </cell>
          <cell r="E322">
            <v>1.0889929300713472E-3</v>
          </cell>
          <cell r="F322">
            <v>1.2097077406653812E-3</v>
          </cell>
          <cell r="G322">
            <v>1.5339155928071583E-2</v>
          </cell>
          <cell r="H322">
            <v>5.077376628406275E-2</v>
          </cell>
          <cell r="I322">
            <v>0.11063924063703724</v>
          </cell>
        </row>
        <row r="323">
          <cell r="A323" t="str">
            <v>T_B_c-BEVELC-S1</v>
          </cell>
          <cell r="B323" t="str">
            <v>VAR_ncap</v>
          </cell>
          <cell r="C323" t="str">
            <v>-</v>
          </cell>
          <cell r="E323">
            <v>2.0486094147371501E-6</v>
          </cell>
          <cell r="F323">
            <v>3.0606834011833898E-6</v>
          </cell>
          <cell r="G323">
            <v>1.5238027289276801E-4</v>
          </cell>
          <cell r="H323">
            <v>3.9025487900674698E-4</v>
          </cell>
          <cell r="I323">
            <v>1.1482047824496601E-3</v>
          </cell>
        </row>
        <row r="324">
          <cell r="A324" t="str">
            <v>T_B_c-BEVELC-S1</v>
          </cell>
          <cell r="B324" t="str">
            <v>VAR_cap</v>
          </cell>
          <cell r="C324" t="str">
            <v>-</v>
          </cell>
          <cell r="D324">
            <v>3.3713942307692301E-6</v>
          </cell>
          <cell r="E324">
            <v>8.6493965200022216E-6</v>
          </cell>
          <cell r="F324">
            <v>1.1184072414519537E-5</v>
          </cell>
          <cell r="G324">
            <v>1.5278702826164681E-4</v>
          </cell>
          <cell r="H324">
            <v>5.4362732845976154E-4</v>
          </cell>
          <cell r="I324">
            <v>1.3707253346859755E-3</v>
          </cell>
        </row>
        <row r="325">
          <cell r="A325" t="str">
            <v>T_B_c-BEVELC-S2</v>
          </cell>
          <cell r="B325" t="str">
            <v>VAR_fout</v>
          </cell>
          <cell r="C325" t="str">
            <v>TPBSc</v>
          </cell>
          <cell r="D325">
            <v>2.3388481515723022E-4</v>
          </cell>
          <cell r="E325">
            <v>3.5686066318963555E-4</v>
          </cell>
          <cell r="F325">
            <v>3.6430156737893093E-4</v>
          </cell>
          <cell r="G325">
            <v>5.1400275839756659E-4</v>
          </cell>
          <cell r="H325">
            <v>3.2602323728202924E-2</v>
          </cell>
          <cell r="I325">
            <v>5.5184749416511768E-2</v>
          </cell>
        </row>
        <row r="326">
          <cell r="A326" t="str">
            <v>T_B_c-BEVELC-S2</v>
          </cell>
          <cell r="B326" t="str">
            <v>VAR_fin</v>
          </cell>
          <cell r="C326" t="str">
            <v>T-ELC-Bus_c_BatSTGout_S2</v>
          </cell>
          <cell r="D326">
            <v>8.4993173917138226E-4</v>
          </cell>
          <cell r="E326">
            <v>1.2793223330787456E-3</v>
          </cell>
          <cell r="F326">
            <v>1.2929526401020889E-3</v>
          </cell>
          <cell r="G326">
            <v>1.6217280638813958E-3</v>
          </cell>
          <cell r="H326">
            <v>9.2283279276944963E-2</v>
          </cell>
          <cell r="I326">
            <v>0.14407198705524205</v>
          </cell>
        </row>
        <row r="327">
          <cell r="A327" t="str">
            <v>T_B_c-BEVELC-S2</v>
          </cell>
          <cell r="B327" t="str">
            <v>VAR_ncap</v>
          </cell>
          <cell r="C327" t="str">
            <v>-</v>
          </cell>
          <cell r="E327">
            <v>7.0163058538192903E-7</v>
          </cell>
          <cell r="F327">
            <v>1.0501885921218701E-6</v>
          </cell>
          <cell r="G327">
            <v>8.9354190443637804E-6</v>
          </cell>
          <cell r="H327">
            <v>5.0513273971481202E-4</v>
          </cell>
          <cell r="I327">
            <v>9.1023380986906101E-4</v>
          </cell>
        </row>
        <row r="328">
          <cell r="A328" t="str">
            <v>T_B_c-BEVELC-S2</v>
          </cell>
          <cell r="B328" t="str">
            <v>VAR_cap</v>
          </cell>
          <cell r="C328" t="str">
            <v>-</v>
          </cell>
          <cell r="D328">
            <v>4.9398221811068104E-6</v>
          </cell>
          <cell r="E328">
            <v>7.2491123325643281E-6</v>
          </cell>
          <cell r="F328">
            <v>7.5456815811979004E-6</v>
          </cell>
          <cell r="G328">
            <v>1.0227419307990604E-5</v>
          </cell>
          <cell r="H328">
            <v>7.0830587365287921E-4</v>
          </cell>
          <cell r="I328">
            <v>1.198937907445498E-3</v>
          </cell>
        </row>
        <row r="329">
          <cell r="A329" t="str">
            <v>T_B_c-BEVELC-S3</v>
          </cell>
          <cell r="B329" t="str">
            <v>VAR_fout</v>
          </cell>
          <cell r="C329" t="str">
            <v>TPBSc</v>
          </cell>
          <cell r="D329">
            <v>7.6263598661732192E-5</v>
          </cell>
          <cell r="E329">
            <v>1.6207778453941751E-4</v>
          </cell>
          <cell r="F329">
            <v>1.4583412089981884E-4</v>
          </cell>
          <cell r="G329">
            <v>1.8420299454281728E-4</v>
          </cell>
          <cell r="H329">
            <v>8.8114435403474905E-4</v>
          </cell>
          <cell r="I329">
            <v>2.1905955825574299E-3</v>
          </cell>
        </row>
        <row r="330">
          <cell r="A330" t="str">
            <v>T_B_c-BEVELC-S3</v>
          </cell>
          <cell r="B330" t="str">
            <v>VAR_fin</v>
          </cell>
          <cell r="C330" t="str">
            <v>T-ELC-Bus_c_BatSTGout_S3</v>
          </cell>
          <cell r="D330">
            <v>4.1680837822978426E-4</v>
          </cell>
          <cell r="E330">
            <v>8.7537483175127002E-4</v>
          </cell>
          <cell r="F330">
            <v>7.7946275088128713E-4</v>
          </cell>
          <cell r="G330">
            <v>9.1954172959470297E-4</v>
          </cell>
          <cell r="H330">
            <v>3.7272219262826181E-3</v>
          </cell>
          <cell r="I330">
            <v>8.4443427708550955E-3</v>
          </cell>
        </row>
        <row r="331">
          <cell r="A331" t="str">
            <v>T_B_c-BEVELC-S3</v>
          </cell>
          <cell r="B331" t="str">
            <v>VAR_ncap</v>
          </cell>
          <cell r="C331" t="str">
            <v>-</v>
          </cell>
          <cell r="E331">
            <v>3.68581708745176E-7</v>
          </cell>
          <cell r="F331">
            <v>3.9445903345795603E-7</v>
          </cell>
          <cell r="G331">
            <v>1.7332560657168101E-6</v>
          </cell>
          <cell r="H331">
            <v>1.4775322681274199E-5</v>
          </cell>
          <cell r="I331">
            <v>4.2302762411937703E-5</v>
          </cell>
        </row>
        <row r="332">
          <cell r="A332" t="str">
            <v>T_B_c-BEVELC-S3</v>
          </cell>
          <cell r="B332" t="str">
            <v>VAR_cap</v>
          </cell>
          <cell r="C332" t="str">
            <v>-</v>
          </cell>
          <cell r="D332">
            <v>1.3098428072214101E-6</v>
          </cell>
          <cell r="E332">
            <v>2.8676277970960563E-6</v>
          </cell>
          <cell r="F332">
            <v>2.4094509495327425E-6</v>
          </cell>
          <cell r="G332">
            <v>3.0654754837773304E-6</v>
          </cell>
          <cell r="H332">
            <v>1.8904379299735501E-5</v>
          </cell>
          <cell r="I332">
            <v>4.7363624357777698E-5</v>
          </cell>
        </row>
        <row r="333">
          <cell r="A333" t="str">
            <v>T_B_c-BEVELC-S4</v>
          </cell>
          <cell r="B333" t="str">
            <v>VAR_fout</v>
          </cell>
          <cell r="C333" t="str">
            <v>TPBSc</v>
          </cell>
          <cell r="E333">
            <v>8.4137276132555665E-6</v>
          </cell>
          <cell r="F333">
            <v>2.7970605142759109E-5</v>
          </cell>
          <cell r="G333">
            <v>2.2785284276021468E-5</v>
          </cell>
          <cell r="H333">
            <v>2.9744314975570259E-5</v>
          </cell>
          <cell r="I333">
            <v>1.6924170865019523E-5</v>
          </cell>
        </row>
        <row r="334">
          <cell r="A334" t="str">
            <v>T_B_c-BEVELC-S4</v>
          </cell>
          <cell r="B334" t="str">
            <v>VAR_fin</v>
          </cell>
          <cell r="C334" t="str">
            <v>T-ELC-Bus_c_BatSTGout_S4</v>
          </cell>
          <cell r="E334">
            <v>6.6546247435057953E-5</v>
          </cell>
          <cell r="F334">
            <v>2.1571336836692499E-4</v>
          </cell>
          <cell r="G334">
            <v>1.6396261567882436E-4</v>
          </cell>
          <cell r="H334">
            <v>1.8851367805231716E-4</v>
          </cell>
          <cell r="I334">
            <v>9.9236504848894497E-5</v>
          </cell>
        </row>
        <row r="335">
          <cell r="A335" t="str">
            <v>T_B_c-BEVELC-S4</v>
          </cell>
          <cell r="B335" t="str">
            <v>VAR_ncap</v>
          </cell>
          <cell r="C335" t="str">
            <v>-</v>
          </cell>
          <cell r="E335">
            <v>1.7398938951500799E-7</v>
          </cell>
          <cell r="F335">
            <v>1.89500260461177E-7</v>
          </cell>
          <cell r="G335">
            <v>2.1796194622108401E-7</v>
          </cell>
          <cell r="H335">
            <v>4.26621136921855E-7</v>
          </cell>
          <cell r="I335">
            <v>1.7796615465507799E-7</v>
          </cell>
        </row>
        <row r="336">
          <cell r="A336" t="str">
            <v>T_B_c-BEVELC-S4</v>
          </cell>
          <cell r="B336" t="str">
            <v>VAR_cap</v>
          </cell>
          <cell r="C336" t="str">
            <v>-</v>
          </cell>
          <cell r="E336">
            <v>1.7398938951500799E-7</v>
          </cell>
          <cell r="F336">
            <v>3.4588708839126274E-7</v>
          </cell>
          <cell r="G336">
            <v>1.2248866946829701E-7</v>
          </cell>
          <cell r="H336">
            <v>4.5121683852718701E-7</v>
          </cell>
          <cell r="I336">
            <v>1.6419539685634886E-7</v>
          </cell>
        </row>
        <row r="337">
          <cell r="A337" t="str">
            <v>T_C-BAT-ELC-S1</v>
          </cell>
          <cell r="B337" t="str">
            <v>VAR_fout</v>
          </cell>
          <cell r="C337" t="str">
            <v>TPCAR</v>
          </cell>
          <cell r="D337">
            <v>1.3956217239911384E-2</v>
          </cell>
          <cell r="E337">
            <v>0.32711815866766997</v>
          </cell>
          <cell r="F337">
            <v>0.78998277523134008</v>
          </cell>
          <cell r="G337">
            <v>1.5859001369901902</v>
          </cell>
          <cell r="H337">
            <v>2.3215005142058107</v>
          </cell>
          <cell r="I337">
            <v>2.4016425603664975</v>
          </cell>
        </row>
        <row r="338">
          <cell r="A338" t="str">
            <v>T_C-BAT-ELC-S1</v>
          </cell>
          <cell r="B338" t="str">
            <v>VAR_fin</v>
          </cell>
          <cell r="C338" t="str">
            <v>T-ELC-car-BatSTGOut_S1</v>
          </cell>
          <cell r="D338">
            <v>7.7035012099345313E-3</v>
          </cell>
          <cell r="E338">
            <v>0.18056147219330221</v>
          </cell>
          <cell r="F338">
            <v>0.43605177249739396</v>
          </cell>
          <cell r="G338">
            <v>0.87537929613202359</v>
          </cell>
          <cell r="H338">
            <v>1.2077324575336665</v>
          </cell>
          <cell r="I338">
            <v>1.1345692024258951</v>
          </cell>
        </row>
        <row r="339">
          <cell r="A339" t="str">
            <v>T_C-BAT-ELC-S1</v>
          </cell>
          <cell r="B339" t="str">
            <v>VAR_ncap</v>
          </cell>
          <cell r="C339" t="str">
            <v>-</v>
          </cell>
          <cell r="D339">
            <v>6.3322251607715404E-5</v>
          </cell>
          <cell r="E339">
            <v>3.31830648848788E-2</v>
          </cell>
          <cell r="F339">
            <v>8.82026247044016E-2</v>
          </cell>
          <cell r="G339">
            <v>0.14549747303694599</v>
          </cell>
          <cell r="H339">
            <v>0.15307781405092399</v>
          </cell>
          <cell r="I339">
            <v>0.28790643948025901</v>
          </cell>
        </row>
        <row r="340">
          <cell r="A340" t="str">
            <v>T_C-BAT-ELC-S1</v>
          </cell>
          <cell r="B340" t="str">
            <v>VAR_cap</v>
          </cell>
          <cell r="C340" t="str">
            <v>-</v>
          </cell>
          <cell r="D340">
            <v>1.5349949860296059E-3</v>
          </cell>
          <cell r="E340">
            <v>3.4943782020522729E-2</v>
          </cell>
          <cell r="F340">
            <v>0.12002554505778025</v>
          </cell>
          <cell r="G340">
            <v>0.24099206279992721</v>
          </cell>
          <cell r="H340">
            <v>0.35280058308907847</v>
          </cell>
          <cell r="I340">
            <v>0.36498661867741961</v>
          </cell>
        </row>
        <row r="341">
          <cell r="A341" t="str">
            <v>D-TNGA</v>
          </cell>
          <cell r="B341" t="str">
            <v>VAR_fout</v>
          </cell>
          <cell r="C341" t="str">
            <v>CO2</v>
          </cell>
          <cell r="D341">
            <v>16.076682143613599</v>
          </cell>
          <cell r="E341">
            <v>15.3725402839002</v>
          </cell>
          <cell r="F341">
            <v>339.53596215976899</v>
          </cell>
          <cell r="G341">
            <v>410.08129233408101</v>
          </cell>
          <cell r="H341">
            <v>87.548781338574798</v>
          </cell>
          <cell r="I341">
            <v>123.60189852665</v>
          </cell>
        </row>
        <row r="342">
          <cell r="A342" t="str">
            <v>D-TNGA</v>
          </cell>
          <cell r="B342" t="str">
            <v>VAR_fout</v>
          </cell>
          <cell r="C342" t="str">
            <v>TNGA</v>
          </cell>
          <cell r="D342">
            <v>0.30724233415153185</v>
          </cell>
          <cell r="E342">
            <v>0.32347485884185512</v>
          </cell>
          <cell r="F342">
            <v>6.006475791259505</v>
          </cell>
          <cell r="G342">
            <v>7.2484939161059998</v>
          </cell>
          <cell r="H342">
            <v>1.5597005978082037</v>
          </cell>
          <cell r="I342">
            <v>2.2019471750338604</v>
          </cell>
        </row>
        <row r="343">
          <cell r="A343" t="str">
            <v>D-TNGA</v>
          </cell>
          <cell r="B343" t="str">
            <v>VAR_fin</v>
          </cell>
          <cell r="C343" t="str">
            <v>NGA</v>
          </cell>
          <cell r="D343">
            <v>0.28504755573782908</v>
          </cell>
          <cell r="E343">
            <v>0.27256277099113924</v>
          </cell>
          <cell r="F343">
            <v>6.0201411730455412</v>
          </cell>
          <cell r="G343">
            <v>7.2709448995404395</v>
          </cell>
          <cell r="H343">
            <v>1.5522833570669292</v>
          </cell>
          <cell r="I343">
            <v>2.1915230235221537</v>
          </cell>
        </row>
        <row r="344">
          <cell r="A344" t="str">
            <v>D-TNGA</v>
          </cell>
          <cell r="B344" t="str">
            <v>VAR_fin</v>
          </cell>
          <cell r="C344" t="str">
            <v>BNGA</v>
          </cell>
          <cell r="D344">
            <v>2.3174817757089169E-2</v>
          </cell>
          <cell r="E344">
            <v>4.813417370255163E-2</v>
          </cell>
          <cell r="F344">
            <v>3.5863806240338408E-3</v>
          </cell>
          <cell r="G344">
            <v>4.0119302039575197E-4</v>
          </cell>
          <cell r="H344">
            <v>4.281176846850504E-4</v>
          </cell>
          <cell r="I344">
            <v>5.7597286149355749E-4</v>
          </cell>
        </row>
        <row r="345">
          <cell r="A345" t="str">
            <v>D-TNGA</v>
          </cell>
          <cell r="B345" t="str">
            <v>VAR_fin</v>
          </cell>
          <cell r="C345" t="str">
            <v>H2</v>
          </cell>
          <cell r="E345">
            <v>3.8100094624815319E-3</v>
          </cell>
          <cell r="F345">
            <v>1.9079099311346476E-3</v>
          </cell>
          <cell r="G345">
            <v>2.6927618890848189E-4</v>
          </cell>
          <cell r="H345">
            <v>1.1964504842994616E-2</v>
          </cell>
          <cell r="I345">
            <v>1.6872264329228236E-2</v>
          </cell>
        </row>
        <row r="346">
          <cell r="A346" t="str">
            <v>D-TNGA</v>
          </cell>
          <cell r="B346" t="str">
            <v>VAR_ncap</v>
          </cell>
          <cell r="C346" t="str">
            <v>-</v>
          </cell>
          <cell r="D346">
            <v>3.2812783590790899E-7</v>
          </cell>
          <cell r="E346">
            <v>1.7001739556184501E-7</v>
          </cell>
          <cell r="F346">
            <v>3.03224798823063E-7</v>
          </cell>
          <cell r="G346">
            <v>2.3746871171427099E-7</v>
          </cell>
          <cell r="H346">
            <v>3.1989285582452598E-7</v>
          </cell>
          <cell r="I346">
            <v>4.8169834199165503E-7</v>
          </cell>
        </row>
        <row r="347">
          <cell r="A347" t="str">
            <v>D-TNGA</v>
          </cell>
          <cell r="B347" t="str">
            <v>VAR_cap</v>
          </cell>
          <cell r="C347" t="str">
            <v>-</v>
          </cell>
          <cell r="D347">
            <v>0.95961802120947992</v>
          </cell>
          <cell r="E347">
            <v>0.95961819122687553</v>
          </cell>
          <cell r="F347">
            <v>0.95961849445167435</v>
          </cell>
          <cell r="G347">
            <v>0.95961873192038605</v>
          </cell>
          <cell r="H347">
            <v>0.95961941565161413</v>
          </cell>
          <cell r="I347">
            <v>0.48125555370390016</v>
          </cell>
        </row>
        <row r="348">
          <cell r="A348" t="str">
            <v>T_C-BAT-ELC-S2</v>
          </cell>
          <cell r="B348" t="str">
            <v>VAR_fout</v>
          </cell>
          <cell r="C348" t="str">
            <v>TPCAR</v>
          </cell>
          <cell r="D348">
            <v>9.6829797880813515E-2</v>
          </cell>
          <cell r="E348">
            <v>0.15076693514795125</v>
          </cell>
          <cell r="F348">
            <v>0.19506241291019158</v>
          </cell>
          <cell r="G348">
            <v>7.4015029962829608</v>
          </cell>
          <cell r="H348">
            <v>17.95032261754411</v>
          </cell>
          <cell r="I348">
            <v>17.70189180568763</v>
          </cell>
        </row>
        <row r="349">
          <cell r="A349" t="str">
            <v>T_C-BAT-ELC-S2</v>
          </cell>
          <cell r="B349" t="str">
            <v>VAR_fin</v>
          </cell>
          <cell r="C349" t="str">
            <v>T-ELC-car-BatSTGOut_S2</v>
          </cell>
          <cell r="D349">
            <v>6.6149687464420195E-2</v>
          </cell>
          <cell r="E349">
            <v>0.10299707175141801</v>
          </cell>
          <cell r="F349">
            <v>0.13325771541883591</v>
          </cell>
          <cell r="G349">
            <v>5.0563681912641991</v>
          </cell>
          <cell r="H349">
            <v>11.549643411479661</v>
          </cell>
          <cell r="I349">
            <v>10.306073726530354</v>
          </cell>
        </row>
        <row r="350">
          <cell r="A350" t="str">
            <v>T_C-BAT-ELC-S2</v>
          </cell>
          <cell r="B350" t="str">
            <v>VAR_ncap</v>
          </cell>
          <cell r="C350" t="str">
            <v>-</v>
          </cell>
          <cell r="D350">
            <v>7.2597801346848697E-5</v>
          </cell>
          <cell r="E350">
            <v>1.75196675125186E-4</v>
          </cell>
          <cell r="F350">
            <v>3.8715319262049301E-3</v>
          </cell>
          <cell r="G350">
            <v>0.57929391646474704</v>
          </cell>
          <cell r="H350">
            <v>0.59086557401920203</v>
          </cell>
          <cell r="I350">
            <v>1.45845275744098</v>
          </cell>
        </row>
        <row r="351">
          <cell r="A351" t="str">
            <v>T_C-BAT-ELC-S2</v>
          </cell>
          <cell r="B351" t="str">
            <v>VAR_cap</v>
          </cell>
          <cell r="C351" t="str">
            <v>-</v>
          </cell>
          <cell r="D351">
            <v>7.3596574242190006E-3</v>
          </cell>
          <cell r="E351">
            <v>1.1435654711331303E-2</v>
          </cell>
          <cell r="F351">
            <v>1.4806958272624919E-2</v>
          </cell>
          <cell r="G351">
            <v>0.56157188845132122</v>
          </cell>
          <cell r="H351">
            <v>1.8932804235073093</v>
          </cell>
          <cell r="I351">
            <v>1.8671146919640613</v>
          </cell>
        </row>
        <row r="352">
          <cell r="A352" t="str">
            <v>TFLGV-BeVELCExt</v>
          </cell>
          <cell r="B352" t="str">
            <v>VAR_fout</v>
          </cell>
          <cell r="C352" t="str">
            <v>TFLGV</v>
          </cell>
          <cell r="D352">
            <v>2.7877128674874966E-2</v>
          </cell>
          <cell r="E352">
            <v>2.4236933663066295E-2</v>
          </cell>
          <cell r="F352">
            <v>1.8590789255073546E-2</v>
          </cell>
          <cell r="G352">
            <v>9.2977781676623159E-3</v>
          </cell>
        </row>
        <row r="353">
          <cell r="A353" t="str">
            <v>TFLGV-BeVELCExt</v>
          </cell>
          <cell r="B353" t="str">
            <v>VAR_fin</v>
          </cell>
          <cell r="C353" t="str">
            <v>TELC</v>
          </cell>
          <cell r="D353">
            <v>4.0447191410368462E-2</v>
          </cell>
          <cell r="E353">
            <v>3.4840879752112246E-2</v>
          </cell>
          <cell r="F353">
            <v>2.6359377631137888E-2</v>
          </cell>
          <cell r="G353">
            <v>1.3183068372692969E-2</v>
          </cell>
        </row>
        <row r="354">
          <cell r="A354" t="str">
            <v>TFLGV-BeVELCExt</v>
          </cell>
          <cell r="B354" t="str">
            <v>VAR_cap</v>
          </cell>
          <cell r="C354" t="str">
            <v>-</v>
          </cell>
          <cell r="D354">
            <v>1.9499999999999999E-3</v>
          </cell>
          <cell r="E354">
            <v>1.6900000000000001E-3</v>
          </cell>
          <cell r="F354">
            <v>1.2999999999999999E-3</v>
          </cell>
          <cell r="G354">
            <v>6.4999999999999997E-4</v>
          </cell>
        </row>
        <row r="355">
          <cell r="A355" t="str">
            <v>T_C-BAT-ELC-S3</v>
          </cell>
          <cell r="B355" t="str">
            <v>VAR_fout</v>
          </cell>
          <cell r="C355" t="str">
            <v>TPCAR</v>
          </cell>
          <cell r="D355">
            <v>6.116792216628418E-2</v>
          </cell>
          <cell r="E355">
            <v>9.3017453371048747E-2</v>
          </cell>
          <cell r="F355">
            <v>0.12127949903553222</v>
          </cell>
          <cell r="G355">
            <v>0.11085574593671593</v>
          </cell>
          <cell r="H355">
            <v>0.67891198038161138</v>
          </cell>
          <cell r="I355">
            <v>0.84682170782986943</v>
          </cell>
        </row>
        <row r="356">
          <cell r="A356" t="str">
            <v>T_C-BAT-ELC-S3</v>
          </cell>
          <cell r="B356" t="str">
            <v>VAR_fin</v>
          </cell>
          <cell r="C356" t="str">
            <v>T-ELC-car-BatSTGOut_S3</v>
          </cell>
          <cell r="D356">
            <v>4.5734642440883738E-2</v>
          </cell>
          <cell r="E356">
            <v>6.9548217759003272E-2</v>
          </cell>
          <cell r="F356">
            <v>9.0679466088793945E-2</v>
          </cell>
          <cell r="G356">
            <v>8.2885730353085718E-2</v>
          </cell>
          <cell r="H356">
            <v>0.48164731106775793</v>
          </cell>
          <cell r="I356">
            <v>0.5347903039790548</v>
          </cell>
        </row>
        <row r="357">
          <cell r="A357" t="str">
            <v>T_C-BAT-ELC-S3</v>
          </cell>
          <cell r="B357" t="str">
            <v>VAR_ncap</v>
          </cell>
          <cell r="C357" t="str">
            <v>-</v>
          </cell>
          <cell r="D357">
            <v>5.3428359786966398E-5</v>
          </cell>
          <cell r="E357">
            <v>2.16719859781145E-4</v>
          </cell>
          <cell r="F357">
            <v>2.2015835374007398E-3</v>
          </cell>
          <cell r="G357">
            <v>7.2452916175044096E-4</v>
          </cell>
          <cell r="H357">
            <v>7.8432468879319098E-4</v>
          </cell>
          <cell r="I357">
            <v>5.2158896789884002E-2</v>
          </cell>
        </row>
        <row r="358">
          <cell r="A358" t="str">
            <v>T_C-BAT-ELC-S3</v>
          </cell>
          <cell r="B358" t="str">
            <v>VAR_cap</v>
          </cell>
          <cell r="C358" t="str">
            <v>-</v>
          </cell>
          <cell r="D358">
            <v>4.2745763016384733E-3</v>
          </cell>
          <cell r="E358">
            <v>6.3943431801260471E-3</v>
          </cell>
          <cell r="F358">
            <v>8.3612055215236195E-3</v>
          </cell>
          <cell r="G358">
            <v>7.631924154325476E-3</v>
          </cell>
          <cell r="H358">
            <v>4.6711283505978606E-2</v>
          </cell>
          <cell r="I358">
            <v>5.824595387218455E-2</v>
          </cell>
        </row>
        <row r="359">
          <cell r="A359" t="str">
            <v>T_C-BAT-ELC-S4</v>
          </cell>
          <cell r="B359" t="str">
            <v>VAR_fout</v>
          </cell>
          <cell r="C359" t="str">
            <v>TPCAR</v>
          </cell>
          <cell r="D359">
            <v>0.19420617540550855</v>
          </cell>
          <cell r="E359">
            <v>1.0701705272017552</v>
          </cell>
          <cell r="F359">
            <v>4.1376829250930944</v>
          </cell>
          <cell r="G359">
            <v>13.211442797403194</v>
          </cell>
          <cell r="H359">
            <v>22.487381273536357</v>
          </cell>
          <cell r="I359">
            <v>23.144210249242398</v>
          </cell>
        </row>
        <row r="360">
          <cell r="A360" t="str">
            <v>T_C-BAT-ELC-S4</v>
          </cell>
          <cell r="B360" t="str">
            <v>VAR_fin</v>
          </cell>
          <cell r="C360" t="str">
            <v>T-ELC-car-BatSTGOut_S4</v>
          </cell>
          <cell r="D360">
            <v>0.1499692942414233</v>
          </cell>
          <cell r="E360">
            <v>0.82640378632299127</v>
          </cell>
          <cell r="F360">
            <v>3.1951887563581525</v>
          </cell>
          <cell r="G360">
            <v>10.202099640242926</v>
          </cell>
          <cell r="H360">
            <v>16.280791206383537</v>
          </cell>
          <cell r="I360">
            <v>15.226639100003117</v>
          </cell>
        </row>
        <row r="361">
          <cell r="A361" t="str">
            <v>T_C-BAT-ELC-S4</v>
          </cell>
          <cell r="B361" t="str">
            <v>VAR_ncap</v>
          </cell>
          <cell r="C361" t="str">
            <v>-</v>
          </cell>
          <cell r="D361">
            <v>1.5136914088262601E-4</v>
          </cell>
          <cell r="E361">
            <v>5.69388798602639E-2</v>
          </cell>
          <cell r="F361">
            <v>0.24927523536642601</v>
          </cell>
          <cell r="G361">
            <v>0.80085879668870896</v>
          </cell>
          <cell r="H361">
            <v>0.91860833969449596</v>
          </cell>
          <cell r="I361">
            <v>1.9527603232651201</v>
          </cell>
        </row>
        <row r="362">
          <cell r="A362" t="str">
            <v>T_C-BAT-ELC-S4</v>
          </cell>
          <cell r="B362" t="str">
            <v>VAR_cap</v>
          </cell>
          <cell r="C362" t="str">
            <v>-</v>
          </cell>
          <cell r="D362">
            <v>1.5354159622177437E-2</v>
          </cell>
          <cell r="E362">
            <v>8.4263314227920841E-2</v>
          </cell>
          <cell r="F362">
            <v>0.32584975919916365</v>
          </cell>
          <cell r="G362">
            <v>1.040292092425253</v>
          </cell>
          <cell r="H362">
            <v>1.9572775168568004</v>
          </cell>
          <cell r="I362">
            <v>2.3504510771697777</v>
          </cell>
        </row>
        <row r="363">
          <cell r="A363" t="str">
            <v>T_B_c-ICENGA-S1</v>
          </cell>
          <cell r="B363" t="str">
            <v>VAR_fout</v>
          </cell>
          <cell r="C363" t="str">
            <v>CO2_T</v>
          </cell>
          <cell r="E363">
            <v>1.02527681890581E-2</v>
          </cell>
          <cell r="F363">
            <v>0.10022391671264259</v>
          </cell>
          <cell r="G363">
            <v>4.7766123088336526E-2</v>
          </cell>
          <cell r="H363">
            <v>0.15800785530483832</v>
          </cell>
          <cell r="I363">
            <v>2.8298822486768811E-2</v>
          </cell>
        </row>
        <row r="364">
          <cell r="A364" t="str">
            <v>T_B_c-ICENGA-S1</v>
          </cell>
          <cell r="B364" t="str">
            <v>VAR_fout</v>
          </cell>
          <cell r="C364" t="str">
            <v>TPBSc</v>
          </cell>
          <cell r="E364">
            <v>2.1857578326389678E-5</v>
          </cell>
          <cell r="F364">
            <v>2.2386094171227686E-4</v>
          </cell>
          <cell r="G364">
            <v>1.099390803262198E-4</v>
          </cell>
          <cell r="H364">
            <v>4.2250725910394622E-4</v>
          </cell>
          <cell r="I364">
            <v>7.7889828369466079E-5</v>
          </cell>
        </row>
        <row r="365">
          <cell r="A365" t="str">
            <v>T_B_c-ICENGA-S1</v>
          </cell>
          <cell r="B365" t="str">
            <v>VAR_fin</v>
          </cell>
          <cell r="C365" t="str">
            <v>TNGA</v>
          </cell>
          <cell r="E365">
            <v>1.8178667001876028E-4</v>
          </cell>
          <cell r="F365">
            <v>1.7770197998695498E-3</v>
          </cell>
          <cell r="G365">
            <v>8.4691707603433517E-4</v>
          </cell>
          <cell r="H365">
            <v>2.8015577181708996E-3</v>
          </cell>
          <cell r="I365">
            <v>5.0175217175121964E-4</v>
          </cell>
        </row>
        <row r="366">
          <cell r="A366" t="str">
            <v>T_B_c-ICENGA-S1</v>
          </cell>
          <cell r="B366" t="str">
            <v>VAR_ncap</v>
          </cell>
          <cell r="C366" t="str">
            <v>-</v>
          </cell>
          <cell r="E366">
            <v>4.8782701046986596E-7</v>
          </cell>
          <cell r="F366">
            <v>4.3121852912206302E-6</v>
          </cell>
          <cell r="G366">
            <v>9.45194714125E-7</v>
          </cell>
          <cell r="H366">
            <v>7.18820757262509E-6</v>
          </cell>
          <cell r="I366">
            <v>4.7628919151330902E-7</v>
          </cell>
        </row>
        <row r="367">
          <cell r="A367" t="str">
            <v>T_B_c-ICENGA-S1</v>
          </cell>
          <cell r="B367" t="str">
            <v>VAR_cap</v>
          </cell>
          <cell r="C367" t="str">
            <v>-</v>
          </cell>
          <cell r="E367">
            <v>4.8782701046986596E-7</v>
          </cell>
          <cell r="F367">
            <v>4.8000123016904897E-6</v>
          </cell>
          <cell r="G367">
            <v>2.1538877945681895E-6</v>
          </cell>
          <cell r="H367">
            <v>9.2263541407418894E-6</v>
          </cell>
          <cell r="I367">
            <v>1.6420056084871995E-6</v>
          </cell>
        </row>
        <row r="368">
          <cell r="A368" t="str">
            <v>TFLGV-FCLH2O</v>
          </cell>
          <cell r="B368" t="str">
            <v>VAR_fout</v>
          </cell>
          <cell r="C368" t="str">
            <v>TFLGV</v>
          </cell>
          <cell r="E368">
            <v>3.6756414618149714E-5</v>
          </cell>
          <cell r="F368">
            <v>6.6400397384091861E-5</v>
          </cell>
          <cell r="G368">
            <v>1.1826122007828284E-4</v>
          </cell>
          <cell r="H368">
            <v>2.4834960244119142E-4</v>
          </cell>
          <cell r="I368">
            <v>4.684183181207246E-3</v>
          </cell>
        </row>
        <row r="369">
          <cell r="A369" t="str">
            <v>TFLGV-FCLH2O</v>
          </cell>
          <cell r="B369" t="str">
            <v>VAR_fin</v>
          </cell>
          <cell r="C369" t="str">
            <v>TH2O</v>
          </cell>
          <cell r="E369">
            <v>7.9028474338732819E-5</v>
          </cell>
          <cell r="F369">
            <v>1.3928440224279372E-4</v>
          </cell>
          <cell r="G369">
            <v>2.3589206041596002E-4</v>
          </cell>
          <cell r="H369">
            <v>4.3986285116465613E-4</v>
          </cell>
          <cell r="I369">
            <v>7.7541765952669449E-3</v>
          </cell>
        </row>
        <row r="370">
          <cell r="A370" t="str">
            <v>TFLGV-FCLH2O</v>
          </cell>
          <cell r="B370" t="str">
            <v>VAR_ncap</v>
          </cell>
          <cell r="C370" t="str">
            <v>-</v>
          </cell>
          <cell r="E370">
            <v>2.2771727558607099E-6</v>
          </cell>
          <cell r="F370">
            <v>2.1926510179765001E-6</v>
          </cell>
          <cell r="G370">
            <v>4.0620659463312199E-6</v>
          </cell>
          <cell r="H370">
            <v>1.12591372813245E-5</v>
          </cell>
          <cell r="I370">
            <v>3.6996708979856303E-4</v>
          </cell>
        </row>
        <row r="371">
          <cell r="A371" t="str">
            <v>TFLGV-FCLH2O</v>
          </cell>
          <cell r="B371" t="str">
            <v>VAR_cap</v>
          </cell>
          <cell r="C371" t="str">
            <v>-</v>
          </cell>
          <cell r="E371">
            <v>2.2771727558607099E-6</v>
          </cell>
          <cell r="F371">
            <v>4.4698237738372096E-6</v>
          </cell>
          <cell r="G371">
            <v>8.2301747400919207E-6</v>
          </cell>
          <cell r="H371">
            <v>1.9558534482720918E-5</v>
          </cell>
          <cell r="I371">
            <v>3.7694010427247431E-4</v>
          </cell>
        </row>
        <row r="372">
          <cell r="A372" t="str">
            <v>T_B_c-ICENGA-S2</v>
          </cell>
          <cell r="B372" t="str">
            <v>VAR_fout</v>
          </cell>
          <cell r="C372" t="str">
            <v>CO2_T</v>
          </cell>
          <cell r="E372">
            <v>9.4433800154252595E-3</v>
          </cell>
          <cell r="F372">
            <v>6.7560590454134303E-2</v>
          </cell>
          <cell r="G372">
            <v>0.11498469726463131</v>
          </cell>
          <cell r="H372">
            <v>0.12909361407054551</v>
          </cell>
          <cell r="I372">
            <v>4.6144808419796568E-2</v>
          </cell>
        </row>
        <row r="373">
          <cell r="A373" t="str">
            <v>T_B_c-ICENGA-S2</v>
          </cell>
          <cell r="B373" t="str">
            <v>VAR_fout</v>
          </cell>
          <cell r="C373" t="str">
            <v>TPBSc</v>
          </cell>
          <cell r="E373">
            <v>1.4231722242093151E-5</v>
          </cell>
          <cell r="F373">
            <v>1.0620594377161086E-4</v>
          </cell>
          <cell r="G373">
            <v>1.8758548392979789E-4</v>
          </cell>
          <cell r="H373">
            <v>2.3598000099537745E-4</v>
          </cell>
          <cell r="I373">
            <v>8.754734238188251E-5</v>
          </cell>
        </row>
        <row r="374">
          <cell r="A374" t="str">
            <v>T_B_c-ICENGA-S2</v>
          </cell>
          <cell r="B374" t="str">
            <v>VAR_fin</v>
          </cell>
          <cell r="C374" t="str">
            <v>TNGA</v>
          </cell>
          <cell r="E374">
            <v>1.6743581587633439E-4</v>
          </cell>
          <cell r="F374">
            <v>1.1978828094704669E-3</v>
          </cell>
          <cell r="G374">
            <v>2.0387357671033915E-3</v>
          </cell>
          <cell r="H374">
            <v>2.2888938664990303E-3</v>
          </cell>
          <cell r="I374">
            <v>8.1817036205313097E-4</v>
          </cell>
        </row>
        <row r="375">
          <cell r="A375" t="str">
            <v>T_B_c-ICENGA-S2</v>
          </cell>
          <cell r="B375" t="str">
            <v>VAR_ncap</v>
          </cell>
          <cell r="C375" t="str">
            <v>-</v>
          </cell>
          <cell r="E375">
            <v>2.5964063118065098E-7</v>
          </cell>
          <cell r="F375">
            <v>1.8729928910163601E-6</v>
          </cell>
          <cell r="G375">
            <v>1.6388156194826001E-6</v>
          </cell>
          <cell r="H375">
            <v>1.6740135405081901E-6</v>
          </cell>
          <cell r="I375">
            <v>2.6353782319132598E-7</v>
          </cell>
        </row>
        <row r="376">
          <cell r="A376" t="str">
            <v>T_B_c-ICENGA-S2</v>
          </cell>
          <cell r="B376" t="str">
            <v>VAR_cap</v>
          </cell>
          <cell r="C376" t="str">
            <v>-</v>
          </cell>
          <cell r="E376">
            <v>2.5964063118065098E-7</v>
          </cell>
          <cell r="F376">
            <v>2.1326335221970101E-6</v>
          </cell>
          <cell r="G376">
            <v>3.73704794499301E-6</v>
          </cell>
          <cell r="H376">
            <v>4.84368490595425E-6</v>
          </cell>
          <cell r="I376">
            <v>1.5959285842583986E-6</v>
          </cell>
        </row>
        <row r="377">
          <cell r="A377" t="str">
            <v>T_B_u-ICEDSL-S1</v>
          </cell>
          <cell r="B377" t="str">
            <v>VAR_fout</v>
          </cell>
          <cell r="C377" t="str">
            <v>CO2_T</v>
          </cell>
          <cell r="D377">
            <v>3.5439572195520921E-2</v>
          </cell>
          <cell r="E377">
            <v>0.10607159822693291</v>
          </cell>
          <cell r="F377">
            <v>14.19872917514056</v>
          </cell>
          <cell r="G377">
            <v>44.754392615118789</v>
          </cell>
          <cell r="H377">
            <v>31.467557629632342</v>
          </cell>
          <cell r="I377">
            <v>4.8877239375361398E-2</v>
          </cell>
        </row>
        <row r="378">
          <cell r="A378" t="str">
            <v>T_B_u-ICEDSL-S1</v>
          </cell>
          <cell r="B378" t="str">
            <v>VAR_fout</v>
          </cell>
          <cell r="C378" t="str">
            <v>TPBSu</v>
          </cell>
          <cell r="D378">
            <v>5.9913264427395115E-5</v>
          </cell>
          <cell r="E378">
            <v>1.8370363979829322E-4</v>
          </cell>
          <cell r="F378">
            <v>2.6216579555293017E-2</v>
          </cell>
          <cell r="G378">
            <v>8.8116607003442288E-2</v>
          </cell>
          <cell r="H378">
            <v>6.8612385349653651E-2</v>
          </cell>
          <cell r="I378">
            <v>1.0942438062123242E-4</v>
          </cell>
        </row>
        <row r="379">
          <cell r="A379" t="str">
            <v>T_B_u-ICEDSL-S1</v>
          </cell>
          <cell r="B379" t="str">
            <v>VAR_fin</v>
          </cell>
          <cell r="C379" t="str">
            <v>TDSL</v>
          </cell>
          <cell r="D379">
            <v>4.8348666023903064E-4</v>
          </cell>
          <cell r="E379">
            <v>1.4470886524820335E-3</v>
          </cell>
          <cell r="F379">
            <v>0.19370708288049884</v>
          </cell>
          <cell r="G379">
            <v>0.61056470143409058</v>
          </cell>
          <cell r="H379">
            <v>0.42929819412868148</v>
          </cell>
          <cell r="I379">
            <v>6.6681090553016788E-4</v>
          </cell>
        </row>
        <row r="380">
          <cell r="A380" t="str">
            <v>T_B_u-ICEDSL-S1</v>
          </cell>
          <cell r="B380" t="str">
            <v>VAR_ncap</v>
          </cell>
          <cell r="C380" t="str">
            <v>-</v>
          </cell>
          <cell r="E380">
            <v>2.5252627404158802E-6</v>
          </cell>
          <cell r="F380">
            <v>4.9078364280398697E-4</v>
          </cell>
          <cell r="G380">
            <v>1.50045308275783E-3</v>
          </cell>
          <cell r="H380">
            <v>1.2852690454398001E-3</v>
          </cell>
          <cell r="I380">
            <v>6.3056082527566701E-7</v>
          </cell>
        </row>
        <row r="381">
          <cell r="A381" t="str">
            <v>T_B_u-ICEDSL-S1</v>
          </cell>
          <cell r="B381" t="str">
            <v>VAR_cap</v>
          </cell>
          <cell r="C381" t="str">
            <v>-</v>
          </cell>
          <cell r="D381">
            <v>7.0464135021097004E-7</v>
          </cell>
          <cell r="E381">
            <v>3.3571896039883133E-6</v>
          </cell>
          <cell r="F381">
            <v>4.941286983273619E-4</v>
          </cell>
          <cell r="G381">
            <v>1.9938815143702025E-3</v>
          </cell>
          <cell r="H381">
            <v>1.6447444998448745E-3</v>
          </cell>
          <cell r="I381">
            <v>2.3333255451600358E-6</v>
          </cell>
        </row>
        <row r="382">
          <cell r="A382" t="str">
            <v>T_B_c-ICENGA-S3</v>
          </cell>
          <cell r="B382" t="str">
            <v>VAR_fout</v>
          </cell>
          <cell r="C382" t="str">
            <v>CO2_T</v>
          </cell>
          <cell r="E382">
            <v>8.5284625871836304E-3</v>
          </cell>
          <cell r="F382">
            <v>1.4727531254261002</v>
          </cell>
          <cell r="G382">
            <v>2.1773524679054641</v>
          </cell>
          <cell r="H382">
            <v>4.4828585791270896</v>
          </cell>
          <cell r="I382">
            <v>0.67325159141562563</v>
          </cell>
        </row>
        <row r="383">
          <cell r="A383" t="str">
            <v>T_B_c-ICENGA-S3</v>
          </cell>
          <cell r="B383" t="str">
            <v>VAR_fout</v>
          </cell>
          <cell r="C383" t="str">
            <v>TPBSc</v>
          </cell>
          <cell r="E383">
            <v>8.5318094736390535E-6</v>
          </cell>
          <cell r="F383">
            <v>1.5494314765562445E-3</v>
          </cell>
          <cell r="G383">
            <v>2.3519986003677977E-3</v>
          </cell>
          <cell r="H383">
            <v>5.4876185591675262E-3</v>
          </cell>
          <cell r="I383">
            <v>8.4845951381483614E-4</v>
          </cell>
        </row>
        <row r="384">
          <cell r="A384" t="str">
            <v>T_B_c-ICENGA-S3</v>
          </cell>
          <cell r="B384" t="str">
            <v>VAR_fin</v>
          </cell>
          <cell r="C384" t="str">
            <v>TNGA</v>
          </cell>
          <cell r="E384">
            <v>1.5121387565928407E-4</v>
          </cell>
          <cell r="F384">
            <v>2.611264406783867E-2</v>
          </cell>
          <cell r="G384">
            <v>3.8605540211089806E-2</v>
          </cell>
          <cell r="H384">
            <v>7.948330814055142E-2</v>
          </cell>
          <cell r="I384">
            <v>1.1937084954177762E-2</v>
          </cell>
        </row>
        <row r="385">
          <cell r="A385" t="str">
            <v>T_B_c-ICENGA-S3</v>
          </cell>
          <cell r="B385" t="str">
            <v>VAR_ncap</v>
          </cell>
          <cell r="C385" t="str">
            <v>-</v>
          </cell>
          <cell r="E385">
            <v>9.5151761470218797E-8</v>
          </cell>
          <cell r="F385">
            <v>3.3404049028635902E-5</v>
          </cell>
          <cell r="G385">
            <v>1.7289897984054699E-5</v>
          </cell>
          <cell r="H385">
            <v>5.2435096835727901E-5</v>
          </cell>
          <cell r="I385">
            <v>2.5299949467769398E-7</v>
          </cell>
        </row>
        <row r="386">
          <cell r="A386" t="str">
            <v>T_B_c-ICENGA-S3</v>
          </cell>
          <cell r="B386" t="str">
            <v>VAR_cap</v>
          </cell>
          <cell r="C386" t="str">
            <v>-</v>
          </cell>
          <cell r="E386">
            <v>9.5151761470218797E-8</v>
          </cell>
          <cell r="F386">
            <v>3.3499200790106098E-5</v>
          </cell>
          <cell r="G386">
            <v>5.0750323836185102E-5</v>
          </cell>
          <cell r="H386">
            <v>1.19018784371042E-4</v>
          </cell>
          <cell r="I386">
            <v>1.8213134236011599E-5</v>
          </cell>
        </row>
        <row r="387">
          <cell r="A387" t="str">
            <v>T_B_u-ICEDSL-S2</v>
          </cell>
          <cell r="B387" t="str">
            <v>VAR_fout</v>
          </cell>
          <cell r="C387" t="str">
            <v>CO2_T</v>
          </cell>
          <cell r="D387">
            <v>8.0344445998896106</v>
          </cell>
          <cell r="E387">
            <v>9.6555114152065151</v>
          </cell>
          <cell r="F387">
            <v>17.488221082149884</v>
          </cell>
          <cell r="G387">
            <v>29.144837757872612</v>
          </cell>
          <cell r="H387">
            <v>2.9536997379215211</v>
          </cell>
          <cell r="I387">
            <v>3.6318520517883646E-2</v>
          </cell>
        </row>
        <row r="388">
          <cell r="A388" t="str">
            <v>T_B_u-ICEDSL-S2</v>
          </cell>
          <cell r="B388" t="str">
            <v>VAR_fout</v>
          </cell>
          <cell r="C388" t="str">
            <v>TPBSu</v>
          </cell>
          <cell r="D388">
            <v>9.5871692606961136E-3</v>
          </cell>
          <cell r="E388">
            <v>1.1556647095389382E-2</v>
          </cell>
          <cell r="F388">
            <v>2.1722099978996472E-2</v>
          </cell>
          <cell r="G388">
            <v>3.8970954956228161E-2</v>
          </cell>
          <cell r="H388">
            <v>4.160407459489741E-3</v>
          </cell>
          <cell r="I388">
            <v>5.6275194814172334E-5</v>
          </cell>
        </row>
        <row r="389">
          <cell r="A389" t="str">
            <v>T_B_u-ICEDSL-S2</v>
          </cell>
          <cell r="B389" t="str">
            <v>VAR_fin</v>
          </cell>
          <cell r="C389" t="str">
            <v>TDSL</v>
          </cell>
          <cell r="D389">
            <v>0.10961043110354167</v>
          </cell>
          <cell r="E389">
            <v>0.13172594018017117</v>
          </cell>
          <cell r="F389">
            <v>0.23858418938812925</v>
          </cell>
          <cell r="G389">
            <v>0.39761033776088217</v>
          </cell>
          <cell r="H389">
            <v>4.0296040080784717E-2</v>
          </cell>
          <cell r="I389">
            <v>4.9547776968463333E-4</v>
          </cell>
        </row>
        <row r="390">
          <cell r="A390" t="str">
            <v>T_B_u-ICEDSL-S2</v>
          </cell>
          <cell r="B390" t="str">
            <v>VAR_ncap</v>
          </cell>
          <cell r="C390" t="str">
            <v>-</v>
          </cell>
          <cell r="E390">
            <v>2.5518472466126398E-6</v>
          </cell>
          <cell r="F390">
            <v>1.90457001712188E-4</v>
          </cell>
          <cell r="G390">
            <v>4.2037542975494502E-4</v>
          </cell>
          <cell r="H390">
            <v>1.4661677351014301E-6</v>
          </cell>
          <cell r="I390">
            <v>1.4725689496250399E-7</v>
          </cell>
        </row>
        <row r="391">
          <cell r="A391" t="str">
            <v>T_B_u-ICEDSL-S2</v>
          </cell>
          <cell r="B391" t="str">
            <v>VAR_cap</v>
          </cell>
          <cell r="C391" t="str">
            <v>-</v>
          </cell>
          <cell r="D391">
            <v>1.831716480631152E-4</v>
          </cell>
          <cell r="E391">
            <v>2.1889942875994619E-4</v>
          </cell>
          <cell r="F391">
            <v>4.094349177709581E-4</v>
          </cell>
          <cell r="G391">
            <v>7.3446652456189557E-4</v>
          </cell>
          <cell r="H391">
            <v>7.8421021583796843E-5</v>
          </cell>
          <cell r="I391">
            <v>8.6018183153346007E-7</v>
          </cell>
        </row>
        <row r="392">
          <cell r="A392" t="str">
            <v>T_B_c-ICENGA-S4</v>
          </cell>
          <cell r="B392" t="str">
            <v>VAR_fout</v>
          </cell>
          <cell r="C392" t="str">
            <v>CO2_T</v>
          </cell>
          <cell r="F392">
            <v>1.5716722112542651E-2</v>
          </cell>
          <cell r="G392">
            <v>2.2518355609565669E-2</v>
          </cell>
          <cell r="H392">
            <v>1.3102614730067338E-2</v>
          </cell>
          <cell r="I392">
            <v>1.123585887743498E-2</v>
          </cell>
        </row>
        <row r="393">
          <cell r="A393" t="str">
            <v>T_B_c-ICENGA-S4</v>
          </cell>
          <cell r="B393" t="str">
            <v>VAR_fout</v>
          </cell>
          <cell r="C393" t="str">
            <v>TPBSc</v>
          </cell>
          <cell r="F393">
            <v>1.0750434586186933E-5</v>
          </cell>
          <cell r="G393">
            <v>1.5914230509728371E-5</v>
          </cell>
          <cell r="H393">
            <v>1.0743801700050874E-5</v>
          </cell>
          <cell r="I393">
            <v>9.8743750882662776E-6</v>
          </cell>
        </row>
        <row r="394">
          <cell r="A394" t="str">
            <v>T_B_c-ICENGA-S4</v>
          </cell>
          <cell r="B394" t="str">
            <v>VAR_fin</v>
          </cell>
          <cell r="C394" t="str">
            <v>TNGA</v>
          </cell>
          <cell r="F394">
            <v>2.7866528568338037E-4</v>
          </cell>
          <cell r="G394">
            <v>3.9926162428308018E-4</v>
          </cell>
          <cell r="H394">
            <v>2.3231586400828609E-4</v>
          </cell>
          <cell r="I394">
            <v>1.9921735598288964E-4</v>
          </cell>
        </row>
        <row r="395">
          <cell r="A395" t="str">
            <v>T_B_u-ICEDSL-S3</v>
          </cell>
          <cell r="B395" t="str">
            <v>VAR_fout</v>
          </cell>
          <cell r="C395" t="str">
            <v>CO2_T</v>
          </cell>
          <cell r="D395">
            <v>45.279257675366871</v>
          </cell>
          <cell r="E395">
            <v>55.823085377934767</v>
          </cell>
          <cell r="F395">
            <v>103.6871279208369</v>
          </cell>
          <cell r="G395">
            <v>183.965086846796</v>
          </cell>
          <cell r="H395">
            <v>82.165681173830777</v>
          </cell>
          <cell r="I395">
            <v>5.9488768042607304E-2</v>
          </cell>
        </row>
        <row r="396">
          <cell r="A396" t="str">
            <v>T_B_u-ICEDSL-S3</v>
          </cell>
          <cell r="B396" t="str">
            <v>VAR_fout</v>
          </cell>
          <cell r="C396" t="str">
            <v>TPBSu</v>
          </cell>
          <cell r="D396">
            <v>3.5796884172835115E-2</v>
          </cell>
          <cell r="E396">
            <v>4.4269024795113701E-2</v>
          </cell>
          <cell r="F396">
            <v>8.5446045340154611E-2</v>
          </cell>
          <cell r="G396">
            <v>0.16545382375711265</v>
          </cell>
          <cell r="H396">
            <v>8.0348501201691194E-2</v>
          </cell>
          <cell r="I396">
            <v>6.18135955816663E-5</v>
          </cell>
        </row>
        <row r="397">
          <cell r="A397" t="str">
            <v>T_B_u-ICEDSL-S3</v>
          </cell>
          <cell r="B397" t="str">
            <v>VAR_fin</v>
          </cell>
          <cell r="C397" t="str">
            <v>TDSL</v>
          </cell>
          <cell r="D397">
            <v>0.61772520703092537</v>
          </cell>
          <cell r="E397">
            <v>0.7615700597262598</v>
          </cell>
          <cell r="F397">
            <v>1.4145583618122408</v>
          </cell>
          <cell r="G397">
            <v>2.5097556186465995</v>
          </cell>
          <cell r="H397">
            <v>1.1209506299294778</v>
          </cell>
          <cell r="I397">
            <v>8.115793730232928E-4</v>
          </cell>
        </row>
        <row r="398">
          <cell r="A398" t="str">
            <v>T_B_u-ICEDSL-S3</v>
          </cell>
          <cell r="B398" t="str">
            <v>VAR_ncap</v>
          </cell>
          <cell r="C398" t="str">
            <v>-</v>
          </cell>
          <cell r="E398">
            <v>1.2408909781159001E-6</v>
          </cell>
          <cell r="F398">
            <v>7.7601536269134095E-4</v>
          </cell>
          <cell r="G398">
            <v>2.08649103750985E-3</v>
          </cell>
          <cell r="H398">
            <v>2.6064638045694301E-6</v>
          </cell>
          <cell r="I398">
            <v>7.70299969746584E-8</v>
          </cell>
        </row>
        <row r="399">
          <cell r="A399" t="str">
            <v>T_B_u-ICEDSL-S3</v>
          </cell>
          <cell r="B399" t="str">
            <v>VAR_cap</v>
          </cell>
          <cell r="C399" t="str">
            <v>-</v>
          </cell>
          <cell r="D399">
            <v>6.8772498970888203E-4</v>
          </cell>
          <cell r="E399">
            <v>8.3468081552092799E-4</v>
          </cell>
          <cell r="F399">
            <v>1.610782830310491E-3</v>
          </cell>
          <cell r="G399">
            <v>3.1193041877558411E-3</v>
          </cell>
          <cell r="H399">
            <v>1.51500756644967E-3</v>
          </cell>
          <cell r="I399">
            <v>9.6528540421520597E-7</v>
          </cell>
        </row>
        <row r="400">
          <cell r="A400" t="str">
            <v>T_B_u-ICEDSL-S4</v>
          </cell>
          <cell r="B400" t="str">
            <v>VAR_fout</v>
          </cell>
          <cell r="C400" t="str">
            <v>CO2_T</v>
          </cell>
          <cell r="D400">
            <v>0.30989015590213398</v>
          </cell>
          <cell r="E400">
            <v>5.0452161034406563E-2</v>
          </cell>
          <cell r="F400">
            <v>8.0710862521588961E-2</v>
          </cell>
          <cell r="G400">
            <v>4.6500353248660684E-2</v>
          </cell>
          <cell r="H400">
            <v>1.6283055741016142E-2</v>
          </cell>
          <cell r="I400">
            <v>1.143749689222622E-2</v>
          </cell>
        </row>
        <row r="401">
          <cell r="A401" t="str">
            <v>T_B_u-ICEDSL-S4</v>
          </cell>
          <cell r="B401" t="str">
            <v>VAR_fout</v>
          </cell>
          <cell r="C401" t="str">
            <v>TPBSu</v>
          </cell>
          <cell r="D401">
            <v>1.6338559539399655E-4</v>
          </cell>
          <cell r="E401">
            <v>2.68300756639159E-5</v>
          </cell>
          <cell r="F401">
            <v>4.3314871328853062E-5</v>
          </cell>
          <cell r="G401">
            <v>2.5965674405116739E-5</v>
          </cell>
          <cell r="H401">
            <v>1.0888049218813424E-5</v>
          </cell>
          <cell r="I401">
            <v>8.1816255467297586E-6</v>
          </cell>
        </row>
        <row r="402">
          <cell r="A402" t="str">
            <v>T_B_u-ICEDSL-S4</v>
          </cell>
          <cell r="B402" t="str">
            <v>VAR_fin</v>
          </cell>
          <cell r="C402" t="str">
            <v>TDSL</v>
          </cell>
          <cell r="D402">
            <v>4.2276965334533904E-3</v>
          </cell>
          <cell r="E402">
            <v>6.8829687632205314E-4</v>
          </cell>
          <cell r="F402">
            <v>1.1011031721908438E-3</v>
          </cell>
          <cell r="G402">
            <v>6.3438408251924447E-4</v>
          </cell>
          <cell r="H402">
            <v>2.2214264312436758E-4</v>
          </cell>
          <cell r="I402">
            <v>1.5603679252696067E-4</v>
          </cell>
        </row>
        <row r="403">
          <cell r="A403" t="str">
            <v>T_B_u-ICEDSL-S4</v>
          </cell>
          <cell r="B403" t="str">
            <v>VAR_cap</v>
          </cell>
          <cell r="C403" t="str">
            <v>-</v>
          </cell>
          <cell r="D403">
            <v>3.1368876089054591E-6</v>
          </cell>
          <cell r="E403">
            <v>-1.0804490017330071E-7</v>
          </cell>
          <cell r="F403">
            <v>-2.2104505494629869E-8</v>
          </cell>
          <cell r="G403">
            <v>-6.3583983124579846E-9</v>
          </cell>
        </row>
        <row r="404">
          <cell r="A404" t="str">
            <v>T_B_c-ICENGAEXT</v>
          </cell>
          <cell r="B404" t="str">
            <v>VAR_fout</v>
          </cell>
          <cell r="C404" t="str">
            <v>CO2_T</v>
          </cell>
          <cell r="D404">
            <v>7.7482786556237002E-3</v>
          </cell>
          <cell r="E404">
            <v>7.7975977185011196E-3</v>
          </cell>
          <cell r="F404">
            <v>7.7245658598798601E-3</v>
          </cell>
        </row>
        <row r="405">
          <cell r="A405" t="str">
            <v>T_B_c-ICENGAEXT</v>
          </cell>
          <cell r="B405" t="str">
            <v>VAR_fout</v>
          </cell>
          <cell r="C405" t="str">
            <v>TPBSc</v>
          </cell>
          <cell r="D405">
            <v>1.3669735203694078E-3</v>
          </cell>
          <cell r="E405">
            <v>1.1028343759631009E-3</v>
          </cell>
          <cell r="F405">
            <v>6.870781676342468E-4</v>
          </cell>
        </row>
        <row r="406">
          <cell r="A406" t="str">
            <v>T_B_c-ICENGAEXT</v>
          </cell>
          <cell r="B406" t="str">
            <v>VAR_fin</v>
          </cell>
          <cell r="C406" t="str">
            <v>TNGA</v>
          </cell>
          <cell r="D406">
            <v>1.3738082722737055E-4</v>
          </cell>
          <cell r="E406">
            <v>1.3825527869682847E-4</v>
          </cell>
          <cell r="F406">
            <v>1.3696038758652241E-4</v>
          </cell>
        </row>
        <row r="407">
          <cell r="A407" t="str">
            <v>T_B_c-ICENGAEXT</v>
          </cell>
          <cell r="B407" t="str">
            <v>VAR_cap</v>
          </cell>
          <cell r="C407" t="str">
            <v>-</v>
          </cell>
          <cell r="D407">
            <v>2.9722792607802899E-5</v>
          </cell>
          <cell r="E407">
            <v>2.3778234086242301E-5</v>
          </cell>
          <cell r="F407">
            <v>1.4861396303901497E-5</v>
          </cell>
        </row>
        <row r="408">
          <cell r="A408" t="str">
            <v>T_B_u-ICEDSLEXT</v>
          </cell>
          <cell r="B408" t="str">
            <v>VAR_fout</v>
          </cell>
          <cell r="C408" t="str">
            <v>CO2_T</v>
          </cell>
          <cell r="D408">
            <v>1.27092218350192</v>
          </cell>
          <cell r="E408">
            <v>1.26947349068639</v>
          </cell>
          <cell r="F408">
            <v>1.2644299830494501</v>
          </cell>
        </row>
        <row r="409">
          <cell r="A409" t="str">
            <v>T_B_u-ICEDSLEXT</v>
          </cell>
          <cell r="B409" t="str">
            <v>VAR_fout</v>
          </cell>
          <cell r="C409" t="str">
            <v>TPBSu</v>
          </cell>
          <cell r="D409">
            <v>0.24219790170266217</v>
          </cell>
          <cell r="E409">
            <v>0.19379121665639448</v>
          </cell>
          <cell r="F409">
            <v>0.12111221465122346</v>
          </cell>
        </row>
        <row r="410">
          <cell r="A410" t="str">
            <v>T_B_u-ICEDSLEXT</v>
          </cell>
          <cell r="B410" t="str">
            <v>VAR_fin</v>
          </cell>
          <cell r="C410" t="str">
            <v>TDSL</v>
          </cell>
          <cell r="D410">
            <v>1.733863824695665E-2</v>
          </cell>
          <cell r="E410">
            <v>1.731887436134227E-2</v>
          </cell>
          <cell r="F410">
            <v>1.7250067981575006E-2</v>
          </cell>
        </row>
        <row r="411">
          <cell r="A411" t="str">
            <v>T_B_u-ICEDSLEXT</v>
          </cell>
          <cell r="B411" t="str">
            <v>VAR_cap</v>
          </cell>
          <cell r="C411" t="str">
            <v>-</v>
          </cell>
          <cell r="D411">
            <v>4.5678362175525303E-3</v>
          </cell>
          <cell r="E411">
            <v>3.6542689740420198E-3</v>
          </cell>
          <cell r="F411">
            <v>2.2839181087762699E-3</v>
          </cell>
        </row>
        <row r="412">
          <cell r="A412" t="str">
            <v>D-T-ELC-LGV</v>
          </cell>
          <cell r="B412" t="str">
            <v>VAR_fout</v>
          </cell>
          <cell r="C412" t="str">
            <v>T-ELC-LGV_BatSTGin</v>
          </cell>
          <cell r="D412">
            <v>3.528240990995888E-2</v>
          </cell>
          <cell r="E412">
            <v>7.8695738543731117E-2</v>
          </cell>
          <cell r="F412">
            <v>0.29111475466520642</v>
          </cell>
          <cell r="G412">
            <v>1.237683314262044</v>
          </cell>
          <cell r="H412">
            <v>3.1257256165319349</v>
          </cell>
          <cell r="I412">
            <v>6.6140995409886338</v>
          </cell>
        </row>
        <row r="413">
          <cell r="A413" t="str">
            <v>D-T-ELC-LGV</v>
          </cell>
          <cell r="B413" t="str">
            <v>VAR_fin</v>
          </cell>
          <cell r="C413" t="str">
            <v>TELC</v>
          </cell>
          <cell r="D413">
            <v>3.528240990995888E-2</v>
          </cell>
          <cell r="E413">
            <v>7.8695738543731117E-2</v>
          </cell>
          <cell r="F413">
            <v>0.29111475466520642</v>
          </cell>
          <cell r="G413">
            <v>1.237683314262044</v>
          </cell>
          <cell r="H413">
            <v>3.1257256165319349</v>
          </cell>
          <cell r="I413">
            <v>6.6140995409886338</v>
          </cell>
        </row>
        <row r="414">
          <cell r="A414" t="str">
            <v>D-T-ELC-LGV</v>
          </cell>
          <cell r="B414" t="str">
            <v>VAR_ncap</v>
          </cell>
          <cell r="C414" t="str">
            <v>-</v>
          </cell>
          <cell r="D414">
            <v>3.7350582556973698E-3</v>
          </cell>
          <cell r="E414">
            <v>4.5859716219311996E-3</v>
          </cell>
          <cell r="F414">
            <v>2.2453226281317899E-2</v>
          </cell>
          <cell r="G414">
            <v>0.10165680322647</v>
          </cell>
          <cell r="H414">
            <v>0.15920348644559401</v>
          </cell>
          <cell r="I414">
            <v>0.59238234332183803</v>
          </cell>
        </row>
        <row r="415">
          <cell r="A415" t="str">
            <v>D-T-ELC-LGV</v>
          </cell>
          <cell r="B415" t="str">
            <v>VAR_cap</v>
          </cell>
          <cell r="C415" t="str">
            <v>-</v>
          </cell>
          <cell r="D415">
            <v>3.7350582556973698E-3</v>
          </cell>
          <cell r="E415">
            <v>8.3210298776285694E-3</v>
          </cell>
          <cell r="F415">
            <v>3.0774256158946401E-2</v>
          </cell>
          <cell r="G415">
            <v>0.13082131086343801</v>
          </cell>
          <cell r="H415">
            <v>0.33038666240013598</v>
          </cell>
          <cell r="I415">
            <v>0.69910464936540995</v>
          </cell>
        </row>
        <row r="416">
          <cell r="A416" t="str">
            <v>T_B_c-FCLH2O-S1</v>
          </cell>
          <cell r="B416" t="str">
            <v>VAR_fout</v>
          </cell>
          <cell r="C416" t="str">
            <v>TPBSc</v>
          </cell>
          <cell r="G416">
            <v>3.6031408617555301E-3</v>
          </cell>
          <cell r="H416">
            <v>1.0015374869353156E-2</v>
          </cell>
          <cell r="I416">
            <v>3.8123481926874846E-3</v>
          </cell>
        </row>
        <row r="417">
          <cell r="A417" t="str">
            <v>T_B_c-FCLH2O-S1</v>
          </cell>
          <cell r="B417" t="str">
            <v>VAR_fin</v>
          </cell>
          <cell r="C417" t="str">
            <v>TH2O</v>
          </cell>
          <cell r="G417">
            <v>1.5371645822713102E-2</v>
          </cell>
          <cell r="H417">
            <v>3.7810390070305712E-2</v>
          </cell>
          <cell r="I417">
            <v>1.4063887203761217E-2</v>
          </cell>
        </row>
        <row r="418">
          <cell r="A418" t="str">
            <v>T_B_c-FCLH2O-S1</v>
          </cell>
          <cell r="B418" t="str">
            <v>VAR_ncap</v>
          </cell>
          <cell r="C418" t="str">
            <v>-</v>
          </cell>
          <cell r="G418">
            <v>7.8565099192037102E-5</v>
          </cell>
          <cell r="H418">
            <v>1.7291589339273999E-4</v>
          </cell>
          <cell r="I418">
            <v>1.3211251201440801E-5</v>
          </cell>
        </row>
        <row r="419">
          <cell r="A419" t="str">
            <v>T_B_c-FCLH2O-S1</v>
          </cell>
          <cell r="B419" t="str">
            <v>VAR_cap</v>
          </cell>
          <cell r="C419" t="str">
            <v>-</v>
          </cell>
          <cell r="G419">
            <v>7.8565099192037102E-5</v>
          </cell>
          <cell r="H419">
            <v>2.2907607797867851E-4</v>
          </cell>
          <cell r="I419">
            <v>1.0971175556467873E-4</v>
          </cell>
        </row>
        <row r="420">
          <cell r="A420" t="str">
            <v>T_B_c-FCLH2O-S2</v>
          </cell>
          <cell r="B420" t="str">
            <v>VAR_fout</v>
          </cell>
          <cell r="C420" t="str">
            <v>TPBSc</v>
          </cell>
          <cell r="G420">
            <v>5.1678153043982959E-5</v>
          </cell>
          <cell r="H420">
            <v>1.7821068335142022E-3</v>
          </cell>
          <cell r="I420">
            <v>7.0241179695055655E-4</v>
          </cell>
        </row>
        <row r="421">
          <cell r="A421" t="str">
            <v>T_B_c-FCLH2O-S2</v>
          </cell>
          <cell r="B421" t="str">
            <v>VAR_fin</v>
          </cell>
          <cell r="C421" t="str">
            <v>TH2O</v>
          </cell>
          <cell r="G421">
            <v>3.056043181728886E-4</v>
          </cell>
          <cell r="H421">
            <v>9.5277531710754072E-3</v>
          </cell>
          <cell r="I421">
            <v>3.593690928839809E-3</v>
          </cell>
        </row>
        <row r="422">
          <cell r="A422" t="str">
            <v>T_B_c-FCLH2O-S2</v>
          </cell>
          <cell r="B422" t="str">
            <v>VAR_ncap</v>
          </cell>
          <cell r="C422" t="str">
            <v>-</v>
          </cell>
          <cell r="G422">
            <v>1.0176283025555699E-6</v>
          </cell>
          <cell r="H422">
            <v>1.8115181947534399E-5</v>
          </cell>
          <cell r="I422">
            <v>3.0508832029702001E-6</v>
          </cell>
        </row>
        <row r="423">
          <cell r="A423" t="str">
            <v>T_B_c-FCLH2O-S2</v>
          </cell>
          <cell r="B423" t="str">
            <v>VAR_cap</v>
          </cell>
          <cell r="C423" t="str">
            <v>-</v>
          </cell>
          <cell r="G423">
            <v>1.0176283025555699E-6</v>
          </cell>
          <cell r="H423">
            <v>3.8510132694438488E-5</v>
          </cell>
          <cell r="I423">
            <v>1.5683581462564701E-5</v>
          </cell>
        </row>
        <row r="424">
          <cell r="A424" t="str">
            <v>T_B_c-FCLH2O-S3</v>
          </cell>
          <cell r="B424" t="str">
            <v>VAR_fout</v>
          </cell>
          <cell r="C424" t="str">
            <v>TPBSc</v>
          </cell>
          <cell r="G424">
            <v>2.3098694654341266E-5</v>
          </cell>
          <cell r="H424">
            <v>2.3918919239616001E-3</v>
          </cell>
          <cell r="I424">
            <v>8.9357249532282142E-3</v>
          </cell>
        </row>
        <row r="425">
          <cell r="A425" t="str">
            <v>T_B_c-FCLH2O-S3</v>
          </cell>
          <cell r="B425" t="str">
            <v>VAR_fin</v>
          </cell>
          <cell r="C425" t="str">
            <v>TH2O</v>
          </cell>
          <cell r="G425">
            <v>2.0421733855289768E-4</v>
          </cell>
          <cell r="H425">
            <v>1.8441071161322906E-2</v>
          </cell>
          <cell r="I425">
            <v>6.1669603718212299E-2</v>
          </cell>
        </row>
        <row r="426">
          <cell r="A426" t="str">
            <v>T_B_c-FCLH2O-S3</v>
          </cell>
          <cell r="B426" t="str">
            <v>VAR_ncap</v>
          </cell>
          <cell r="C426" t="str">
            <v>-</v>
          </cell>
          <cell r="G426">
            <v>3.9605469194428898E-7</v>
          </cell>
          <cell r="H426">
            <v>5.1032167780346699E-5</v>
          </cell>
          <cell r="I426">
            <v>1.76467519513375E-4</v>
          </cell>
        </row>
        <row r="427">
          <cell r="A427" t="str">
            <v>T_B_c-FCLH2O-S3</v>
          </cell>
          <cell r="B427" t="str">
            <v>VAR_cap</v>
          </cell>
          <cell r="C427" t="str">
            <v>-</v>
          </cell>
          <cell r="G427">
            <v>3.9605469194428898E-7</v>
          </cell>
          <cell r="H427">
            <v>5.1747906310794402E-5</v>
          </cell>
          <cell r="I427">
            <v>1.93947121245566E-4</v>
          </cell>
        </row>
        <row r="428">
          <cell r="A428" t="str">
            <v>T_C-HYBGSLEXT</v>
          </cell>
          <cell r="B428" t="str">
            <v>VAR_fout</v>
          </cell>
          <cell r="C428" t="str">
            <v>CO2_T</v>
          </cell>
          <cell r="D428">
            <v>106.909884524402</v>
          </cell>
          <cell r="E428">
            <v>91.725323151635195</v>
          </cell>
          <cell r="F428">
            <v>68.278384704522793</v>
          </cell>
          <cell r="G428">
            <v>32.395995585741602</v>
          </cell>
        </row>
        <row r="429">
          <cell r="A429" t="str">
            <v>T_C-HYBGSLEXT</v>
          </cell>
          <cell r="B429" t="str">
            <v>VAR_fout</v>
          </cell>
          <cell r="C429" t="str">
            <v>TPCAR</v>
          </cell>
          <cell r="D429">
            <v>0.7153333810402146</v>
          </cell>
          <cell r="E429">
            <v>0.62769976336110545</v>
          </cell>
          <cell r="F429">
            <v>0.48284059040161897</v>
          </cell>
          <cell r="G429">
            <v>0.24142464069012051</v>
          </cell>
        </row>
        <row r="430">
          <cell r="A430" t="str">
            <v>T_C-HYBGSLEXT</v>
          </cell>
          <cell r="B430" t="str">
            <v>VAR_fin</v>
          </cell>
          <cell r="C430" t="str">
            <v>TGSL</v>
          </cell>
          <cell r="D430">
            <v>1.4486434217398714</v>
          </cell>
          <cell r="E430">
            <v>1.2428905576102327</v>
          </cell>
          <cell r="F430">
            <v>0.92518136455992972</v>
          </cell>
          <cell r="G430">
            <v>0.43897012988809681</v>
          </cell>
        </row>
        <row r="431">
          <cell r="A431" t="str">
            <v>T_C-HYBGSLEXT</v>
          </cell>
          <cell r="B431" t="str">
            <v>VAR_cap</v>
          </cell>
          <cell r="C431" t="str">
            <v>-</v>
          </cell>
          <cell r="D431">
            <v>6.5841999999999998E-2</v>
          </cell>
          <cell r="E431">
            <v>5.7063066666666697E-2</v>
          </cell>
          <cell r="F431">
            <v>4.3894641059002211E-2</v>
          </cell>
          <cell r="G431">
            <v>2.1947321273209541E-2</v>
          </cell>
        </row>
        <row r="432">
          <cell r="A432" t="str">
            <v>T_B_c-FCLH2O-S4</v>
          </cell>
          <cell r="B432" t="str">
            <v>VAR_fout</v>
          </cell>
          <cell r="C432" t="str">
            <v>TPBSc</v>
          </cell>
          <cell r="G432">
            <v>4.7864828014473194E-6</v>
          </cell>
          <cell r="H432">
            <v>1.0674756846346381E-5</v>
          </cell>
          <cell r="I432">
            <v>1.0074211722801784E-5</v>
          </cell>
        </row>
        <row r="433">
          <cell r="A433" t="str">
            <v>T_B_c-FCLH2O-S4</v>
          </cell>
          <cell r="B433" t="str">
            <v>VAR_fin</v>
          </cell>
          <cell r="C433" t="str">
            <v>TH2O</v>
          </cell>
          <cell r="G433">
            <v>6.3065797895113472E-5</v>
          </cell>
          <cell r="H433">
            <v>1.2704704828086141E-4</v>
          </cell>
          <cell r="I433">
            <v>1.0925022853252827E-4</v>
          </cell>
        </row>
        <row r="434">
          <cell r="A434" t="str">
            <v>TPAVDKEREXT</v>
          </cell>
          <cell r="B434" t="str">
            <v>VAR_fout</v>
          </cell>
          <cell r="C434" t="str">
            <v>CO2_T</v>
          </cell>
          <cell r="D434">
            <v>79.576349423418094</v>
          </cell>
          <cell r="E434">
            <v>100.796237247683</v>
          </cell>
          <cell r="F434">
            <v>132.626068984081</v>
          </cell>
          <cell r="G434">
            <v>185.675788544743</v>
          </cell>
          <cell r="H434">
            <v>154.38211110512901</v>
          </cell>
          <cell r="I434">
            <v>123.088433665514</v>
          </cell>
        </row>
        <row r="435">
          <cell r="A435" t="str">
            <v>TPAVDKEREXT</v>
          </cell>
          <cell r="B435" t="str">
            <v>VAR_fout</v>
          </cell>
          <cell r="C435" t="str">
            <v>TPAVD</v>
          </cell>
          <cell r="D435">
            <v>1.0930817228491501</v>
          </cell>
          <cell r="E435">
            <v>1.3845636984571901</v>
          </cell>
          <cell r="F435">
            <v>1.82178666186924</v>
          </cell>
          <cell r="G435">
            <v>2.5504916008893299</v>
          </cell>
          <cell r="H435">
            <v>2.1206333943012199</v>
          </cell>
          <cell r="I435">
            <v>1.6907751877131001</v>
          </cell>
        </row>
        <row r="436">
          <cell r="A436" t="str">
            <v>TPAVDKEREXT</v>
          </cell>
          <cell r="B436" t="str">
            <v>VAR_fin</v>
          </cell>
          <cell r="C436" t="str">
            <v>TKER</v>
          </cell>
          <cell r="D436">
            <v>1.0930817228491501</v>
          </cell>
          <cell r="E436">
            <v>1.3845636984571901</v>
          </cell>
          <cell r="F436">
            <v>1.82178666186924</v>
          </cell>
          <cell r="G436">
            <v>2.5504916008893299</v>
          </cell>
          <cell r="H436">
            <v>2.1206333943012199</v>
          </cell>
          <cell r="I436">
            <v>1.6907751877131001</v>
          </cell>
        </row>
        <row r="437">
          <cell r="A437" t="str">
            <v>TPAVDKEREXT</v>
          </cell>
          <cell r="B437" t="str">
            <v>VAR_ncap</v>
          </cell>
          <cell r="C437" t="str">
            <v>-</v>
          </cell>
          <cell r="D437">
            <v>26.920231113205901</v>
          </cell>
          <cell r="E437">
            <v>26.906710535402102</v>
          </cell>
          <cell r="F437">
            <v>24.354536693798</v>
          </cell>
          <cell r="G437">
            <v>25.839156113283501</v>
          </cell>
          <cell r="H437">
            <v>30.859487629955701</v>
          </cell>
          <cell r="I437">
            <v>32.3912026388168</v>
          </cell>
        </row>
        <row r="438">
          <cell r="A438" t="str">
            <v>TPAVDKEREXT</v>
          </cell>
          <cell r="B438" t="str">
            <v>VAR_cap</v>
          </cell>
          <cell r="C438" t="str">
            <v>-</v>
          </cell>
          <cell r="D438">
            <v>28.01331283605505</v>
          </cell>
          <cell r="E438">
            <v>54.920023371457148</v>
          </cell>
          <cell r="F438">
            <v>77.382790991125418</v>
          </cell>
          <cell r="G438">
            <v>95.637573974381567</v>
          </cell>
          <cell r="H438">
            <v>109.17909269595316</v>
          </cell>
          <cell r="I438">
            <v>82.788037137709154</v>
          </cell>
        </row>
        <row r="439">
          <cell r="A439" t="str">
            <v>T_C-ICE-GSL-S1</v>
          </cell>
          <cell r="B439" t="str">
            <v>VAR_fout</v>
          </cell>
          <cell r="C439" t="str">
            <v>CO2_T</v>
          </cell>
          <cell r="D439">
            <v>36.265296893995554</v>
          </cell>
          <cell r="E439">
            <v>40.548806369804183</v>
          </cell>
          <cell r="F439">
            <v>29.085324701982643</v>
          </cell>
          <cell r="G439">
            <v>22.265990044328685</v>
          </cell>
          <cell r="H439">
            <v>0.18583796013435977</v>
          </cell>
          <cell r="I439">
            <v>1.6669978639680502E-2</v>
          </cell>
        </row>
        <row r="440">
          <cell r="A440" t="str">
            <v>T_C-ICE-GSL-S1</v>
          </cell>
          <cell r="B440" t="str">
            <v>VAR_fout</v>
          </cell>
          <cell r="C440" t="str">
            <v>TPCAR</v>
          </cell>
          <cell r="D440">
            <v>0.33595458788490185</v>
          </cell>
          <cell r="E440">
            <v>0.37160652073082129</v>
          </cell>
          <cell r="F440">
            <v>0.26589635227305491</v>
          </cell>
          <cell r="G440">
            <v>0.20546723218352564</v>
          </cell>
          <cell r="H440">
            <v>1.5165437123251693E-3</v>
          </cell>
          <cell r="I440">
            <v>1.4188952917172954E-4</v>
          </cell>
        </row>
        <row r="441">
          <cell r="A441" t="str">
            <v>T_C-ICE-GSL-S1</v>
          </cell>
          <cell r="B441" t="str">
            <v>VAR_fin</v>
          </cell>
          <cell r="C441" t="str">
            <v>TGSL</v>
          </cell>
          <cell r="D441">
            <v>0.49139968691050873</v>
          </cell>
          <cell r="E441">
            <v>0.5494418207290519</v>
          </cell>
          <cell r="F441">
            <v>0.39411009081277187</v>
          </cell>
          <cell r="G441">
            <v>0.30170718217247561</v>
          </cell>
          <cell r="H441">
            <v>2.5181295411159828E-3</v>
          </cell>
          <cell r="I441">
            <v>2.2588046937236433E-4</v>
          </cell>
        </row>
        <row r="442">
          <cell r="A442" t="str">
            <v>T_C-ICE-GSL-S1</v>
          </cell>
          <cell r="B442" t="str">
            <v>VAR_ncap</v>
          </cell>
          <cell r="C442" t="str">
            <v>-</v>
          </cell>
          <cell r="E442">
            <v>8.2731031519895595E-6</v>
          </cell>
          <cell r="F442">
            <v>1.1604218964895701E-3</v>
          </cell>
          <cell r="G442">
            <v>1.50689239021118E-4</v>
          </cell>
        </row>
        <row r="443">
          <cell r="A443" t="str">
            <v>T_C-ICE-GSL-S1</v>
          </cell>
          <cell r="B443" t="str">
            <v>VAR_cap</v>
          </cell>
          <cell r="C443" t="str">
            <v>-</v>
          </cell>
          <cell r="D443">
            <v>3.6508959200407011E-2</v>
          </cell>
          <cell r="E443">
            <v>3.9696906666687931E-2</v>
          </cell>
          <cell r="F443">
            <v>4.0377380016638695E-2</v>
          </cell>
          <cell r="G443">
            <v>3.120177016092468E-2</v>
          </cell>
          <cell r="H443">
            <v>2.2423471023498578E-4</v>
          </cell>
          <cell r="I443">
            <v>2.0413029985920118E-5</v>
          </cell>
        </row>
        <row r="444">
          <cell r="A444" t="str">
            <v>V2G</v>
          </cell>
          <cell r="B444" t="str">
            <v>VAR_fout</v>
          </cell>
          <cell r="C444" t="str">
            <v>ELC35</v>
          </cell>
          <cell r="G444">
            <v>5.5107434733353632E-2</v>
          </cell>
          <cell r="H444">
            <v>1.6459040087497974</v>
          </cell>
          <cell r="I444">
            <v>8.390565803545325</v>
          </cell>
        </row>
        <row r="445">
          <cell r="A445" t="str">
            <v>V2G</v>
          </cell>
          <cell r="B445" t="str">
            <v>VAR_fin</v>
          </cell>
          <cell r="C445" t="str">
            <v>T-ELC-Bus_c_BatSTGout_S1</v>
          </cell>
          <cell r="G445">
            <v>1.9442272511998085E-4</v>
          </cell>
          <cell r="H445">
            <v>2.3398850848869177E-3</v>
          </cell>
          <cell r="I445">
            <v>9.873922155547582E-4</v>
          </cell>
        </row>
        <row r="446">
          <cell r="A446" t="str">
            <v>V2G</v>
          </cell>
          <cell r="B446" t="str">
            <v>VAR_fin</v>
          </cell>
          <cell r="C446" t="str">
            <v>T-ELC-Bus_c_BatSTGout_S2</v>
          </cell>
          <cell r="G446">
            <v>1.9506940246304452E-4</v>
          </cell>
          <cell r="H446">
            <v>3.1752193824686878E-3</v>
          </cell>
          <cell r="I446">
            <v>1.0925639696015127E-3</v>
          </cell>
        </row>
        <row r="447">
          <cell r="A447" t="str">
            <v>V2G</v>
          </cell>
          <cell r="B447" t="str">
            <v>VAR_fin</v>
          </cell>
          <cell r="C447" t="str">
            <v>T-ELC-Bus_c_BatSTGout_S3</v>
          </cell>
          <cell r="G447">
            <v>1.5547165375439181E-4</v>
          </cell>
          <cell r="H447">
            <v>4.4882265820608423E-4</v>
          </cell>
          <cell r="I447">
            <v>6.1440126261566813E-4</v>
          </cell>
        </row>
        <row r="448">
          <cell r="A448" t="str">
            <v>V2G</v>
          </cell>
          <cell r="B448" t="str">
            <v>VAR_fin</v>
          </cell>
          <cell r="C448" t="str">
            <v>T-ELC-Bus_c_BatSTGout_S4</v>
          </cell>
          <cell r="G448">
            <v>2.9260893755614917E-4</v>
          </cell>
          <cell r="H448">
            <v>4.4791438540973917E-4</v>
          </cell>
          <cell r="I448">
            <v>2.8150412793109087E-4</v>
          </cell>
        </row>
        <row r="449">
          <cell r="A449" t="str">
            <v>V2G</v>
          </cell>
          <cell r="B449" t="str">
            <v>VAR_fin</v>
          </cell>
          <cell r="C449" t="str">
            <v>T-ELC-car-BatSTGOut_S1</v>
          </cell>
          <cell r="G449">
            <v>7.2576764597715761E-3</v>
          </cell>
          <cell r="H449">
            <v>0.52606467788925626</v>
          </cell>
          <cell r="I449">
            <v>2.5846791262189299</v>
          </cell>
        </row>
        <row r="450">
          <cell r="A450" t="str">
            <v>V2G</v>
          </cell>
          <cell r="B450" t="str">
            <v>VAR_fin</v>
          </cell>
          <cell r="C450" t="str">
            <v>T-ELC-car-BatSTGOut_S2</v>
          </cell>
          <cell r="G450">
            <v>4.5706588199390672E-3</v>
          </cell>
          <cell r="H450">
            <v>0.22099091048938654</v>
          </cell>
          <cell r="I450">
            <v>1.4491089334785621</v>
          </cell>
        </row>
        <row r="451">
          <cell r="A451" t="str">
            <v>V2G</v>
          </cell>
          <cell r="B451" t="str">
            <v>VAR_fin</v>
          </cell>
          <cell r="C451" t="str">
            <v>T-ELC-car-BatSTGOut_S3</v>
          </cell>
          <cell r="G451">
            <v>7.8982109550801028E-3</v>
          </cell>
          <cell r="H451">
            <v>0.31145581932423161</v>
          </cell>
          <cell r="I451">
            <v>1.3499869517131668</v>
          </cell>
        </row>
        <row r="452">
          <cell r="A452" t="str">
            <v>V2G</v>
          </cell>
          <cell r="B452" t="str">
            <v>VAR_fin</v>
          </cell>
          <cell r="C452" t="str">
            <v>T-ELC-car-BatSTGOut_S4</v>
          </cell>
          <cell r="G452">
            <v>4.32798381221524E-3</v>
          </cell>
          <cell r="H452">
            <v>0.229167842934174</v>
          </cell>
          <cell r="I452">
            <v>1.3686096572026591</v>
          </cell>
        </row>
        <row r="453">
          <cell r="A453" t="str">
            <v>V2G</v>
          </cell>
          <cell r="B453" t="str">
            <v>VAR_fin</v>
          </cell>
          <cell r="C453" t="str">
            <v>T-ELC-car-PlgSTGOut_S1</v>
          </cell>
          <cell r="G453">
            <v>1.2060187872144112E-3</v>
          </cell>
          <cell r="H453">
            <v>2.0032910979925493E-3</v>
          </cell>
          <cell r="I453">
            <v>1.96683184341577E-3</v>
          </cell>
        </row>
        <row r="454">
          <cell r="A454" t="str">
            <v>V2G</v>
          </cell>
          <cell r="B454" t="str">
            <v>VAR_fin</v>
          </cell>
          <cell r="C454" t="str">
            <v>T-ELC-car-PlgSTGOut_S2</v>
          </cell>
          <cell r="G454">
            <v>3.9941343189438239E-4</v>
          </cell>
          <cell r="H454">
            <v>9.1382489395948384E-4</v>
          </cell>
          <cell r="I454">
            <v>8.6208654841255633E-4</v>
          </cell>
        </row>
        <row r="455">
          <cell r="A455" t="str">
            <v>V2G</v>
          </cell>
          <cell r="B455" t="str">
            <v>VAR_fin</v>
          </cell>
          <cell r="C455" t="str">
            <v>T-ELC-car-PlgSTGOut_S3</v>
          </cell>
          <cell r="G455">
            <v>5.8305469783912506E-3</v>
          </cell>
          <cell r="H455">
            <v>0.26545682476675131</v>
          </cell>
          <cell r="I455">
            <v>1.5706805018220003</v>
          </cell>
        </row>
        <row r="456">
          <cell r="A456" t="str">
            <v>V2G</v>
          </cell>
          <cell r="B456" t="str">
            <v>VAR_fin</v>
          </cell>
          <cell r="C456" t="str">
            <v>T-ELC-TWSTGout_S1</v>
          </cell>
          <cell r="G456">
            <v>1.8182285600963574E-3</v>
          </cell>
          <cell r="H456">
            <v>4.3283092543037133E-3</v>
          </cell>
          <cell r="I456">
            <v>1.5061201240417293E-3</v>
          </cell>
        </row>
        <row r="457">
          <cell r="A457" t="str">
            <v>V2G</v>
          </cell>
          <cell r="B457" t="str">
            <v>VAR_fin</v>
          </cell>
          <cell r="C457" t="str">
            <v>T-ELC-car-PlgSTGOut_S4</v>
          </cell>
          <cell r="G457">
            <v>2.570779444951978E-4</v>
          </cell>
          <cell r="H457">
            <v>1.3514765615784843E-2</v>
          </cell>
          <cell r="I457">
            <v>1.309266583876526E-2</v>
          </cell>
        </row>
        <row r="458">
          <cell r="A458" t="str">
            <v>V2G</v>
          </cell>
          <cell r="B458" t="str">
            <v>VAR_fin</v>
          </cell>
          <cell r="C458" t="str">
            <v>T-ELC-TWSTGout_S2</v>
          </cell>
          <cell r="G458">
            <v>3.9214652398634683E-3</v>
          </cell>
          <cell r="H458">
            <v>5.6348804963736437E-3</v>
          </cell>
          <cell r="I458">
            <v>3.4864196436262232E-3</v>
          </cell>
        </row>
        <row r="459">
          <cell r="A459" t="str">
            <v>V2G</v>
          </cell>
          <cell r="B459" t="str">
            <v>VAR_fin</v>
          </cell>
          <cell r="C459" t="str">
            <v>T-ELC-TWSTGout_S3</v>
          </cell>
          <cell r="G459">
            <v>5.14288841026443E-3</v>
          </cell>
          <cell r="H459">
            <v>1.0473332102569389E-2</v>
          </cell>
          <cell r="I459">
            <v>6.0066181306311552E-3</v>
          </cell>
        </row>
        <row r="460">
          <cell r="A460" t="str">
            <v>V2G</v>
          </cell>
          <cell r="B460" t="str">
            <v>VAR_fin</v>
          </cell>
          <cell r="C460" t="str">
            <v>T-ELC-TWSTGout_S4</v>
          </cell>
          <cell r="G460">
            <v>5.0940853402252941E-3</v>
          </cell>
          <cell r="H460">
            <v>1.2083182870674046E-2</v>
          </cell>
          <cell r="I460">
            <v>9.5346905071375561E-3</v>
          </cell>
        </row>
        <row r="461">
          <cell r="A461" t="str">
            <v>V2G</v>
          </cell>
          <cell r="B461" t="str">
            <v>VAR_fin</v>
          </cell>
          <cell r="C461" t="str">
            <v>T-ELC-Bus_u_BatSTGout_S1</v>
          </cell>
          <cell r="G461">
            <v>2.9317544787690327E-4</v>
          </cell>
          <cell r="H461">
            <v>3.9952255907726932E-4</v>
          </cell>
          <cell r="I461">
            <v>2.5842628106149241E-4</v>
          </cell>
        </row>
        <row r="462">
          <cell r="A462" t="str">
            <v>V2G</v>
          </cell>
          <cell r="B462" t="str">
            <v>VAR_fin</v>
          </cell>
          <cell r="C462" t="str">
            <v>T-ELC-Bus_u_BatSTGout_S2</v>
          </cell>
          <cell r="G462">
            <v>2.7346335936983808E-4</v>
          </cell>
          <cell r="H462">
            <v>3.168466272167227E-4</v>
          </cell>
          <cell r="I462">
            <v>2.2975072079094245E-4</v>
          </cell>
        </row>
        <row r="463">
          <cell r="A463" t="str">
            <v>V2G</v>
          </cell>
          <cell r="B463" t="str">
            <v>VAR_fin</v>
          </cell>
          <cell r="C463" t="str">
            <v>T-ELC-Bus_u_BatSTGout_S3</v>
          </cell>
          <cell r="G463">
            <v>1.9371609687200635E-4</v>
          </cell>
          <cell r="H463">
            <v>1.477656716410762E-4</v>
          </cell>
          <cell r="I463">
            <v>1.1377081546502666E-4</v>
          </cell>
        </row>
        <row r="464">
          <cell r="A464" t="str">
            <v>V2G</v>
          </cell>
          <cell r="B464" t="str">
            <v>VAR_fin</v>
          </cell>
          <cell r="C464" t="str">
            <v>T-ELC-Bus_u_BatSTGout_S4</v>
          </cell>
          <cell r="G464">
            <v>2.6691416371610842E-4</v>
          </cell>
          <cell r="H464">
            <v>3.162890586412463E-4</v>
          </cell>
          <cell r="I464">
            <v>2.299122120101809E-4</v>
          </cell>
        </row>
        <row r="465">
          <cell r="A465" t="str">
            <v>V2G</v>
          </cell>
          <cell r="B465" t="str">
            <v>VAR_fin</v>
          </cell>
          <cell r="C465" t="str">
            <v>T-ELC-LGV_BatSTGout</v>
          </cell>
          <cell r="G465">
            <v>1.2732986626294714E-3</v>
          </cell>
          <cell r="H465">
            <v>1.2944250793077454E-3</v>
          </cell>
          <cell r="I465">
            <v>6.8291067207609097E-4</v>
          </cell>
        </row>
        <row r="466">
          <cell r="A466" t="str">
            <v>V2G</v>
          </cell>
          <cell r="B466" t="str">
            <v>VAR_fin</v>
          </cell>
          <cell r="C466" t="str">
            <v>T-ELC-HGV_BatSTGout</v>
          </cell>
          <cell r="G466">
            <v>4.4369762966076651E-3</v>
          </cell>
          <cell r="H466">
            <v>3.507069127413931E-2</v>
          </cell>
          <cell r="I466">
            <v>2.6702452507895453E-2</v>
          </cell>
        </row>
        <row r="467">
          <cell r="A467" t="str">
            <v>V2G</v>
          </cell>
          <cell r="B467" t="str">
            <v>VAR_ncap</v>
          </cell>
          <cell r="C467" t="str">
            <v>-</v>
          </cell>
          <cell r="G467">
            <v>5.7674584071989096E-3</v>
          </cell>
          <cell r="H467">
            <v>1.0333370511678599</v>
          </cell>
          <cell r="I467">
            <v>0.69684482376601498</v>
          </cell>
        </row>
        <row r="468">
          <cell r="A468" t="str">
            <v>V2G</v>
          </cell>
          <cell r="B468" t="str">
            <v>VAR_cap</v>
          </cell>
          <cell r="C468" t="str">
            <v>-</v>
          </cell>
          <cell r="G468">
            <v>5.7674584071989096E-3</v>
          </cell>
          <cell r="H468">
            <v>1.256545794018745</v>
          </cell>
          <cell r="I468">
            <v>1.539519630976542</v>
          </cell>
        </row>
        <row r="469">
          <cell r="A469" t="str">
            <v>TPSHPELCEXT</v>
          </cell>
          <cell r="B469" t="str">
            <v>VAR_fout</v>
          </cell>
          <cell r="C469" t="str">
            <v>TPSHP</v>
          </cell>
          <cell r="E469">
            <v>2.1890497359435099</v>
          </cell>
          <cell r="F469">
            <v>2.1890447906378401</v>
          </cell>
          <cell r="G469">
            <v>2.1890415064948399</v>
          </cell>
          <cell r="H469">
            <v>1.9708127704407999E-8</v>
          </cell>
          <cell r="I469">
            <v>2.24650875349515E-8</v>
          </cell>
        </row>
        <row r="470">
          <cell r="A470" t="str">
            <v>TPSHPELCEXT</v>
          </cell>
          <cell r="B470" t="str">
            <v>VAR_fin</v>
          </cell>
          <cell r="C470" t="str">
            <v>TELC</v>
          </cell>
          <cell r="E470">
            <v>0.88719196346608953</v>
          </cell>
          <cell r="F470">
            <v>0.88718995920123167</v>
          </cell>
          <cell r="G470">
            <v>0.88718862818292676</v>
          </cell>
          <cell r="H470">
            <v>7.9874350167644185E-9</v>
          </cell>
          <cell r="I470">
            <v>9.1047931859715244E-9</v>
          </cell>
        </row>
        <row r="471">
          <cell r="A471" t="str">
            <v>TPSHPELCEXT</v>
          </cell>
          <cell r="B471" t="str">
            <v>VAR_ncap</v>
          </cell>
          <cell r="C471" t="str">
            <v>-</v>
          </cell>
          <cell r="D471">
            <v>2.4763202068824899E-5</v>
          </cell>
          <cell r="E471">
            <v>2.1890259493024198</v>
          </cell>
          <cell r="F471">
            <v>3.7574221170735198E-6</v>
          </cell>
          <cell r="G471">
            <v>3.3901268547239499E-6</v>
          </cell>
          <cell r="H471">
            <v>3.1964158985670997E-8</v>
          </cell>
          <cell r="I471">
            <v>3.4647762863568503E-8</v>
          </cell>
        </row>
        <row r="472">
          <cell r="A472" t="str">
            <v>TPSHPELCEXT</v>
          </cell>
          <cell r="B472" t="str">
            <v>VAR_cap</v>
          </cell>
          <cell r="C472" t="str">
            <v>-</v>
          </cell>
          <cell r="D472">
            <v>2.4763202068824899E-5</v>
          </cell>
          <cell r="E472">
            <v>2.18905071250449</v>
          </cell>
          <cell r="F472">
            <v>2.1890479250485044</v>
          </cell>
          <cell r="G472">
            <v>2.1890428557142663</v>
          </cell>
          <cell r="H472">
            <v>1.7519369954754893E-8</v>
          </cell>
          <cell r="I472">
            <v>2.1673710316760113E-8</v>
          </cell>
        </row>
        <row r="473">
          <cell r="A473" t="str">
            <v>TFLGV-ICEGSL</v>
          </cell>
          <cell r="B473" t="str">
            <v>VAR_fout</v>
          </cell>
          <cell r="C473" t="str">
            <v>CO2_T</v>
          </cell>
          <cell r="D473">
            <v>27.359798761899867</v>
          </cell>
          <cell r="E473">
            <v>42.593005185777237</v>
          </cell>
          <cell r="F473">
            <v>68.444734183671756</v>
          </cell>
          <cell r="G473">
            <v>101.49649463460489</v>
          </cell>
          <cell r="H473">
            <v>11.176863766698695</v>
          </cell>
          <cell r="I473">
            <v>0.39659080471968738</v>
          </cell>
        </row>
        <row r="474">
          <cell r="A474" t="str">
            <v>TFLGV-ICEGSL</v>
          </cell>
          <cell r="B474" t="str">
            <v>VAR_fout</v>
          </cell>
          <cell r="C474" t="str">
            <v>TFLGV</v>
          </cell>
          <cell r="D474">
            <v>0.13021099604084485</v>
          </cell>
          <cell r="E474">
            <v>0.2027090066662392</v>
          </cell>
          <cell r="F474">
            <v>0.32574278375971089</v>
          </cell>
          <cell r="G474">
            <v>0.48304301416975953</v>
          </cell>
          <cell r="H474">
            <v>5.3193028806239981E-2</v>
          </cell>
          <cell r="I474">
            <v>1.8874584624176051E-3</v>
          </cell>
        </row>
        <row r="475">
          <cell r="A475" t="str">
            <v>TFLGV-ICEGSL</v>
          </cell>
          <cell r="B475" t="str">
            <v>VAR_fin</v>
          </cell>
          <cell r="C475" t="str">
            <v>TGSL</v>
          </cell>
          <cell r="D475">
            <v>0.37072898051354852</v>
          </cell>
          <cell r="E475">
            <v>0.57714099167719923</v>
          </cell>
          <cell r="F475">
            <v>0.92743542254297717</v>
          </cell>
          <cell r="G475">
            <v>1.3752912552114485</v>
          </cell>
          <cell r="H475">
            <v>0.15144801851895262</v>
          </cell>
          <cell r="I475">
            <v>5.3738591425431838E-3</v>
          </cell>
        </row>
        <row r="476">
          <cell r="A476" t="str">
            <v>TFLGV-ICEGSL</v>
          </cell>
          <cell r="B476" t="str">
            <v>VAR_ncap</v>
          </cell>
          <cell r="C476" t="str">
            <v>-</v>
          </cell>
          <cell r="E476">
            <v>1.06626312260698E-5</v>
          </cell>
          <cell r="F476">
            <v>1.2379469753324801E-2</v>
          </cell>
          <cell r="G476">
            <v>2.74796878390762E-2</v>
          </cell>
          <cell r="H476">
            <v>1.6616482741507E-4</v>
          </cell>
          <cell r="I476">
            <v>5.5902125423394599E-5</v>
          </cell>
        </row>
        <row r="477">
          <cell r="A477" t="str">
            <v>TFLGV-ICEGSL</v>
          </cell>
          <cell r="B477" t="str">
            <v>VAR_cap</v>
          </cell>
          <cell r="C477" t="str">
            <v>-</v>
          </cell>
          <cell r="D477">
            <v>1.2434911785045232E-2</v>
          </cell>
          <cell r="E477">
            <v>1.4132564364709308E-2</v>
          </cell>
          <cell r="F477">
            <v>2.6512043335986429E-2</v>
          </cell>
          <cell r="G477">
            <v>4.7568059515772705E-2</v>
          </cell>
          <cell r="H477">
            <v>5.278079206420816E-3</v>
          </cell>
          <cell r="I477">
            <v>1.8215567047051589E-4</v>
          </cell>
        </row>
        <row r="478">
          <cell r="A478" t="str">
            <v>T_C-ICE-GSL-S2</v>
          </cell>
          <cell r="B478" t="str">
            <v>VAR_fout</v>
          </cell>
          <cell r="C478" t="str">
            <v>CO2_T</v>
          </cell>
          <cell r="D478">
            <v>274.30222927704767</v>
          </cell>
          <cell r="E478">
            <v>391.60923861408588</v>
          </cell>
          <cell r="F478">
            <v>362.67445635365016</v>
          </cell>
          <cell r="G478">
            <v>303.52500267563846</v>
          </cell>
          <cell r="H478">
            <v>0.187867857230409</v>
          </cell>
          <cell r="I478">
            <v>2.4881854615125099E-2</v>
          </cell>
        </row>
        <row r="479">
          <cell r="A479" t="str">
            <v>T_C-ICE-GSL-S2</v>
          </cell>
          <cell r="B479" t="str">
            <v>VAR_fout</v>
          </cell>
          <cell r="C479" t="str">
            <v>TPCAR</v>
          </cell>
          <cell r="D479">
            <v>2.2512805731606003</v>
          </cell>
          <cell r="E479">
            <v>3.2075084405733398</v>
          </cell>
          <cell r="F479">
            <v>2.9943750405066432</v>
          </cell>
          <cell r="G479">
            <v>2.5057481889678752</v>
          </cell>
          <cell r="H479">
            <v>1.2995631389274434E-3</v>
          </cell>
          <cell r="I479">
            <v>1.7010793739274645E-4</v>
          </cell>
        </row>
        <row r="480">
          <cell r="A480" t="str">
            <v>T_C-ICE-GSL-S2</v>
          </cell>
          <cell r="B480" t="str">
            <v>VAR_fin</v>
          </cell>
          <cell r="C480" t="str">
            <v>TGSL</v>
          </cell>
          <cell r="D480">
            <v>3.7168323750277534</v>
          </cell>
          <cell r="E480">
            <v>5.3063582468033461</v>
          </cell>
          <cell r="F480">
            <v>4.9142880264722431</v>
          </cell>
          <cell r="G480">
            <v>4.1128049143040606</v>
          </cell>
          <cell r="H480">
            <v>2.5456349218212575E-3</v>
          </cell>
          <cell r="I480">
            <v>3.3715250155996073E-4</v>
          </cell>
        </row>
        <row r="481">
          <cell r="A481" t="str">
            <v>T_C-ICE-GSL-S2</v>
          </cell>
          <cell r="B481" t="str">
            <v>VAR_ncap</v>
          </cell>
          <cell r="C481" t="str">
            <v>-</v>
          </cell>
          <cell r="E481">
            <v>8.4304257300085895E-6</v>
          </cell>
          <cell r="F481">
            <v>5.1711070494561305E-4</v>
          </cell>
          <cell r="G481">
            <v>6.9297244323306701E-5</v>
          </cell>
        </row>
        <row r="482">
          <cell r="A482" t="str">
            <v>T_C-ICE-GSL-S2</v>
          </cell>
          <cell r="B482" t="str">
            <v>VAR_cap</v>
          </cell>
          <cell r="C482" t="str">
            <v>-</v>
          </cell>
          <cell r="D482">
            <v>0.21741102507555768</v>
          </cell>
          <cell r="E482">
            <v>0.24335997424177039</v>
          </cell>
          <cell r="F482">
            <v>0.24052607358061412</v>
          </cell>
          <cell r="G482">
            <v>0.1901225694406847</v>
          </cell>
          <cell r="H482">
            <v>1.2545577299981394E-4</v>
          </cell>
          <cell r="I482">
            <v>1.6337639835640396E-5</v>
          </cell>
        </row>
        <row r="483">
          <cell r="A483" t="str">
            <v>T_C-ICE-DSL-S1</v>
          </cell>
          <cell r="B483" t="str">
            <v>VAR_fout</v>
          </cell>
          <cell r="C483" t="str">
            <v>CO2_T</v>
          </cell>
          <cell r="D483">
            <v>0.37586191388869489</v>
          </cell>
          <cell r="E483">
            <v>0.43755347235948683</v>
          </cell>
          <cell r="F483">
            <v>0.34743487647494065</v>
          </cell>
          <cell r="G483">
            <v>0.27105191169446957</v>
          </cell>
          <cell r="H483">
            <v>4.2116435583517402E-2</v>
          </cell>
          <cell r="I483">
            <v>8.2341533058647096E-3</v>
          </cell>
        </row>
        <row r="484">
          <cell r="A484" t="str">
            <v>T_C-ICE-DSL-S1</v>
          </cell>
          <cell r="B484" t="str">
            <v>VAR_fout</v>
          </cell>
          <cell r="C484" t="str">
            <v>TPCAR</v>
          </cell>
          <cell r="D484">
            <v>3.8503490417444251E-3</v>
          </cell>
          <cell r="E484">
            <v>4.5832306705240224E-3</v>
          </cell>
          <cell r="F484">
            <v>3.6685164633185746E-3</v>
          </cell>
          <cell r="G484">
            <v>2.8878841970530729E-3</v>
          </cell>
          <cell r="H484">
            <v>3.760259513891794E-4</v>
          </cell>
          <cell r="I484">
            <v>7.3161250610390268E-5</v>
          </cell>
        </row>
        <row r="485">
          <cell r="A485" t="str">
            <v>T_C-ICE-DSL-S1</v>
          </cell>
          <cell r="B485" t="str">
            <v>VAR_fin</v>
          </cell>
          <cell r="C485" t="str">
            <v>TDSL</v>
          </cell>
          <cell r="D485">
            <v>5.1277205168989756E-3</v>
          </cell>
          <cell r="E485">
            <v>5.9693516010844178E-3</v>
          </cell>
          <cell r="F485">
            <v>4.739902816847749E-3</v>
          </cell>
          <cell r="G485">
            <v>3.6978432700473358E-3</v>
          </cell>
          <cell r="H485">
            <v>5.7457620168509347E-4</v>
          </cell>
          <cell r="I485">
            <v>1.123349700663671E-4</v>
          </cell>
        </row>
        <row r="486">
          <cell r="A486" t="str">
            <v>T_C-ICE-DSL-S1</v>
          </cell>
          <cell r="B486" t="str">
            <v>VAR_ncap</v>
          </cell>
          <cell r="C486" t="str">
            <v>-</v>
          </cell>
          <cell r="E486">
            <v>1.24059235647145E-5</v>
          </cell>
          <cell r="F486">
            <v>5.6874274500661003E-5</v>
          </cell>
          <cell r="G486">
            <v>3.3961161451665502E-5</v>
          </cell>
        </row>
        <row r="487">
          <cell r="A487" t="str">
            <v>T_C-ICE-DSL-S1</v>
          </cell>
          <cell r="B487" t="str">
            <v>VAR_cap</v>
          </cell>
          <cell r="C487" t="str">
            <v>-</v>
          </cell>
          <cell r="D487">
            <v>4.4467890848219442E-4</v>
          </cell>
          <cell r="E487">
            <v>4.8498721064539721E-4</v>
          </cell>
          <cell r="F487">
            <v>5.3721035281331414E-4</v>
          </cell>
          <cell r="G487">
            <v>4.2197044885510741E-4</v>
          </cell>
          <cell r="H487">
            <v>5.191308662388013E-5</v>
          </cell>
          <cell r="I487">
            <v>1.0009496021916881E-5</v>
          </cell>
        </row>
        <row r="488">
          <cell r="A488" t="str">
            <v>T_C-ICE-GSL-S3</v>
          </cell>
          <cell r="B488" t="str">
            <v>VAR_fout</v>
          </cell>
          <cell r="C488" t="str">
            <v>CO2_T</v>
          </cell>
          <cell r="D488">
            <v>274.0293300837003</v>
          </cell>
          <cell r="E488">
            <v>423.61590895815374</v>
          </cell>
          <cell r="F488">
            <v>418.02884481423644</v>
          </cell>
          <cell r="G488">
            <v>336.86331895267301</v>
          </cell>
          <cell r="H488">
            <v>0.2161568155835652</v>
          </cell>
          <cell r="I488">
            <v>2.84010200695229E-2</v>
          </cell>
        </row>
        <row r="489">
          <cell r="A489" t="str">
            <v>T_C-ICE-GSL-S3</v>
          </cell>
          <cell r="B489" t="str">
            <v>VAR_fout</v>
          </cell>
          <cell r="C489" t="str">
            <v>TPCAR</v>
          </cell>
          <cell r="D489">
            <v>1.9163238206466897</v>
          </cell>
          <cell r="E489">
            <v>2.9620264638193579</v>
          </cell>
          <cell r="F489">
            <v>2.9224983517602956</v>
          </cell>
          <cell r="G489">
            <v>2.3744335135313093</v>
          </cell>
          <cell r="H489">
            <v>1.363199837399028E-3</v>
          </cell>
          <cell r="I489">
            <v>1.80470317742032E-4</v>
          </cell>
        </row>
        <row r="490">
          <cell r="A490" t="str">
            <v>T_C-ICE-GSL-S3</v>
          </cell>
          <cell r="B490" t="str">
            <v>VAR_fin</v>
          </cell>
          <cell r="C490" t="str">
            <v>TGSL</v>
          </cell>
          <cell r="D490">
            <v>3.7131345539796765</v>
          </cell>
          <cell r="E490">
            <v>5.7400529669126499</v>
          </cell>
          <cell r="F490">
            <v>5.6643474907077946</v>
          </cell>
          <cell r="G490">
            <v>4.5645436172448859</v>
          </cell>
          <cell r="H490">
            <v>2.9289541406987171E-3</v>
          </cell>
          <cell r="I490">
            <v>3.8483767031873906E-4</v>
          </cell>
        </row>
        <row r="491">
          <cell r="A491" t="str">
            <v>T_C-ICE-GSL-S3</v>
          </cell>
          <cell r="B491" t="str">
            <v>VAR_ncap</v>
          </cell>
          <cell r="C491" t="str">
            <v>-</v>
          </cell>
          <cell r="E491">
            <v>7.0627898507283998E-6</v>
          </cell>
          <cell r="F491">
            <v>4.64008334906053E-4</v>
          </cell>
          <cell r="G491">
            <v>5.63657710272343E-5</v>
          </cell>
        </row>
        <row r="492">
          <cell r="A492" t="str">
            <v>T_C-ICE-GSL-S3</v>
          </cell>
          <cell r="B492" t="str">
            <v>VAR_cap</v>
          </cell>
          <cell r="C492" t="str">
            <v>-</v>
          </cell>
          <cell r="D492">
            <v>0.1820124439727272</v>
          </cell>
          <cell r="E492">
            <v>0.20366022655687671</v>
          </cell>
          <cell r="F492">
            <v>0.20098354347286276</v>
          </cell>
          <cell r="G492">
            <v>0.16327772281426997</v>
          </cell>
          <cell r="H492">
            <v>1.1288603462879994E-4</v>
          </cell>
          <cell r="I492">
            <v>1.5402350756110493E-5</v>
          </cell>
        </row>
        <row r="493">
          <cell r="A493" t="str">
            <v>T_C-ICE-DSL-S2</v>
          </cell>
          <cell r="B493" t="str">
            <v>VAR_fout</v>
          </cell>
          <cell r="C493" t="str">
            <v>CO2_T</v>
          </cell>
          <cell r="D493">
            <v>89.068397901581989</v>
          </cell>
          <cell r="E493">
            <v>93.672031370070059</v>
          </cell>
          <cell r="F493">
            <v>69.659095334417486</v>
          </cell>
          <cell r="G493">
            <v>60.653699442179494</v>
          </cell>
          <cell r="H493">
            <v>5.6635690792547183E-2</v>
          </cell>
          <cell r="I493">
            <v>1.14522722626455E-2</v>
          </cell>
        </row>
        <row r="494">
          <cell r="A494" t="str">
            <v>T_C-ICE-DSL-S2</v>
          </cell>
          <cell r="B494" t="str">
            <v>VAR_fout</v>
          </cell>
          <cell r="C494" t="str">
            <v>TPCAR</v>
          </cell>
          <cell r="D494">
            <v>0.84757203151498106</v>
          </cell>
          <cell r="E494">
            <v>0.90050665021855747</v>
          </cell>
          <cell r="F494">
            <v>0.67747140097963732</v>
          </cell>
          <cell r="G494">
            <v>0.63176457595716029</v>
          </cell>
          <cell r="H494">
            <v>4.0754200509293556E-4</v>
          </cell>
          <cell r="I494">
            <v>8.1654173732898173E-5</v>
          </cell>
        </row>
        <row r="495">
          <cell r="A495" t="str">
            <v>T_C-ICE-DSL-S2</v>
          </cell>
          <cell r="B495" t="str">
            <v>VAR_fin</v>
          </cell>
          <cell r="C495" t="str">
            <v>TDSL</v>
          </cell>
          <cell r="D495">
            <v>1.2151213901989328</v>
          </cell>
          <cell r="E495">
            <v>1.2779267581182834</v>
          </cell>
          <cell r="F495">
            <v>0.95032872216122177</v>
          </cell>
          <cell r="G495">
            <v>0.8274720251320532</v>
          </cell>
          <cell r="H495">
            <v>7.7265608175371278E-4</v>
          </cell>
          <cell r="I495">
            <v>1.5623836647538127E-4</v>
          </cell>
        </row>
        <row r="496">
          <cell r="A496" t="str">
            <v>T_C-ICE-DSL-S2</v>
          </cell>
          <cell r="B496" t="str">
            <v>VAR_ncap</v>
          </cell>
          <cell r="C496" t="str">
            <v>-</v>
          </cell>
          <cell r="E496">
            <v>9.6584359086348901E-6</v>
          </cell>
          <cell r="F496">
            <v>3.7698730483481799E-5</v>
          </cell>
          <cell r="G496">
            <v>2.1478464665485099E-5</v>
          </cell>
        </row>
        <row r="497">
          <cell r="A497" t="str">
            <v>T_C-ICE-DSL-S2</v>
          </cell>
          <cell r="B497" t="str">
            <v>VAR_cap</v>
          </cell>
          <cell r="C497" t="str">
            <v>-</v>
          </cell>
          <cell r="D497">
            <v>6.4376737818727464E-2</v>
          </cell>
          <cell r="E497">
            <v>6.8320674050694488E-2</v>
          </cell>
          <cell r="F497">
            <v>6.7736925713791085E-2</v>
          </cell>
          <cell r="G497">
            <v>5.140691945321435E-2</v>
          </cell>
          <cell r="H497">
            <v>3.6126227039352263E-5</v>
          </cell>
          <cell r="I497">
            <v>7.2512270669937931E-6</v>
          </cell>
        </row>
        <row r="498">
          <cell r="A498" t="str">
            <v>TPRLPH2OFCL</v>
          </cell>
          <cell r="B498" t="str">
            <v>VAR_fout</v>
          </cell>
          <cell r="C498" t="str">
            <v>TPRLP</v>
          </cell>
          <cell r="G498">
            <v>3.7780732158794834E-6</v>
          </cell>
          <cell r="H498">
            <v>5.1064240693330846E-6</v>
          </cell>
          <cell r="I498">
            <v>4.9311574517011224E-6</v>
          </cell>
        </row>
        <row r="499">
          <cell r="A499" t="str">
            <v>TPRLPH2OFCL</v>
          </cell>
          <cell r="B499" t="str">
            <v>VAR_fin</v>
          </cell>
          <cell r="C499" t="str">
            <v>TH2O</v>
          </cell>
          <cell r="G499">
            <v>2.2809368946189246E-4</v>
          </cell>
          <cell r="H499">
            <v>2.8460913718919025E-4</v>
          </cell>
          <cell r="I499">
            <v>2.5523487069304166E-4</v>
          </cell>
        </row>
        <row r="500">
          <cell r="A500" t="str">
            <v>T_C-ICE-GSL-S4</v>
          </cell>
          <cell r="B500" t="str">
            <v>VAR_fout</v>
          </cell>
          <cell r="C500" t="str">
            <v>CO2_T</v>
          </cell>
          <cell r="D500">
            <v>273.63011873036913</v>
          </cell>
          <cell r="E500">
            <v>322.40958785303468</v>
          </cell>
          <cell r="F500">
            <v>577.66227229280139</v>
          </cell>
          <cell r="G500">
            <v>493.837269525799</v>
          </cell>
          <cell r="H500">
            <v>16.292170272200181</v>
          </cell>
          <cell r="I500">
            <v>0.195392236249917</v>
          </cell>
        </row>
        <row r="501">
          <cell r="A501" t="str">
            <v>T_C-ICE-GSL-S4</v>
          </cell>
          <cell r="B501" t="str">
            <v>VAR_fout</v>
          </cell>
          <cell r="C501" t="str">
            <v>TPCAR</v>
          </cell>
          <cell r="D501">
            <v>1.6866423211874741</v>
          </cell>
          <cell r="E501">
            <v>1.972503219611508</v>
          </cell>
          <cell r="F501">
            <v>3.4756807634828495</v>
          </cell>
          <cell r="G501">
            <v>2.9762217951225476</v>
          </cell>
          <cell r="H501">
            <v>9.6263697197411263E-2</v>
          </cell>
          <cell r="I501">
            <v>1.2531023505523203E-3</v>
          </cell>
        </row>
        <row r="502">
          <cell r="A502" t="str">
            <v>T_C-ICE-GSL-S4</v>
          </cell>
          <cell r="B502" t="str">
            <v>VAR_fin</v>
          </cell>
          <cell r="C502" t="str">
            <v>TGSL</v>
          </cell>
          <cell r="D502">
            <v>3.7077251860483584</v>
          </cell>
          <cell r="E502">
            <v>4.3686936023446457</v>
          </cell>
          <cell r="F502">
            <v>7.8274020635881127</v>
          </cell>
          <cell r="G502">
            <v>6.6915619176937442</v>
          </cell>
          <cell r="H502">
            <v>0.22076111479946034</v>
          </cell>
          <cell r="I502">
            <v>2.6475912770991452E-3</v>
          </cell>
        </row>
        <row r="503">
          <cell r="A503" t="str">
            <v>T_C-ICE-GSL-S4</v>
          </cell>
          <cell r="B503" t="str">
            <v>VAR_ncap</v>
          </cell>
          <cell r="C503" t="str">
            <v>-</v>
          </cell>
          <cell r="E503">
            <v>7.1359141504582402E-6</v>
          </cell>
          <cell r="F503">
            <v>0.123007430781187</v>
          </cell>
          <cell r="G503">
            <v>1.6384667809904701E-4</v>
          </cell>
        </row>
        <row r="504">
          <cell r="A504" t="str">
            <v>T_C-ICE-GSL-S4</v>
          </cell>
          <cell r="B504" t="str">
            <v>VAR_cap</v>
          </cell>
          <cell r="C504" t="str">
            <v>-</v>
          </cell>
          <cell r="D504">
            <v>0.13312406783923561</v>
          </cell>
          <cell r="E504">
            <v>0.15531543710026474</v>
          </cell>
          <cell r="F504">
            <v>0.27378383595813049</v>
          </cell>
          <cell r="G504">
            <v>0.2343986851289514</v>
          </cell>
          <cell r="H504">
            <v>1.0801276648395034E-2</v>
          </cell>
          <cell r="I504">
            <v>1.3776566731878986E-4</v>
          </cell>
        </row>
        <row r="505">
          <cell r="A505" t="str">
            <v>T_C-ICE-DSL-S3</v>
          </cell>
          <cell r="B505" t="str">
            <v>VAR_fout</v>
          </cell>
          <cell r="C505" t="str">
            <v>CO2_T</v>
          </cell>
          <cell r="D505">
            <v>367.56291608319566</v>
          </cell>
          <cell r="E505">
            <v>390.4039504877706</v>
          </cell>
          <cell r="F505">
            <v>386.6290380612632</v>
          </cell>
          <cell r="G505">
            <v>295.31721075621061</v>
          </cell>
          <cell r="H505">
            <v>6.0736680489499088E-2</v>
          </cell>
          <cell r="I505">
            <v>1.25207303426247E-2</v>
          </cell>
        </row>
        <row r="506">
          <cell r="A506" t="str">
            <v>T_C-ICE-DSL-S3</v>
          </cell>
          <cell r="B506" t="str">
            <v>VAR_fout</v>
          </cell>
          <cell r="C506" t="str">
            <v>TPCAR</v>
          </cell>
          <cell r="D506">
            <v>2.649128125806707</v>
          </cell>
          <cell r="E506">
            <v>2.8358039327605762</v>
          </cell>
          <cell r="F506">
            <v>2.8059257572584664</v>
          </cell>
          <cell r="G506">
            <v>2.1805328863039328</v>
          </cell>
          <cell r="H506">
            <v>4.0011381555236404E-4</v>
          </cell>
          <cell r="I506">
            <v>8.2977901373103573E-5</v>
          </cell>
        </row>
        <row r="507">
          <cell r="A507" t="str">
            <v>T_C-ICE-DSL-S3</v>
          </cell>
          <cell r="B507" t="str">
            <v>VAR_fin</v>
          </cell>
          <cell r="C507" t="str">
            <v>TDSL</v>
          </cell>
          <cell r="D507">
            <v>5.0145009015442659</v>
          </cell>
          <cell r="E507">
            <v>5.3261111935575824</v>
          </cell>
          <cell r="F507">
            <v>5.2746117061563993</v>
          </cell>
          <cell r="G507">
            <v>4.0288841849414938</v>
          </cell>
          <cell r="H507">
            <v>8.2860409944746397E-4</v>
          </cell>
          <cell r="I507">
            <v>1.7081487506991457E-4</v>
          </cell>
        </row>
        <row r="508">
          <cell r="A508" t="str">
            <v>T_C-ICE-DSL-S3</v>
          </cell>
          <cell r="B508" t="str">
            <v>VAR_ncap</v>
          </cell>
          <cell r="C508" t="str">
            <v>-</v>
          </cell>
          <cell r="E508">
            <v>6.5341605614066E-6</v>
          </cell>
          <cell r="F508">
            <v>2.6068114598269701E-5</v>
          </cell>
          <cell r="G508">
            <v>1.7014817632165501E-5</v>
          </cell>
        </row>
        <row r="509">
          <cell r="A509" t="str">
            <v>T_C-ICE-DSL-S3</v>
          </cell>
          <cell r="B509" t="str">
            <v>VAR_cap</v>
          </cell>
          <cell r="C509" t="str">
            <v>-</v>
          </cell>
          <cell r="D509">
            <v>0.18322014272997106</v>
          </cell>
          <cell r="E509">
            <v>0.19498110626561416</v>
          </cell>
          <cell r="F509">
            <v>0.19297268897641731</v>
          </cell>
          <cell r="G509">
            <v>0.14995042246022744</v>
          </cell>
          <cell r="H509">
            <v>3.0739897159583337E-5</v>
          </cell>
          <cell r="I509">
            <v>6.4590551565611179E-6</v>
          </cell>
        </row>
        <row r="510">
          <cell r="A510" t="str">
            <v>T_C-ICE-DSL-S4</v>
          </cell>
          <cell r="B510" t="str">
            <v>VAR_fout</v>
          </cell>
          <cell r="C510" t="str">
            <v>CO2_T</v>
          </cell>
          <cell r="D510">
            <v>142.06107226657468</v>
          </cell>
          <cell r="E510">
            <v>162.03568589434434</v>
          </cell>
          <cell r="F510">
            <v>159.00891062232941</v>
          </cell>
          <cell r="G510">
            <v>122.4151924082725</v>
          </cell>
          <cell r="H510">
            <v>4.0759648716373456E-2</v>
          </cell>
          <cell r="I510">
            <v>8.6617001535290294E-3</v>
          </cell>
        </row>
        <row r="511">
          <cell r="A511" t="str">
            <v>T_C-ICE-DSL-S4</v>
          </cell>
          <cell r="B511" t="str">
            <v>VAR_fout</v>
          </cell>
          <cell r="C511" t="str">
            <v>TPCAR</v>
          </cell>
          <cell r="D511">
            <v>0.90319318840995921</v>
          </cell>
          <cell r="E511">
            <v>1.0074947780688768</v>
          </cell>
          <cell r="F511">
            <v>0.99100837592969693</v>
          </cell>
          <cell r="G511">
            <v>0.77379251531910143</v>
          </cell>
          <cell r="H511">
            <v>2.4872895896110495E-4</v>
          </cell>
          <cell r="I511">
            <v>5.4245147239002972E-5</v>
          </cell>
        </row>
        <row r="512">
          <cell r="A512" t="str">
            <v>T_C-ICE-DSL-S4</v>
          </cell>
          <cell r="B512" t="str">
            <v>VAR_fin</v>
          </cell>
          <cell r="C512" t="str">
            <v>TDSL</v>
          </cell>
          <cell r="D512">
            <v>1.9380773842643224</v>
          </cell>
          <cell r="E512">
            <v>2.2105823450797315</v>
          </cell>
          <cell r="F512">
            <v>2.1692893672896223</v>
          </cell>
          <cell r="G512">
            <v>1.6700571952015371</v>
          </cell>
          <cell r="H512">
            <v>5.5606614892733273E-4</v>
          </cell>
          <cell r="I512">
            <v>1.1816780564159653E-4</v>
          </cell>
        </row>
        <row r="513">
          <cell r="A513" t="str">
            <v>T_C-ICE-DSL-S4</v>
          </cell>
          <cell r="B513" t="str">
            <v>VAR_ncap</v>
          </cell>
          <cell r="C513" t="str">
            <v>-</v>
          </cell>
          <cell r="E513">
            <v>3.2080314361836398E-6</v>
          </cell>
          <cell r="F513">
            <v>1.4296928385482401E-5</v>
          </cell>
          <cell r="G513">
            <v>1.21557727017534E-5</v>
          </cell>
        </row>
        <row r="514">
          <cell r="A514" t="str">
            <v>T_C-ICE-DSL-S4</v>
          </cell>
          <cell r="B514" t="str">
            <v>VAR_cap</v>
          </cell>
          <cell r="C514" t="str">
            <v>-</v>
          </cell>
          <cell r="D514">
            <v>7.1254511348749092E-2</v>
          </cell>
          <cell r="E514">
            <v>7.9330043160123737E-2</v>
          </cell>
          <cell r="F514">
            <v>7.8208161215061175E-2</v>
          </cell>
          <cell r="G514">
            <v>6.1069997517782929E-2</v>
          </cell>
          <cell r="H514">
            <v>2.1647927619303983E-5</v>
          </cell>
          <cell r="I514">
            <v>4.6279450028811817E-6</v>
          </cell>
        </row>
        <row r="515">
          <cell r="A515" t="str">
            <v>TFLGV-ICENGAExt</v>
          </cell>
          <cell r="B515" t="str">
            <v>VAR_fout</v>
          </cell>
          <cell r="C515" t="str">
            <v>CO2_T</v>
          </cell>
          <cell r="D515">
            <v>6.0419846248750799</v>
          </cell>
          <cell r="E515">
            <v>1.8320960775949799</v>
          </cell>
          <cell r="F515">
            <v>3.94407984873822</v>
          </cell>
          <cell r="G515">
            <v>1.9706389319181501</v>
          </cell>
        </row>
        <row r="516">
          <cell r="A516" t="str">
            <v>TFLGV-ICENGAExt</v>
          </cell>
          <cell r="B516" t="str">
            <v>VAR_fout</v>
          </cell>
          <cell r="C516" t="str">
            <v>TFLGV</v>
          </cell>
          <cell r="D516">
            <v>2.9736768895414295E-2</v>
          </cell>
          <cell r="E516">
            <v>9.1010457786781553E-3</v>
          </cell>
          <cell r="F516">
            <v>1.9863824384605339E-2</v>
          </cell>
          <cell r="G516">
            <v>9.924856283427241E-3</v>
          </cell>
        </row>
        <row r="517">
          <cell r="A517" t="str">
            <v>TFLGV-ICENGAExt</v>
          </cell>
          <cell r="B517" t="str">
            <v>VAR_fin</v>
          </cell>
          <cell r="C517" t="str">
            <v>TNGA</v>
          </cell>
          <cell r="D517">
            <v>0.10712738696587025</v>
          </cell>
          <cell r="E517">
            <v>3.2483973007003168E-2</v>
          </cell>
          <cell r="F517">
            <v>6.9930493771954386E-2</v>
          </cell>
          <cell r="G517">
            <v>3.4940406594293393E-2</v>
          </cell>
        </row>
        <row r="518">
          <cell r="A518" t="str">
            <v>TFLGV-ICENGAExt</v>
          </cell>
          <cell r="B518" t="str">
            <v>VAR_cap</v>
          </cell>
          <cell r="C518" t="str">
            <v>-</v>
          </cell>
          <cell r="D518">
            <v>2.085E-3</v>
          </cell>
          <cell r="E518">
            <v>1.807E-3</v>
          </cell>
          <cell r="F518">
            <v>1.3899883864918507E-3</v>
          </cell>
          <cell r="G518">
            <v>6.9499999999999998E-4</v>
          </cell>
        </row>
        <row r="519">
          <cell r="A519" t="str">
            <v>D-TGSL</v>
          </cell>
          <cell r="B519" t="str">
            <v>VAR_fout</v>
          </cell>
          <cell r="C519" t="str">
            <v>CO2</v>
          </cell>
          <cell r="D519">
            <v>5886.8829170275803</v>
          </cell>
          <cell r="E519">
            <v>5816.4698648424101</v>
          </cell>
          <cell r="F519">
            <v>5433.6336177858002</v>
          </cell>
          <cell r="G519">
            <v>3053.1937949396302</v>
          </cell>
          <cell r="H519">
            <v>426.57942919700298</v>
          </cell>
          <cell r="I519">
            <v>59.096747188357</v>
          </cell>
        </row>
        <row r="520">
          <cell r="A520" t="str">
            <v>D-TGSL</v>
          </cell>
          <cell r="B520" t="str">
            <v>VAR_fout</v>
          </cell>
          <cell r="C520" t="str">
            <v>TGSL</v>
          </cell>
          <cell r="D520">
            <v>83.147389280325768</v>
          </cell>
          <cell r="E520">
            <v>82.152940090847906</v>
          </cell>
          <cell r="F520">
            <v>76.745860158123591</v>
          </cell>
          <cell r="G520">
            <v>43.124396250353207</v>
          </cell>
          <cell r="H520">
            <v>10.492967425396728</v>
          </cell>
          <cell r="I520">
            <v>5.1837776041194275</v>
          </cell>
        </row>
        <row r="521">
          <cell r="A521" t="str">
            <v>D-TGSL</v>
          </cell>
          <cell r="B521" t="str">
            <v>VAR_fin</v>
          </cell>
          <cell r="C521" t="str">
            <v>GSL</v>
          </cell>
          <cell r="D521">
            <v>79.768061206335631</v>
          </cell>
          <cell r="E521">
            <v>78.813954808162791</v>
          </cell>
          <cell r="F521">
            <v>73.626471785715509</v>
          </cell>
          <cell r="G521">
            <v>41.371189633328328</v>
          </cell>
          <cell r="H521">
            <v>5.7802090677100715</v>
          </cell>
          <cell r="I521">
            <v>0.80076893209155819</v>
          </cell>
        </row>
        <row r="522">
          <cell r="A522" t="str">
            <v>D-TGSL</v>
          </cell>
          <cell r="B522" t="str">
            <v>VAR_fin</v>
          </cell>
          <cell r="C522" t="str">
            <v>ETH</v>
          </cell>
          <cell r="D522">
            <v>4.6194966314340729</v>
          </cell>
          <cell r="E522">
            <v>4.5643211584816976</v>
          </cell>
          <cell r="F522">
            <v>4.264076020429342</v>
          </cell>
          <cell r="G522">
            <v>2.3964323828050373</v>
          </cell>
          <cell r="H522">
            <v>4.8692641311341491</v>
          </cell>
          <cell r="I522">
            <v>4.4609423401149852</v>
          </cell>
        </row>
        <row r="523">
          <cell r="A523" t="str">
            <v>T_TW-BEVELC-S1</v>
          </cell>
          <cell r="B523" t="str">
            <v>VAR_fout</v>
          </cell>
          <cell r="C523" t="str">
            <v>TPTWL</v>
          </cell>
          <cell r="D523">
            <v>1.8506013505049931E-2</v>
          </cell>
          <cell r="E523">
            <v>0.5567807253978212</v>
          </cell>
          <cell r="F523">
            <v>0.55721419659801752</v>
          </cell>
          <cell r="G523">
            <v>0.47936592574820752</v>
          </cell>
          <cell r="H523">
            <v>9.3432412062049563E-3</v>
          </cell>
          <cell r="I523">
            <v>0.85910522667574118</v>
          </cell>
        </row>
        <row r="524">
          <cell r="A524" t="str">
            <v>T_TW-BEVELC-S1</v>
          </cell>
          <cell r="B524" t="str">
            <v>VAR_fin</v>
          </cell>
          <cell r="C524" t="str">
            <v>T-ELC-TWSTGout_S1</v>
          </cell>
          <cell r="D524">
            <v>1.667369601072368E-3</v>
          </cell>
          <cell r="E524">
            <v>4.9919440014030245E-2</v>
          </cell>
          <cell r="F524">
            <v>4.9957845994678313E-2</v>
          </cell>
          <cell r="G524">
            <v>4.297436922939301E-2</v>
          </cell>
          <cell r="H524">
            <v>8.0757316443627472E-4</v>
          </cell>
          <cell r="I524">
            <v>7.2115575179630687E-2</v>
          </cell>
        </row>
        <row r="525">
          <cell r="A525" t="str">
            <v>T_TW-BEVELC-S1</v>
          </cell>
          <cell r="B525" t="str">
            <v>VAR_ncap</v>
          </cell>
          <cell r="C525" t="str">
            <v>-</v>
          </cell>
          <cell r="D525">
            <v>5.0151217895276804E-4</v>
          </cell>
          <cell r="E525">
            <v>0.183232595096322</v>
          </cell>
          <cell r="F525">
            <v>2.1261654088017501E-4</v>
          </cell>
          <cell r="G525">
            <v>3.2532844421123599E-4</v>
          </cell>
          <cell r="H525">
            <v>1.3959119989958E-3</v>
          </cell>
          <cell r="I525">
            <v>0.29490860582460399</v>
          </cell>
        </row>
        <row r="526">
          <cell r="A526" t="str">
            <v>T_TW-BEVELC-S1</v>
          </cell>
          <cell r="B526" t="str">
            <v>VAR_cap</v>
          </cell>
          <cell r="C526" t="str">
            <v>-</v>
          </cell>
          <cell r="D526">
            <v>6.4423951651679046E-3</v>
          </cell>
          <cell r="E526">
            <v>0.19162868895528692</v>
          </cell>
          <cell r="F526">
            <v>0.19184076481283729</v>
          </cell>
          <cell r="G526">
            <v>0.16505481132501951</v>
          </cell>
          <cell r="H526">
            <v>3.2862737017993844E-3</v>
          </cell>
          <cell r="I526">
            <v>0.29593014767815146</v>
          </cell>
        </row>
        <row r="527">
          <cell r="A527" t="str">
            <v>T_TW-BEVELC-S2</v>
          </cell>
          <cell r="B527" t="str">
            <v>VAR_fout</v>
          </cell>
          <cell r="C527" t="str">
            <v>TPTWL</v>
          </cell>
          <cell r="D527">
            <v>2.2618167973901546E-3</v>
          </cell>
          <cell r="E527">
            <v>3.1457802642724246E-3</v>
          </cell>
          <cell r="F527">
            <v>3.2753826680368718E-3</v>
          </cell>
          <cell r="G527">
            <v>3.1174887253104461E-3</v>
          </cell>
          <cell r="H527">
            <v>1.5653658869512529E-3</v>
          </cell>
          <cell r="I527">
            <v>1.0943306149212826E-3</v>
          </cell>
        </row>
        <row r="528">
          <cell r="A528" t="str">
            <v>T_TW-BEVELC-S2</v>
          </cell>
          <cell r="B528" t="str">
            <v>VAR_fin</v>
          </cell>
          <cell r="C528" t="str">
            <v>T-ELC-TWSTGout_S2</v>
          </cell>
          <cell r="D528">
            <v>3.5990262218244982E-4</v>
          </cell>
          <cell r="E528">
            <v>5.0010274602337946E-4</v>
          </cell>
          <cell r="F528">
            <v>5.2015539271867725E-4</v>
          </cell>
          <cell r="G528">
            <v>4.9371355190542859E-4</v>
          </cell>
          <cell r="H528">
            <v>2.3940701404804969E-4</v>
          </cell>
          <cell r="I528">
            <v>1.6476122709874416E-4</v>
          </cell>
        </row>
        <row r="529">
          <cell r="A529" t="str">
            <v>T_TW-BEVELC-S2</v>
          </cell>
          <cell r="B529" t="str">
            <v>VAR_ncap</v>
          </cell>
          <cell r="C529" t="str">
            <v>-</v>
          </cell>
          <cell r="D529">
            <v>4.2544944410032197E-5</v>
          </cell>
          <cell r="E529">
            <v>1.2887407917657601E-4</v>
          </cell>
          <cell r="F529">
            <v>1.07403872163995E-4</v>
          </cell>
          <cell r="G529">
            <v>1.2210316917817901E-4</v>
          </cell>
          <cell r="H529">
            <v>1.86404836895718E-4</v>
          </cell>
          <cell r="I529">
            <v>1.8833168670092301E-4</v>
          </cell>
        </row>
        <row r="530">
          <cell r="A530" t="str">
            <v>T_TW-BEVELC-S2</v>
          </cell>
          <cell r="B530" t="str">
            <v>VAR_cap</v>
          </cell>
          <cell r="C530" t="str">
            <v>-</v>
          </cell>
          <cell r="D530">
            <v>8.2746426532923122E-4</v>
          </cell>
          <cell r="E530">
            <v>1.0741265855270558E-3</v>
          </cell>
          <cell r="F530">
            <v>1.1812924292052872E-3</v>
          </cell>
          <cell r="G530">
            <v>1.1382151521803275E-3</v>
          </cell>
          <cell r="H530">
            <v>5.8296872654497241E-4</v>
          </cell>
          <cell r="I530">
            <v>4.2409634339646578E-4</v>
          </cell>
        </row>
        <row r="531">
          <cell r="A531" t="str">
            <v>TFRLFH2OFCL</v>
          </cell>
          <cell r="B531" t="str">
            <v>VAR_fout</v>
          </cell>
          <cell r="C531" t="str">
            <v>TFRLF</v>
          </cell>
          <cell r="G531">
            <v>5.7678912376039486E-6</v>
          </cell>
          <cell r="H531">
            <v>6.0361119224487406E-6</v>
          </cell>
          <cell r="I531">
            <v>5.9713513409217703E-6</v>
          </cell>
        </row>
        <row r="532">
          <cell r="A532" t="str">
            <v>TFRLFH2OFCL</v>
          </cell>
          <cell r="B532" t="str">
            <v>VAR_fin</v>
          </cell>
          <cell r="C532" t="str">
            <v>TH2O</v>
          </cell>
          <cell r="G532">
            <v>6.6606546376529524E-4</v>
          </cell>
          <cell r="H532">
            <v>8.2721899190378969E-4</v>
          </cell>
          <cell r="I532">
            <v>1.0062775342997952E-3</v>
          </cell>
        </row>
        <row r="533">
          <cell r="A533" t="str">
            <v>T_TW-BEVELC-S3</v>
          </cell>
          <cell r="B533" t="str">
            <v>VAR_fout</v>
          </cell>
          <cell r="C533" t="str">
            <v>TPTWL</v>
          </cell>
          <cell r="D533">
            <v>3.4537381036080423E-4</v>
          </cell>
          <cell r="E533">
            <v>7.0522152505978213E-4</v>
          </cell>
          <cell r="F533">
            <v>8.2349320986987605E-4</v>
          </cell>
          <cell r="G533">
            <v>9.619128599193356E-4</v>
          </cell>
          <cell r="H533">
            <v>9.6203094983081557E-4</v>
          </cell>
          <cell r="I533">
            <v>5.4293578826109651E-4</v>
          </cell>
        </row>
        <row r="534">
          <cell r="A534" t="str">
            <v>T_TW-BEVELC-S3</v>
          </cell>
          <cell r="B534" t="str">
            <v>VAR_fin</v>
          </cell>
          <cell r="C534" t="str">
            <v>T-ELC-TWSTGout_S3</v>
          </cell>
          <cell r="D534">
            <v>8.4440516446726189E-5</v>
          </cell>
          <cell r="E534">
            <v>1.7204248983426822E-4</v>
          </cell>
          <cell r="F534">
            <v>2.003819421619895E-4</v>
          </cell>
          <cell r="G534">
            <v>2.3308493938001225E-4</v>
          </cell>
          <cell r="H534">
            <v>2.2877512010731341E-4</v>
          </cell>
          <cell r="I534">
            <v>1.2527359921899982E-4</v>
          </cell>
        </row>
        <row r="535">
          <cell r="A535" t="str">
            <v>T_TW-BEVELC-S3</v>
          </cell>
          <cell r="B535" t="str">
            <v>VAR_ncap</v>
          </cell>
          <cell r="C535" t="str">
            <v>-</v>
          </cell>
          <cell r="D535">
            <v>1.5873270074895599E-5</v>
          </cell>
          <cell r="E535">
            <v>5.6930763588965602E-5</v>
          </cell>
          <cell r="F535">
            <v>5.8349728908455099E-5</v>
          </cell>
          <cell r="G535">
            <v>5.8736974519915199E-5</v>
          </cell>
          <cell r="H535">
            <v>6.4940100560575693E-5</v>
          </cell>
          <cell r="I535">
            <v>6.1965031980644499E-5</v>
          </cell>
        </row>
        <row r="536">
          <cell r="A536" t="str">
            <v>T_TW-BEVELC-S3</v>
          </cell>
          <cell r="B536" t="str">
            <v>VAR_cap</v>
          </cell>
          <cell r="C536" t="str">
            <v>-</v>
          </cell>
          <cell r="D536">
            <v>1.228591862310215E-4</v>
          </cell>
          <cell r="E536">
            <v>2.3464196932878131E-4</v>
          </cell>
          <cell r="F536">
            <v>2.9292422853891296E-4</v>
          </cell>
          <cell r="G536">
            <v>3.5151367353566986E-4</v>
          </cell>
          <cell r="H536">
            <v>3.5548259485069242E-4</v>
          </cell>
          <cell r="I536">
            <v>2.0482628838405946E-4</v>
          </cell>
        </row>
        <row r="537">
          <cell r="A537" t="str">
            <v>T_TW-BEVELC-S4</v>
          </cell>
          <cell r="B537" t="str">
            <v>VAR_fout</v>
          </cell>
          <cell r="C537" t="str">
            <v>TPTWL</v>
          </cell>
          <cell r="D537">
            <v>3.1074150898820278E-4</v>
          </cell>
          <cell r="E537">
            <v>5.9850995701230263E-4</v>
          </cell>
          <cell r="F537">
            <v>7.9622424970828638E-4</v>
          </cell>
          <cell r="G537">
            <v>9.6052427749688184E-4</v>
          </cell>
          <cell r="H537">
            <v>1.4323238351505634E-3</v>
          </cell>
          <cell r="I537">
            <v>9.3622439659170331E-4</v>
          </cell>
        </row>
        <row r="538">
          <cell r="A538" t="str">
            <v>T_TW-BEVELC-S4</v>
          </cell>
          <cell r="B538" t="str">
            <v>VAR_fin</v>
          </cell>
          <cell r="C538" t="str">
            <v>T-ELC-TWSTGout_S4</v>
          </cell>
          <cell r="D538">
            <v>8.2533092928045634E-5</v>
          </cell>
          <cell r="E538">
            <v>1.5852890473493661E-4</v>
          </cell>
          <cell r="F538">
            <v>2.1002866437582268E-4</v>
          </cell>
          <cell r="G538">
            <v>2.5206592800365877E-4</v>
          </cell>
          <cell r="H538">
            <v>3.705720900555978E-4</v>
          </cell>
          <cell r="I538">
            <v>2.3653257329194586E-4</v>
          </cell>
        </row>
        <row r="539">
          <cell r="A539" t="str">
            <v>T_TW-BEVELC-S4</v>
          </cell>
          <cell r="B539" t="str">
            <v>VAR_ncap</v>
          </cell>
          <cell r="C539" t="str">
            <v>-</v>
          </cell>
          <cell r="D539">
            <v>9.6507738301450998E-5</v>
          </cell>
          <cell r="E539">
            <v>7.4425789164390906E-5</v>
          </cell>
          <cell r="F539">
            <v>8.4843864519296998E-5</v>
          </cell>
          <cell r="G539">
            <v>6.9857044179949201E-5</v>
          </cell>
          <cell r="H539">
            <v>8.1857509503392804E-5</v>
          </cell>
          <cell r="I539">
            <v>6.4081405143333404E-5</v>
          </cell>
        </row>
        <row r="540">
          <cell r="A540" t="str">
            <v>T_TW-BEVELC-S4</v>
          </cell>
          <cell r="B540" t="str">
            <v>VAR_cap</v>
          </cell>
          <cell r="C540" t="str">
            <v>-</v>
          </cell>
          <cell r="D540">
            <v>1.09507738301451E-4</v>
          </cell>
          <cell r="E540">
            <v>1.9782584120743473E-4</v>
          </cell>
          <cell r="F540">
            <v>2.8264788459735649E-4</v>
          </cell>
          <cell r="G540">
            <v>3.5239950633581706E-4</v>
          </cell>
          <cell r="H540">
            <v>5.33627204313249E-4</v>
          </cell>
          <cell r="I540">
            <v>3.5227655189853089E-4</v>
          </cell>
        </row>
        <row r="541">
          <cell r="A541" t="str">
            <v>T_B_u-BeVELCEXT</v>
          </cell>
          <cell r="B541" t="str">
            <v>VAR_fout</v>
          </cell>
          <cell r="C541" t="str">
            <v>TPBSu</v>
          </cell>
          <cell r="D541">
            <v>1.9895095557137367E-3</v>
          </cell>
          <cell r="E541">
            <v>1.6120241496433451E-3</v>
          </cell>
          <cell r="F541">
            <v>1.0072466326161444E-3</v>
          </cell>
        </row>
        <row r="542">
          <cell r="A542" t="str">
            <v>T_B_u-BeVELCEXT</v>
          </cell>
          <cell r="B542" t="str">
            <v>VAR_fin</v>
          </cell>
          <cell r="C542" t="str">
            <v>TELC</v>
          </cell>
          <cell r="D542">
            <v>4.7475482147560458E-4</v>
          </cell>
          <cell r="E542">
            <v>4.778136493684949E-4</v>
          </cell>
          <cell r="F542">
            <v>4.688203202803483E-4</v>
          </cell>
        </row>
        <row r="543">
          <cell r="A543" t="str">
            <v>T_B_u-BeVELCEXT</v>
          </cell>
          <cell r="B543" t="str">
            <v>VAR_cap</v>
          </cell>
          <cell r="C543" t="str">
            <v>-</v>
          </cell>
          <cell r="D543">
            <v>3.77895550061805E-5</v>
          </cell>
          <cell r="E543">
            <v>3.02316440049444E-5</v>
          </cell>
          <cell r="F543">
            <v>1.8894777503090199E-5</v>
          </cell>
        </row>
        <row r="544">
          <cell r="A544" t="str">
            <v>T_B_u-HYBDSL-S1</v>
          </cell>
          <cell r="B544" t="str">
            <v>VAR_fout</v>
          </cell>
          <cell r="C544" t="str">
            <v>CO2_T</v>
          </cell>
          <cell r="E544">
            <v>15.5094590604917</v>
          </cell>
          <cell r="F544">
            <v>15.308350465482931</v>
          </cell>
          <cell r="G544">
            <v>0.2047038166956259</v>
          </cell>
          <cell r="H544">
            <v>0.20234959482687931</v>
          </cell>
          <cell r="I544">
            <v>5.7041903712029356</v>
          </cell>
        </row>
        <row r="545">
          <cell r="A545" t="str">
            <v>T_B_u-HYBDSL-S1</v>
          </cell>
          <cell r="B545" t="str">
            <v>VAR_fout</v>
          </cell>
          <cell r="C545" t="str">
            <v>TPBSu</v>
          </cell>
          <cell r="E545">
            <v>3.4386078746153917E-2</v>
          </cell>
          <cell r="F545">
            <v>3.3945754387929322E-2</v>
          </cell>
          <cell r="G545">
            <v>4.9033540301312846E-4</v>
          </cell>
          <cell r="H545">
            <v>5.4612583468425396E-4</v>
          </cell>
          <cell r="I545">
            <v>1.7487381499255748E-2</v>
          </cell>
        </row>
        <row r="546">
          <cell r="A546" t="str">
            <v>T_B_u-HYBDSL-S1</v>
          </cell>
          <cell r="B546" t="str">
            <v>VAR_fin</v>
          </cell>
          <cell r="C546" t="str">
            <v>TDSL</v>
          </cell>
          <cell r="E546">
            <v>0.21158880027955909</v>
          </cell>
          <cell r="F546">
            <v>0.20884516323987692</v>
          </cell>
          <cell r="G546">
            <v>2.792685084524234E-3</v>
          </cell>
          <cell r="H546">
            <v>2.7605674601211372E-3</v>
          </cell>
          <cell r="I546">
            <v>7.7819786783123249E-2</v>
          </cell>
        </row>
        <row r="547">
          <cell r="A547" t="str">
            <v>T_B_u-HYBDSL-S1</v>
          </cell>
          <cell r="B547" t="str">
            <v>VAR_ncap</v>
          </cell>
          <cell r="C547" t="str">
            <v>-</v>
          </cell>
          <cell r="E547">
            <v>6.4849909985332296E-4</v>
          </cell>
          <cell r="F547">
            <v>2.2140634733261001E-6</v>
          </cell>
          <cell r="G547">
            <v>5.2387737910729999E-6</v>
          </cell>
          <cell r="H547">
            <v>4.8611319081152397E-6</v>
          </cell>
          <cell r="I547">
            <v>4.6667624629032398E-4</v>
          </cell>
        </row>
        <row r="548">
          <cell r="A548" t="str">
            <v>T_B_u-HYBDSL-S1</v>
          </cell>
          <cell r="B548" t="str">
            <v>VAR_cap</v>
          </cell>
          <cell r="C548" t="str">
            <v>-</v>
          </cell>
          <cell r="E548">
            <v>6.4849909985332296E-4</v>
          </cell>
          <cell r="F548">
            <v>6.403072216202958E-4</v>
          </cell>
          <cell r="G548">
            <v>9.8823908870729381E-6</v>
          </cell>
          <cell r="H548">
            <v>1.1037262293880359E-5</v>
          </cell>
          <cell r="I548">
            <v>4.7003336468183721E-4</v>
          </cell>
        </row>
        <row r="549">
          <cell r="A549" t="str">
            <v>T_B_u-HYBDSL-S2</v>
          </cell>
          <cell r="B549" t="str">
            <v>VAR_fout</v>
          </cell>
          <cell r="C549" t="str">
            <v>CO2_T</v>
          </cell>
          <cell r="E549">
            <v>0.27398090943498499</v>
          </cell>
          <cell r="F549">
            <v>0.30271361726999479</v>
          </cell>
          <cell r="G549">
            <v>0.3490912099499705</v>
          </cell>
          <cell r="H549">
            <v>0.1234483059685107</v>
          </cell>
          <cell r="I549">
            <v>4.99690242072134E-2</v>
          </cell>
        </row>
        <row r="550">
          <cell r="A550" t="str">
            <v>T_B_u-HYBDSL-S2</v>
          </cell>
          <cell r="B550" t="str">
            <v>VAR_fout</v>
          </cell>
          <cell r="C550" t="str">
            <v>TPBSu</v>
          </cell>
          <cell r="E550">
            <v>4.3543129712020812E-4</v>
          </cell>
          <cell r="F550">
            <v>4.8352986452309982E-4</v>
          </cell>
          <cell r="G550">
            <v>5.743712364652384E-4</v>
          </cell>
          <cell r="H550">
            <v>2.3756349114630932E-4</v>
          </cell>
          <cell r="I550">
            <v>1.015522803497703E-4</v>
          </cell>
        </row>
        <row r="551">
          <cell r="A551" t="str">
            <v>T_B_u-HYBDSL-S2</v>
          </cell>
          <cell r="B551" t="str">
            <v>VAR_fin</v>
          </cell>
          <cell r="C551" t="str">
            <v>TDSL</v>
          </cell>
          <cell r="E551">
            <v>3.7378023115277638E-3</v>
          </cell>
          <cell r="F551">
            <v>4.1297901401090784E-3</v>
          </cell>
          <cell r="G551">
            <v>4.762499453614873E-3</v>
          </cell>
          <cell r="H551">
            <v>1.6841515138950978E-3</v>
          </cell>
          <cell r="I551">
            <v>6.8170565084875077E-4</v>
          </cell>
        </row>
        <row r="552">
          <cell r="A552" t="str">
            <v>T_B_u-HYBDSL-S2</v>
          </cell>
          <cell r="B552" t="str">
            <v>VAR_ncap</v>
          </cell>
          <cell r="C552" t="str">
            <v>-</v>
          </cell>
          <cell r="E552">
            <v>8.1305251252556607E-6</v>
          </cell>
          <cell r="F552">
            <v>9.0177218120526401E-7</v>
          </cell>
          <cell r="G552">
            <v>2.6471595484266099E-6</v>
          </cell>
          <cell r="H552">
            <v>1.64050398127455E-6</v>
          </cell>
          <cell r="I552">
            <v>5.3793301194761299E-7</v>
          </cell>
        </row>
        <row r="553">
          <cell r="A553" t="str">
            <v>T_B_u-HYBDSL-S2</v>
          </cell>
          <cell r="B553" t="str">
            <v>VAR_cap</v>
          </cell>
          <cell r="C553" t="str">
            <v>-</v>
          </cell>
          <cell r="E553">
            <v>8.1305251252556607E-6</v>
          </cell>
          <cell r="F553">
            <v>9.018293391633224E-6</v>
          </cell>
          <cell r="G553">
            <v>1.0589048323204245E-5</v>
          </cell>
          <cell r="H553">
            <v>4.2983768209600589E-6</v>
          </cell>
          <cell r="I553">
            <v>1.7430796341013281E-6</v>
          </cell>
        </row>
        <row r="554">
          <cell r="A554" t="str">
            <v>T_B_u-HYBDSL-S3</v>
          </cell>
          <cell r="B554" t="str">
            <v>VAR_fout</v>
          </cell>
          <cell r="C554" t="str">
            <v>CO2_T</v>
          </cell>
          <cell r="E554">
            <v>8.8886297126469103</v>
          </cell>
          <cell r="F554">
            <v>8.9117164413165817</v>
          </cell>
          <cell r="G554">
            <v>5.380176100690373</v>
          </cell>
          <cell r="H554">
            <v>16.867983502211501</v>
          </cell>
          <cell r="I554">
            <v>3.3138005257601604</v>
          </cell>
        </row>
        <row r="555">
          <cell r="A555" t="str">
            <v>T_B_u-HYBDSL-S3</v>
          </cell>
          <cell r="B555" t="str">
            <v>VAR_fout</v>
          </cell>
          <cell r="C555" t="str">
            <v>TPBSu</v>
          </cell>
          <cell r="E555">
            <v>9.4871665322948592E-3</v>
          </cell>
          <cell r="F555">
            <v>9.5131480562078204E-3</v>
          </cell>
          <cell r="G555">
            <v>5.7561778701224363E-3</v>
          </cell>
          <cell r="H555">
            <v>2.2230089473921539E-2</v>
          </cell>
          <cell r="I555">
            <v>4.4657558984206105E-3</v>
          </cell>
        </row>
        <row r="556">
          <cell r="A556" t="str">
            <v>T_B_u-HYBDSL-S3</v>
          </cell>
          <cell r="B556" t="str">
            <v>VAR_fin</v>
          </cell>
          <cell r="C556" t="str">
            <v>TDSL</v>
          </cell>
          <cell r="E556">
            <v>0.12126370685739295</v>
          </cell>
          <cell r="F556">
            <v>0.12157866904933934</v>
          </cell>
          <cell r="G556">
            <v>7.3399401100823672E-2</v>
          </cell>
          <cell r="H556">
            <v>0.23012255801107087</v>
          </cell>
          <cell r="I556">
            <v>4.5208738414190409E-2</v>
          </cell>
        </row>
        <row r="557">
          <cell r="A557" t="str">
            <v>T_B_u-HYBDSL-S3</v>
          </cell>
          <cell r="B557" t="str">
            <v>VAR_ncap</v>
          </cell>
          <cell r="C557" t="str">
            <v>-</v>
          </cell>
          <cell r="E557">
            <v>1.7880466921438699E-4</v>
          </cell>
          <cell r="F557">
            <v>4.2965560934534799E-7</v>
          </cell>
          <cell r="G557">
            <v>1.8464350183653399E-6</v>
          </cell>
          <cell r="H557">
            <v>2.4425650322959101E-4</v>
          </cell>
          <cell r="I557">
            <v>3.5486180207652399E-7</v>
          </cell>
        </row>
        <row r="558">
          <cell r="A558" t="str">
            <v>T_B_u-HYBDSL-S3</v>
          </cell>
          <cell r="B558" t="str">
            <v>VAR_cap</v>
          </cell>
          <cell r="C558" t="str">
            <v>-</v>
          </cell>
          <cell r="E558">
            <v>1.7880466921438699E-4</v>
          </cell>
          <cell r="F558">
            <v>1.79234324823733E-4</v>
          </cell>
          <cell r="G558">
            <v>1.0821673870975401E-4</v>
          </cell>
          <cell r="H558">
            <v>4.19022077528991E-4</v>
          </cell>
          <cell r="I558">
            <v>8.4017903813689599E-5</v>
          </cell>
        </row>
        <row r="559">
          <cell r="A559" t="str">
            <v>T_C-HY-GSL-S1</v>
          </cell>
          <cell r="B559" t="str">
            <v>VAR_fout</v>
          </cell>
          <cell r="C559" t="str">
            <v>CO2_T</v>
          </cell>
          <cell r="D559">
            <v>3.3513525767168764</v>
          </cell>
          <cell r="E559">
            <v>3.9299742800856672</v>
          </cell>
          <cell r="F559">
            <v>2.8098990723116408</v>
          </cell>
          <cell r="G559">
            <v>3.9120814229131469</v>
          </cell>
          <cell r="H559">
            <v>1.5860361184920309</v>
          </cell>
          <cell r="I559">
            <v>0.26417963793887983</v>
          </cell>
        </row>
        <row r="560">
          <cell r="A560" t="str">
            <v>T_C-HY-GSL-S1</v>
          </cell>
          <cell r="B560" t="str">
            <v>VAR_fout</v>
          </cell>
          <cell r="C560" t="str">
            <v>TPCAR</v>
          </cell>
          <cell r="D560">
            <v>5.162001480245923E-2</v>
          </cell>
          <cell r="E560">
            <v>6.1666165419795513E-2</v>
          </cell>
          <cell r="F560">
            <v>4.3985936749007568E-2</v>
          </cell>
          <cell r="G560">
            <v>5.6041263168170992E-2</v>
          </cell>
          <cell r="H560">
            <v>1.9494264006920302E-2</v>
          </cell>
          <cell r="I560">
            <v>3.3224346160795177E-3</v>
          </cell>
        </row>
        <row r="561">
          <cell r="A561" t="str">
            <v>T_C-HY-GSL-S1</v>
          </cell>
          <cell r="B561" t="str">
            <v>VAR_fin</v>
          </cell>
          <cell r="C561" t="str">
            <v>TGSL</v>
          </cell>
          <cell r="D561">
            <v>4.5411281527329005E-2</v>
          </cell>
          <cell r="E561">
            <v>5.3251684012000824E-2</v>
          </cell>
          <cell r="F561">
            <v>3.8074513174954444E-2</v>
          </cell>
          <cell r="G561">
            <v>5.3009233372806774E-2</v>
          </cell>
          <cell r="H561">
            <v>2.1491004315610136E-2</v>
          </cell>
          <cell r="I561">
            <v>3.5796698907707377E-3</v>
          </cell>
        </row>
        <row r="562">
          <cell r="A562" t="str">
            <v>T_C-HY-GSL-S1</v>
          </cell>
          <cell r="B562" t="str">
            <v>VAR_ncap</v>
          </cell>
          <cell r="C562" t="str">
            <v>-</v>
          </cell>
          <cell r="E562">
            <v>2.4429443601061499E-5</v>
          </cell>
          <cell r="F562">
            <v>1.8374429034961101E-4</v>
          </cell>
          <cell r="G562">
            <v>3.3572619710381699E-3</v>
          </cell>
          <cell r="H562">
            <v>8.0762465396466303E-5</v>
          </cell>
        </row>
        <row r="563">
          <cell r="A563" t="str">
            <v>T_C-HY-GSL-S1</v>
          </cell>
          <cell r="B563" t="str">
            <v>VAR_cap</v>
          </cell>
          <cell r="C563" t="str">
            <v>-</v>
          </cell>
          <cell r="D563">
            <v>5.6689994312604962E-3</v>
          </cell>
          <cell r="E563">
            <v>6.5835179752575966E-3</v>
          </cell>
          <cell r="F563">
            <v>6.6559890121508734E-3</v>
          </cell>
          <cell r="G563">
            <v>8.4919729881242963E-3</v>
          </cell>
          <cell r="H563">
            <v>2.9538941434831688E-3</v>
          </cell>
          <cell r="I563">
            <v>5.0240920463278554E-4</v>
          </cell>
        </row>
        <row r="564">
          <cell r="A564" t="str">
            <v>T_B_u-HYBDSL-S4</v>
          </cell>
          <cell r="B564" t="str">
            <v>VAR_fout</v>
          </cell>
          <cell r="C564" t="str">
            <v>CO2_T</v>
          </cell>
          <cell r="E564">
            <v>2.2203333986960398E-3</v>
          </cell>
          <cell r="F564">
            <v>1.5591259298268179E-2</v>
          </cell>
          <cell r="G564">
            <v>2.1201552581120421E-2</v>
          </cell>
          <cell r="H564">
            <v>1.2511647743958319E-2</v>
          </cell>
          <cell r="I564">
            <v>9.7620090428864707E-3</v>
          </cell>
        </row>
        <row r="565">
          <cell r="A565" t="str">
            <v>T_B_u-HYBDSL-S4</v>
          </cell>
          <cell r="B565" t="str">
            <v>VAR_fout</v>
          </cell>
          <cell r="C565" t="str">
            <v>TPBSu</v>
          </cell>
          <cell r="E565">
            <v>1.5978960939284933E-6</v>
          </cell>
          <cell r="F565">
            <v>1.147700119128119E-5</v>
          </cell>
          <cell r="G565">
            <v>1.6144305352412009E-5</v>
          </cell>
          <cell r="H565">
            <v>1.1072834583685269E-5</v>
          </cell>
          <cell r="I565">
            <v>9.2913567499339743E-6</v>
          </cell>
        </row>
        <row r="566">
          <cell r="A566" t="str">
            <v>T_B_u-HYBDSL-S4</v>
          </cell>
          <cell r="B566" t="str">
            <v>VAR_fin</v>
          </cell>
          <cell r="C566" t="str">
            <v>TDSL</v>
          </cell>
          <cell r="E566">
            <v>3.0291042274161516E-5</v>
          </cell>
          <cell r="F566">
            <v>2.1270476532425894E-4</v>
          </cell>
          <cell r="G566">
            <v>2.8924355499482148E-4</v>
          </cell>
          <cell r="H566">
            <v>1.7069096512903559E-4</v>
          </cell>
          <cell r="I566">
            <v>1.3317884096707329E-4</v>
          </cell>
        </row>
        <row r="567">
          <cell r="A567" t="str">
            <v>TFRLFDSLEXT</v>
          </cell>
          <cell r="B567" t="str">
            <v>VAR_fout</v>
          </cell>
          <cell r="C567" t="str">
            <v>CO2_T</v>
          </cell>
          <cell r="D567">
            <v>28.920631922968401</v>
          </cell>
          <cell r="E567">
            <v>20.105436240147998</v>
          </cell>
          <cell r="F567">
            <v>-0.112427414682249</v>
          </cell>
          <cell r="G567">
            <v>0.11185807786431499</v>
          </cell>
          <cell r="H567">
            <v>0.11144604711199101</v>
          </cell>
          <cell r="I567">
            <v>0.102500999880868</v>
          </cell>
        </row>
        <row r="568">
          <cell r="A568" t="str">
            <v>TFRLFDSLEXT</v>
          </cell>
          <cell r="B568" t="str">
            <v>VAR_fout</v>
          </cell>
          <cell r="C568" t="str">
            <v>TFRLF</v>
          </cell>
          <cell r="D568">
            <v>1.5991467672076215E-3</v>
          </cell>
          <cell r="E568">
            <v>1.1117164885044318E-3</v>
          </cell>
          <cell r="F568">
            <v>-6.216597798191397E-6</v>
          </cell>
          <cell r="G568">
            <v>6.1851167042001978E-6</v>
          </cell>
          <cell r="H568">
            <v>6.1623337426340915E-6</v>
          </cell>
          <cell r="I568">
            <v>5.6677234104577018E-6</v>
          </cell>
        </row>
        <row r="569">
          <cell r="A569" t="str">
            <v>TFRLFDSLEXT</v>
          </cell>
          <cell r="B569" t="str">
            <v>VAR_fin</v>
          </cell>
          <cell r="C569" t="str">
            <v>TDSL</v>
          </cell>
          <cell r="D569">
            <v>0.3945515951291732</v>
          </cell>
          <cell r="E569">
            <v>0.27428971678237346</v>
          </cell>
          <cell r="F569">
            <v>-1.5337982903444606E-3</v>
          </cell>
          <cell r="G569">
            <v>1.5260310759115249E-3</v>
          </cell>
          <cell r="H569">
            <v>1.5204099196724566E-3</v>
          </cell>
          <cell r="I569">
            <v>1.3983765331632694E-3</v>
          </cell>
        </row>
        <row r="570">
          <cell r="A570" t="str">
            <v>TFRLFDSLEXT</v>
          </cell>
          <cell r="B570" t="str">
            <v>VAR_ncap</v>
          </cell>
          <cell r="C570" t="str">
            <v>-</v>
          </cell>
          <cell r="D570">
            <v>1.4821077324943401E-4</v>
          </cell>
        </row>
        <row r="571">
          <cell r="A571" t="str">
            <v>TFRLFDSLEXT</v>
          </cell>
          <cell r="B571" t="str">
            <v>VAR_cap</v>
          </cell>
          <cell r="C571" t="str">
            <v>-</v>
          </cell>
          <cell r="D571">
            <v>1.4821077324943401E-4</v>
          </cell>
          <cell r="E571">
            <v>1.4821077324943401E-4</v>
          </cell>
          <cell r="F571">
            <v>6.0279269670129431E-9</v>
          </cell>
          <cell r="G571">
            <v>-1.8649896509938257E-9</v>
          </cell>
          <cell r="H571">
            <v>-4.217145752993378E-9</v>
          </cell>
          <cell r="I571">
            <v>-7.3964088750466759E-10</v>
          </cell>
        </row>
        <row r="572">
          <cell r="A572" t="str">
            <v>T_C-HY-GSL-S2</v>
          </cell>
          <cell r="B572" t="str">
            <v>VAR_fout</v>
          </cell>
          <cell r="C572" t="str">
            <v>CO2_T</v>
          </cell>
          <cell r="D572">
            <v>10.170807414245481</v>
          </cell>
          <cell r="E572">
            <v>15.193373881352997</v>
          </cell>
          <cell r="F572">
            <v>70.506069933307629</v>
          </cell>
          <cell r="G572">
            <v>61.387052235322756</v>
          </cell>
          <cell r="H572">
            <v>3.649797543930843</v>
          </cell>
          <cell r="I572">
            <v>5.3933118172894201E-2</v>
          </cell>
        </row>
        <row r="573">
          <cell r="A573" t="str">
            <v>T_C-HY-GSL-S2</v>
          </cell>
          <cell r="B573" t="str">
            <v>VAR_fout</v>
          </cell>
          <cell r="C573" t="str">
            <v>TPCAR</v>
          </cell>
          <cell r="D573">
            <v>0.22128676593789212</v>
          </cell>
          <cell r="E573">
            <v>0.39079706288343907</v>
          </cell>
          <cell r="F573">
            <v>1.7974993150690861</v>
          </cell>
          <cell r="G573">
            <v>1.5598066995857591</v>
          </cell>
          <cell r="H573">
            <v>8.9151910627706998E-2</v>
          </cell>
          <cell r="I573">
            <v>5.7352018977751846E-4</v>
          </cell>
        </row>
        <row r="574">
          <cell r="A574" t="str">
            <v>T_C-HY-GSL-S2</v>
          </cell>
          <cell r="B574" t="str">
            <v>VAR_fin</v>
          </cell>
          <cell r="C574" t="str">
            <v>TGSL</v>
          </cell>
          <cell r="D574">
            <v>0.13781581862121273</v>
          </cell>
          <cell r="E574">
            <v>0.20587227481508147</v>
          </cell>
          <cell r="F574">
            <v>0.95536680126433082</v>
          </cell>
          <cell r="G574">
            <v>0.83180287581738366</v>
          </cell>
          <cell r="H574">
            <v>4.9455251272775717E-2</v>
          </cell>
          <cell r="I574">
            <v>7.3080105925330875E-4</v>
          </cell>
        </row>
        <row r="575">
          <cell r="A575" t="str">
            <v>T_C-HY-GSL-S2</v>
          </cell>
          <cell r="B575" t="str">
            <v>VAR_ncap</v>
          </cell>
          <cell r="C575" t="str">
            <v>-</v>
          </cell>
          <cell r="E575">
            <v>4.2262048040190301E-4</v>
          </cell>
          <cell r="F575">
            <v>0.110016172977844</v>
          </cell>
          <cell r="G575">
            <v>1.01947683337389E-4</v>
          </cell>
          <cell r="H575">
            <v>5.0891463404720702E-5</v>
          </cell>
        </row>
        <row r="576">
          <cell r="A576" t="str">
            <v>T_C-HY-GSL-S2</v>
          </cell>
          <cell r="B576" t="str">
            <v>VAR_cap</v>
          </cell>
          <cell r="C576" t="str">
            <v>-</v>
          </cell>
          <cell r="D576">
            <v>1.7227164679857323E-2</v>
          </cell>
          <cell r="E576">
            <v>2.9647450612115982E-2</v>
          </cell>
          <cell r="F576">
            <v>0.13709245902050832</v>
          </cell>
          <cell r="G576">
            <v>0.1183458772916173</v>
          </cell>
          <cell r="H576">
            <v>9.3762241421299405E-3</v>
          </cell>
          <cell r="I576">
            <v>5.6325003250666521E-5</v>
          </cell>
        </row>
        <row r="577">
          <cell r="A577" t="str">
            <v>TPSHPNGAEXT</v>
          </cell>
          <cell r="B577" t="str">
            <v>VAR_fout</v>
          </cell>
          <cell r="C577" t="str">
            <v>TPSHP</v>
          </cell>
          <cell r="E577">
            <v>2.4586441639495001E-6</v>
          </cell>
          <cell r="F577">
            <v>5.0000733453141502</v>
          </cell>
          <cell r="G577">
            <v>5.8501733345461897</v>
          </cell>
          <cell r="H577">
            <v>4.6431679209950697E-8</v>
          </cell>
          <cell r="I577">
            <v>2.3810943461490101E-8</v>
          </cell>
        </row>
        <row r="578">
          <cell r="A578" t="str">
            <v>TPSHPNGAEXT</v>
          </cell>
          <cell r="B578" t="str">
            <v>VAR_fout</v>
          </cell>
          <cell r="C578" t="str">
            <v>CO2_T</v>
          </cell>
          <cell r="E578">
            <v>1.47362808733429E-4</v>
          </cell>
          <cell r="F578">
            <v>299.68747118535202</v>
          </cell>
          <cell r="G578">
            <v>350.63958697109501</v>
          </cell>
          <cell r="H578">
            <v>2.7829576816828398E-6</v>
          </cell>
          <cell r="I578">
            <v>1.4271473515881E-6</v>
          </cell>
        </row>
        <row r="579">
          <cell r="A579" t="str">
            <v>TPSHPNGAEXT</v>
          </cell>
          <cell r="B579" t="str">
            <v>VAR_fin</v>
          </cell>
          <cell r="C579" t="str">
            <v>TNGA</v>
          </cell>
          <cell r="E579">
            <v>2.6128157576849283E-6</v>
          </cell>
          <cell r="F579">
            <v>5.3136076451303751</v>
          </cell>
          <cell r="G579">
            <v>6.2170139533881876</v>
          </cell>
          <cell r="H579">
            <v>4.9343221306433361E-8</v>
          </cell>
          <cell r="I579">
            <v>2.530403105652672E-8</v>
          </cell>
        </row>
        <row r="580">
          <cell r="A580" t="str">
            <v>TPSHPNGAEXT</v>
          </cell>
          <cell r="B580" t="str">
            <v>VAR_ncap</v>
          </cell>
          <cell r="C580" t="str">
            <v>-</v>
          </cell>
          <cell r="D580">
            <v>2.4315801589121899E-5</v>
          </cell>
          <cell r="E580">
            <v>5.3320230333871602E-5</v>
          </cell>
          <cell r="F580">
            <v>5.0000008617745602</v>
          </cell>
          <cell r="G580">
            <v>0.85010800670499698</v>
          </cell>
          <cell r="I580">
            <v>4.9030833035614897E-8</v>
          </cell>
        </row>
        <row r="581">
          <cell r="A581" t="str">
            <v>TPSHPNGAEXT</v>
          </cell>
          <cell r="B581" t="str">
            <v>VAR_cap</v>
          </cell>
          <cell r="C581" t="str">
            <v>-</v>
          </cell>
          <cell r="D581">
            <v>2.4315801589121899E-5</v>
          </cell>
          <cell r="E581">
            <v>7.7636031922993505E-5</v>
          </cell>
          <cell r="F581">
            <v>5.000075866005643</v>
          </cell>
          <cell r="G581">
            <v>5.8501754593882236</v>
          </cell>
          <cell r="H581">
            <v>-2.0777680020955813E-7</v>
          </cell>
          <cell r="I581">
            <v>2.6949448977964252E-8</v>
          </cell>
        </row>
        <row r="582">
          <cell r="A582" t="str">
            <v>T_C-HY-DSL-S1</v>
          </cell>
          <cell r="B582" t="str">
            <v>VAR_fout</v>
          </cell>
          <cell r="C582" t="str">
            <v>CO2_T</v>
          </cell>
          <cell r="D582">
            <v>3.4659771346858101E-3</v>
          </cell>
          <cell r="E582">
            <v>2.0026601252228771E-2</v>
          </cell>
          <cell r="F582">
            <v>0.10680753996253629</v>
          </cell>
          <cell r="G582">
            <v>0.1405322488189959</v>
          </cell>
          <cell r="H582">
            <v>0.57947710089991411</v>
          </cell>
          <cell r="I582">
            <v>0.1708142436284748</v>
          </cell>
        </row>
        <row r="583">
          <cell r="A583" t="str">
            <v>T_C-HY-DSL-S1</v>
          </cell>
          <cell r="B583" t="str">
            <v>VAR_fout</v>
          </cell>
          <cell r="C583" t="str">
            <v>TPCAR</v>
          </cell>
          <cell r="D583">
            <v>1.9776457768501377E-5</v>
          </cell>
          <cell r="E583">
            <v>4.0010679813955391E-4</v>
          </cell>
          <cell r="F583">
            <v>2.031976552954718E-3</v>
          </cell>
          <cell r="G583">
            <v>2.3350937449123995E-3</v>
          </cell>
          <cell r="H583">
            <v>7.3701536625594448E-3</v>
          </cell>
          <cell r="I583">
            <v>2.165950647889769E-3</v>
          </cell>
        </row>
        <row r="584">
          <cell r="A584" t="str">
            <v>T_C-HY-DSL-S1</v>
          </cell>
          <cell r="B584" t="str">
            <v>VAR_fin</v>
          </cell>
          <cell r="C584" t="str">
            <v>TDSL</v>
          </cell>
          <cell r="D584">
            <v>4.728481766283506E-5</v>
          </cell>
          <cell r="E584">
            <v>2.7321420535100571E-4</v>
          </cell>
          <cell r="F584">
            <v>1.4571287853006318E-3</v>
          </cell>
          <cell r="G584">
            <v>1.9172203113096296E-3</v>
          </cell>
          <cell r="H584">
            <v>7.9055539004081032E-3</v>
          </cell>
          <cell r="I584">
            <v>2.3303443878373172E-3</v>
          </cell>
        </row>
        <row r="585">
          <cell r="A585" t="str">
            <v>T_C-HY-DSL-S1</v>
          </cell>
          <cell r="B585" t="str">
            <v>VAR_ncap</v>
          </cell>
          <cell r="C585" t="str">
            <v>-</v>
          </cell>
          <cell r="E585">
            <v>4.0413696078913402E-5</v>
          </cell>
          <cell r="F585">
            <v>2.6380038459511299E-4</v>
          </cell>
          <cell r="G585">
            <v>9.1085626518526904E-5</v>
          </cell>
          <cell r="H585">
            <v>7.8446973892887193E-5</v>
          </cell>
        </row>
        <row r="586">
          <cell r="A586" t="str">
            <v>T_C-HY-DSL-S1</v>
          </cell>
          <cell r="B586" t="str">
            <v>VAR_cap</v>
          </cell>
          <cell r="C586" t="str">
            <v>-</v>
          </cell>
          <cell r="D586">
            <v>1.5999999999999999E-6</v>
          </cell>
          <cell r="E586">
            <v>4.1454982948739344E-5</v>
          </cell>
          <cell r="F586">
            <v>2.9945460674829689E-4</v>
          </cell>
          <cell r="G586">
            <v>3.462875748782447E-4</v>
          </cell>
          <cell r="H586">
            <v>1.111523113147998E-3</v>
          </cell>
          <cell r="I586">
            <v>3.2666555782683373E-4</v>
          </cell>
        </row>
        <row r="587">
          <cell r="A587" t="str">
            <v>T_C-HY-GSL-S3</v>
          </cell>
          <cell r="B587" t="str">
            <v>VAR_fout</v>
          </cell>
          <cell r="C587" t="str">
            <v>CO2_T</v>
          </cell>
          <cell r="D587">
            <v>7.5643717800558266</v>
          </cell>
          <cell r="E587">
            <v>109.00789921171294</v>
          </cell>
          <cell r="F587">
            <v>103.03292136538452</v>
          </cell>
          <cell r="G587">
            <v>82.483168214329467</v>
          </cell>
          <cell r="H587">
            <v>7.0328988188117308E-2</v>
          </cell>
          <cell r="I587">
            <v>2.1367185462241298E-2</v>
          </cell>
        </row>
        <row r="588">
          <cell r="A588" t="str">
            <v>T_C-HY-GSL-S3</v>
          </cell>
          <cell r="B588" t="str">
            <v>VAR_fout</v>
          </cell>
          <cell r="C588" t="str">
            <v>TPCAR</v>
          </cell>
          <cell r="D588">
            <v>0.20215042286316934</v>
          </cell>
          <cell r="E588">
            <v>3.6968929538039088</v>
          </cell>
          <cell r="F588">
            <v>3.4912305283147962</v>
          </cell>
          <cell r="G588">
            <v>2.809732294179037</v>
          </cell>
          <cell r="H588">
            <v>6.9489791979416833E-4</v>
          </cell>
          <cell r="I588">
            <v>2.0517661869755524E-4</v>
          </cell>
        </row>
        <row r="589">
          <cell r="A589" t="str">
            <v>T_C-HY-GSL-S3</v>
          </cell>
          <cell r="B589" t="str">
            <v>VAR_fin</v>
          </cell>
          <cell r="C589" t="str">
            <v>TGSL</v>
          </cell>
          <cell r="D589">
            <v>0.10249826260238237</v>
          </cell>
          <cell r="E589">
            <v>1.4770718050367615</v>
          </cell>
          <cell r="F589">
            <v>1.3961100456014159</v>
          </cell>
          <cell r="G589">
            <v>1.1176581058852244</v>
          </cell>
          <cell r="H589">
            <v>9.5296731962218472E-4</v>
          </cell>
          <cell r="I589">
            <v>2.8952825829595228E-4</v>
          </cell>
        </row>
        <row r="590">
          <cell r="A590" t="str">
            <v>T_C-HY-GSL-S3</v>
          </cell>
          <cell r="B590" t="str">
            <v>VAR_ncap</v>
          </cell>
          <cell r="C590" t="str">
            <v>-</v>
          </cell>
          <cell r="E590">
            <v>0.23132953701266301</v>
          </cell>
          <cell r="F590">
            <v>4.2007059183397203E-5</v>
          </cell>
          <cell r="G590">
            <v>2.1269952203177298E-5</v>
          </cell>
          <cell r="H590">
            <v>1.6891109436461098E-5</v>
          </cell>
        </row>
        <row r="591">
          <cell r="A591" t="str">
            <v>T_C-HY-GSL-S3</v>
          </cell>
          <cell r="B591" t="str">
            <v>VAR_cap</v>
          </cell>
          <cell r="C591" t="str">
            <v>-</v>
          </cell>
          <cell r="D591">
            <v>1.42489045201436E-2</v>
          </cell>
          <cell r="E591">
            <v>0.25418449341587429</v>
          </cell>
          <cell r="F591">
            <v>0.24008022140091376</v>
          </cell>
          <cell r="G591">
            <v>0.19319758213298363</v>
          </cell>
          <cell r="H591">
            <v>5.2584884893217705E-5</v>
          </cell>
          <cell r="I591">
            <v>1.5785989252622482E-5</v>
          </cell>
        </row>
        <row r="592">
          <cell r="A592" t="str">
            <v>T_C-HY-DSL-S2</v>
          </cell>
          <cell r="B592" t="str">
            <v>VAR_fout</v>
          </cell>
          <cell r="C592" t="str">
            <v>CO2_T</v>
          </cell>
          <cell r="D592">
            <v>0.20279761573518479</v>
          </cell>
          <cell r="E592">
            <v>49.332322383141559</v>
          </cell>
          <cell r="F592">
            <v>116.12271514637808</v>
          </cell>
          <cell r="G592">
            <v>98.59157709698539</v>
          </cell>
          <cell r="H592">
            <v>4.4015466154296776</v>
          </cell>
          <cell r="I592">
            <v>5.1467223186678901E-2</v>
          </cell>
        </row>
        <row r="593">
          <cell r="A593" t="str">
            <v>T_C-HY-DSL-S2</v>
          </cell>
          <cell r="B593" t="str">
            <v>VAR_fout</v>
          </cell>
          <cell r="C593" t="str">
            <v>TPCAR</v>
          </cell>
          <cell r="D593">
            <v>3.2534971228763022E-3</v>
          </cell>
          <cell r="E593">
            <v>1.8046274356722092</v>
          </cell>
          <cell r="F593">
            <v>3.5563589726537188</v>
          </cell>
          <cell r="G593">
            <v>2.9973010892348233</v>
          </cell>
          <cell r="H593">
            <v>0.114702214374421</v>
          </cell>
          <cell r="I593">
            <v>5.506454463459153E-4</v>
          </cell>
        </row>
        <row r="594">
          <cell r="A594" t="str">
            <v>T_C-HY-DSL-S2</v>
          </cell>
          <cell r="B594" t="str">
            <v>VAR_fin</v>
          </cell>
          <cell r="C594" t="str">
            <v>TDSL</v>
          </cell>
          <cell r="D594">
            <v>2.7666796143954227E-3</v>
          </cell>
          <cell r="E594">
            <v>0.67301940495418244</v>
          </cell>
          <cell r="F594">
            <v>1.5842116663898784</v>
          </cell>
          <cell r="G594">
            <v>1.3450419794950264</v>
          </cell>
          <cell r="H594">
            <v>6.0048384930827696E-2</v>
          </cell>
          <cell r="I594">
            <v>7.0214492751267314E-4</v>
          </cell>
        </row>
        <row r="595">
          <cell r="A595" t="str">
            <v>T_C-HY-DSL-S2</v>
          </cell>
          <cell r="B595" t="str">
            <v>VAR_ncap</v>
          </cell>
          <cell r="C595" t="str">
            <v>-</v>
          </cell>
          <cell r="E595">
            <v>0.13823936916635199</v>
          </cell>
          <cell r="F595">
            <v>0.14264679466784</v>
          </cell>
          <cell r="G595">
            <v>4.5767546167342998E-5</v>
          </cell>
          <cell r="H595">
            <v>4.86891292720256E-5</v>
          </cell>
        </row>
        <row r="596">
          <cell r="A596" t="str">
            <v>T_C-HY-DSL-S2</v>
          </cell>
          <cell r="B596" t="str">
            <v>VAR_cap</v>
          </cell>
          <cell r="C596" t="str">
            <v>-</v>
          </cell>
          <cell r="D596">
            <v>2.5986386435055E-4</v>
          </cell>
          <cell r="E596">
            <v>0.13691960728337252</v>
          </cell>
          <cell r="F596">
            <v>0.26983309795998878</v>
          </cell>
          <cell r="G596">
            <v>0.2274172579447214</v>
          </cell>
          <cell r="H596">
            <v>1.2072364419188642E-2</v>
          </cell>
          <cell r="I596">
            <v>5.3989152145410875E-5</v>
          </cell>
        </row>
        <row r="597">
          <cell r="A597" t="str">
            <v>D-T-ELC-Bus_c_S1</v>
          </cell>
          <cell r="B597" t="str">
            <v>VAR_fout</v>
          </cell>
          <cell r="C597" t="str">
            <v>T-ELC-Bus_c_BatSTGin_S1</v>
          </cell>
          <cell r="D597">
            <v>4.1351757803705222E-4</v>
          </cell>
          <cell r="E597">
            <v>1.0336248448494202E-3</v>
          </cell>
          <cell r="F597">
            <v>1.1479982511504586E-3</v>
          </cell>
          <cell r="G597">
            <v>1.5458551187975277E-2</v>
          </cell>
          <cell r="H597">
            <v>5.3096136568225684E-2</v>
          </cell>
          <cell r="I597">
            <v>0.11161701667555157</v>
          </cell>
        </row>
        <row r="598">
          <cell r="A598" t="str">
            <v>D-T-ELC-Bus_c_S1</v>
          </cell>
          <cell r="B598" t="str">
            <v>VAR_fin</v>
          </cell>
          <cell r="C598" t="str">
            <v>TELC</v>
          </cell>
          <cell r="D598">
            <v>4.1351757803705222E-4</v>
          </cell>
          <cell r="E598">
            <v>1.0336248448494202E-3</v>
          </cell>
          <cell r="F598">
            <v>1.1479982511504586E-3</v>
          </cell>
          <cell r="G598">
            <v>1.5458551187975277E-2</v>
          </cell>
          <cell r="H598">
            <v>5.3096136568225684E-2</v>
          </cell>
          <cell r="I598">
            <v>0.11161701667555157</v>
          </cell>
        </row>
        <row r="599">
          <cell r="A599" t="str">
            <v>D-T-ELC-Bus_c_S1</v>
          </cell>
          <cell r="B599" t="str">
            <v>VAR_ncap</v>
          </cell>
          <cell r="C599" t="str">
            <v>-</v>
          </cell>
          <cell r="D599">
            <v>7.1321351035869904E-5</v>
          </cell>
          <cell r="E599">
            <v>4.4020208430694303E-5</v>
          </cell>
          <cell r="F599">
            <v>1.6874265675311399E-5</v>
          </cell>
          <cell r="G599">
            <v>1.5501642272415701E-3</v>
          </cell>
          <cell r="H599">
            <v>5.7588505464773098E-3</v>
          </cell>
          <cell r="I599">
            <v>1.0964176269447999E-2</v>
          </cell>
        </row>
        <row r="600">
          <cell r="A600" t="str">
            <v>D-T-ELC-Bus_c_S1</v>
          </cell>
          <cell r="B600" t="str">
            <v>VAR_cap</v>
          </cell>
          <cell r="C600" t="str">
            <v>-</v>
          </cell>
          <cell r="D600">
            <v>7.1321351035869904E-5</v>
          </cell>
          <cell r="E600">
            <v>1.15341559466564E-4</v>
          </cell>
          <cell r="F600">
            <v>1.32215825141876E-4</v>
          </cell>
          <cell r="G600">
            <v>1.65741182614986E-3</v>
          </cell>
          <cell r="H600">
            <v>6.2086492334997101E-3</v>
          </cell>
          <cell r="I600">
            <v>1.38830212648373E-2</v>
          </cell>
        </row>
        <row r="601">
          <cell r="A601" t="str">
            <v>T_C-HY-GSL-S4</v>
          </cell>
          <cell r="B601" t="str">
            <v>VAR_fout</v>
          </cell>
          <cell r="C601" t="str">
            <v>CO2_T</v>
          </cell>
          <cell r="D601">
            <v>6.2329522926435148</v>
          </cell>
          <cell r="E601">
            <v>9.5932823254032495</v>
          </cell>
          <cell r="F601">
            <v>9.1758673434907614</v>
          </cell>
          <cell r="G601">
            <v>7.8024582561320859</v>
          </cell>
          <cell r="H601">
            <v>8.7756156803700802E-2</v>
          </cell>
          <cell r="I601">
            <v>2.8419572433121602E-2</v>
          </cell>
        </row>
        <row r="602">
          <cell r="A602" t="str">
            <v>T_C-HY-GSL-S4</v>
          </cell>
          <cell r="B602" t="str">
            <v>VAR_fout</v>
          </cell>
          <cell r="C602" t="str">
            <v>TPCAR</v>
          </cell>
          <cell r="D602">
            <v>0.10188082078109295</v>
          </cell>
          <cell r="E602">
            <v>0.1820968852289834</v>
          </cell>
          <cell r="F602">
            <v>0.17406763966534231</v>
          </cell>
          <cell r="G602">
            <v>0.14695526340796916</v>
          </cell>
          <cell r="H602">
            <v>8.3946465808112231E-4</v>
          </cell>
          <cell r="I602">
            <v>2.6936593096295314E-4</v>
          </cell>
        </row>
        <row r="603">
          <cell r="A603" t="str">
            <v>T_C-HY-GSL-S4</v>
          </cell>
          <cell r="B603" t="str">
            <v>VAR_fin</v>
          </cell>
          <cell r="C603" t="str">
            <v>TGSL</v>
          </cell>
          <cell r="D603">
            <v>8.4457348138800986E-2</v>
          </cell>
          <cell r="E603">
            <v>0.12999027541196811</v>
          </cell>
          <cell r="F603">
            <v>0.1243342458467583</v>
          </cell>
          <cell r="G603">
            <v>0.10572436661425612</v>
          </cell>
          <cell r="H603">
            <v>1.189107815768306E-3</v>
          </cell>
          <cell r="I603">
            <v>3.850890573593714E-4</v>
          </cell>
        </row>
        <row r="604">
          <cell r="A604" t="str">
            <v>T_C-HY-GSL-S4</v>
          </cell>
          <cell r="B604" t="str">
            <v>VAR_ncap</v>
          </cell>
          <cell r="C604" t="str">
            <v>-</v>
          </cell>
          <cell r="E604">
            <v>5.0149918294735397E-4</v>
          </cell>
          <cell r="F604">
            <v>4.2093288866978702E-5</v>
          </cell>
          <cell r="G604">
            <v>2.6382129859237E-5</v>
          </cell>
          <cell r="H604">
            <v>2.9614492313449899E-5</v>
          </cell>
        </row>
        <row r="605">
          <cell r="A605" t="str">
            <v>T_C-HY-GSL-S4</v>
          </cell>
          <cell r="B605" t="str">
            <v>VAR_cap</v>
          </cell>
          <cell r="C605" t="str">
            <v>-</v>
          </cell>
          <cell r="D605">
            <v>8.0826606950721198E-3</v>
          </cell>
          <cell r="E605">
            <v>1.4335739644765238E-2</v>
          </cell>
          <cell r="F605">
            <v>1.3771115207088114E-2</v>
          </cell>
          <cell r="G605">
            <v>1.1586769776285843E-2</v>
          </cell>
          <cell r="H605">
            <v>7.7306931487023211E-5</v>
          </cell>
          <cell r="I605">
            <v>2.5311468026464761E-5</v>
          </cell>
        </row>
        <row r="606">
          <cell r="A606" t="str">
            <v>T_C-HY-DSL-S3</v>
          </cell>
          <cell r="B606" t="str">
            <v>VAR_fout</v>
          </cell>
          <cell r="C606" t="str">
            <v>CO2_T</v>
          </cell>
          <cell r="D606">
            <v>2.1288919967706241</v>
          </cell>
          <cell r="E606">
            <v>3.3373113253095057</v>
          </cell>
          <cell r="F606">
            <v>3.2045553138841112</v>
          </cell>
          <cell r="G606">
            <v>2.4201557231355726</v>
          </cell>
          <cell r="H606">
            <v>6.6249816797207664E-2</v>
          </cell>
          <cell r="I606">
            <v>2.074381681791939E-2</v>
          </cell>
        </row>
        <row r="607">
          <cell r="A607" t="str">
            <v>T_C-HY-DSL-S3</v>
          </cell>
          <cell r="B607" t="str">
            <v>VAR_fout</v>
          </cell>
          <cell r="C607" t="str">
            <v>TPCAR</v>
          </cell>
          <cell r="D607">
            <v>2.6082846604066977E-2</v>
          </cell>
          <cell r="E607">
            <v>5.4142039145090026E-2</v>
          </cell>
          <cell r="F607">
            <v>5.1815969149894815E-2</v>
          </cell>
          <cell r="G607">
            <v>4.1424794068269995E-2</v>
          </cell>
          <cell r="H607">
            <v>6.4892528630761158E-4</v>
          </cell>
          <cell r="I607">
            <v>2.0038326861995267E-4</v>
          </cell>
        </row>
        <row r="608">
          <cell r="A608" t="str">
            <v>T_C-HY-DSL-S3</v>
          </cell>
          <cell r="B608" t="str">
            <v>VAR_fin</v>
          </cell>
          <cell r="C608" t="str">
            <v>TDSL</v>
          </cell>
          <cell r="D608">
            <v>2.9043547022791653E-2</v>
          </cell>
          <cell r="E608">
            <v>4.5529486020593563E-2</v>
          </cell>
          <cell r="F608">
            <v>4.3718353531843314E-2</v>
          </cell>
          <cell r="G608">
            <v>3.3017131284250593E-2</v>
          </cell>
          <cell r="H608">
            <v>9.0381741878864461E-4</v>
          </cell>
          <cell r="I608">
            <v>2.8299886518307483E-4</v>
          </cell>
        </row>
        <row r="609">
          <cell r="A609" t="str">
            <v>T_C-HY-DSL-S3</v>
          </cell>
          <cell r="B609" t="str">
            <v>VAR_ncap</v>
          </cell>
          <cell r="C609" t="str">
            <v>-</v>
          </cell>
          <cell r="E609">
            <v>4.6638370739149398E-5</v>
          </cell>
          <cell r="F609">
            <v>3.4294041430448198E-5</v>
          </cell>
          <cell r="G609">
            <v>1.6234669691997099E-5</v>
          </cell>
          <cell r="H609">
            <v>1.6404953565861402E-5</v>
          </cell>
        </row>
        <row r="610">
          <cell r="A610" t="str">
            <v>T_C-HY-DSL-S3</v>
          </cell>
          <cell r="B610" t="str">
            <v>VAR_cap</v>
          </cell>
          <cell r="C610" t="str">
            <v>-</v>
          </cell>
          <cell r="D610">
            <v>1.8564531359713096E-3</v>
          </cell>
          <cell r="E610">
            <v>3.7203008700681674E-3</v>
          </cell>
          <cell r="F610">
            <v>3.5751706784405901E-3</v>
          </cell>
          <cell r="G610">
            <v>2.8565720860483194E-3</v>
          </cell>
          <cell r="H610">
            <v>4.9056126229670873E-5</v>
          </cell>
          <cell r="I610">
            <v>1.539630121339382E-5</v>
          </cell>
        </row>
        <row r="611">
          <cell r="A611" t="str">
            <v>D-T-ELC-Bus_c_S2</v>
          </cell>
          <cell r="B611" t="str">
            <v>VAR_fout</v>
          </cell>
          <cell r="C611" t="str">
            <v>T-ELC-Bus_c_BatSTGin_S2</v>
          </cell>
          <cell r="D611">
            <v>7.9954425696377536E-4</v>
          </cell>
          <cell r="E611">
            <v>1.1983949800174482E-3</v>
          </cell>
          <cell r="F611">
            <v>1.2009144810556397E-3</v>
          </cell>
          <cell r="G611">
            <v>1.705651416518215E-3</v>
          </cell>
          <cell r="H611">
            <v>9.5432427780449719E-2</v>
          </cell>
          <cell r="I611">
            <v>0.14514618512381058</v>
          </cell>
        </row>
        <row r="612">
          <cell r="A612" t="str">
            <v>D-T-ELC-Bus_c_S2</v>
          </cell>
          <cell r="B612" t="str">
            <v>VAR_fin</v>
          </cell>
          <cell r="C612" t="str">
            <v>TELC</v>
          </cell>
          <cell r="D612">
            <v>7.9954425696377536E-4</v>
          </cell>
          <cell r="E612">
            <v>1.1983949800174482E-3</v>
          </cell>
          <cell r="F612">
            <v>1.2009144810556397E-3</v>
          </cell>
          <cell r="G612">
            <v>1.705651416518215E-3</v>
          </cell>
          <cell r="H612">
            <v>9.5432427780449719E-2</v>
          </cell>
          <cell r="I612">
            <v>0.14514618512381058</v>
          </cell>
        </row>
        <row r="613">
          <cell r="A613" t="str">
            <v>D-T-ELC-Bus_c_S2</v>
          </cell>
          <cell r="B613" t="str">
            <v>VAR_ncap</v>
          </cell>
          <cell r="C613" t="str">
            <v>-</v>
          </cell>
          <cell r="D613">
            <v>1.00954667371733E-4</v>
          </cell>
          <cell r="E613">
            <v>2.9027242753238601E-5</v>
          </cell>
          <cell r="F613">
            <v>1.29200865096584E-5</v>
          </cell>
          <cell r="G613">
            <v>9.0291998796709395E-5</v>
          </cell>
          <cell r="H613">
            <v>8.4733458551864305E-3</v>
          </cell>
          <cell r="I613">
            <v>1.3563533465076799E-2</v>
          </cell>
        </row>
        <row r="614">
          <cell r="A614" t="str">
            <v>D-T-ELC-Bus_c_S2</v>
          </cell>
          <cell r="B614" t="str">
            <v>VAR_cap</v>
          </cell>
          <cell r="C614" t="str">
            <v>-</v>
          </cell>
          <cell r="D614">
            <v>1.00954667371733E-4</v>
          </cell>
          <cell r="E614">
            <v>1.2998191012497201E-4</v>
          </cell>
          <cell r="F614">
            <v>1.4290199663462999E-4</v>
          </cell>
          <cell r="G614">
            <v>2.02261553704287E-4</v>
          </cell>
          <cell r="H614">
            <v>1.17824406839067E-2</v>
          </cell>
          <cell r="I614">
            <v>1.8390863238416402E-2</v>
          </cell>
        </row>
        <row r="615">
          <cell r="A615" t="str">
            <v>T_C-HY-DSL-S4</v>
          </cell>
          <cell r="B615" t="str">
            <v>VAR_fout</v>
          </cell>
          <cell r="C615" t="str">
            <v>CO2_T</v>
          </cell>
          <cell r="D615">
            <v>2.5872524755738411</v>
          </cell>
          <cell r="E615">
            <v>11.08027864858397</v>
          </cell>
          <cell r="F615">
            <v>10.485552136046957</v>
          </cell>
          <cell r="G615">
            <v>8.5242815671759651</v>
          </cell>
          <cell r="H615">
            <v>8.2387109694739946E-2</v>
          </cell>
          <cell r="I615">
            <v>2.7524958002668E-2</v>
          </cell>
        </row>
        <row r="616">
          <cell r="A616" t="str">
            <v>T_C-HY-DSL-S4</v>
          </cell>
          <cell r="B616" t="str">
            <v>VAR_fout</v>
          </cell>
          <cell r="C616" t="str">
            <v>TPCAR</v>
          </cell>
          <cell r="D616">
            <v>4.7467932179593143E-2</v>
          </cell>
          <cell r="E616">
            <v>0.24586327367913857</v>
          </cell>
          <cell r="F616">
            <v>0.23317819609650484</v>
          </cell>
          <cell r="G616">
            <v>0.19125798004611977</v>
          </cell>
          <cell r="H616">
            <v>7.9607393293239356E-4</v>
          </cell>
          <cell r="I616">
            <v>2.6245348179753411E-4</v>
          </cell>
        </row>
        <row r="617">
          <cell r="A617" t="str">
            <v>T_C-HY-DSL-S4</v>
          </cell>
          <cell r="B617" t="str">
            <v>VAR_fin</v>
          </cell>
          <cell r="C617" t="str">
            <v>TDSL</v>
          </cell>
          <cell r="D617">
            <v>3.5296759557623958E-2</v>
          </cell>
          <cell r="E617">
            <v>0.15116341948954923</v>
          </cell>
          <cell r="F617">
            <v>0.14304982450268691</v>
          </cell>
          <cell r="G617">
            <v>0.11629306367225044</v>
          </cell>
          <cell r="H617">
            <v>1.1239714828750319E-3</v>
          </cell>
          <cell r="I617">
            <v>3.7551102322875722E-4</v>
          </cell>
        </row>
        <row r="618">
          <cell r="A618" t="str">
            <v>T_C-HY-DSL-S4</v>
          </cell>
          <cell r="B618" t="str">
            <v>VAR_ncap</v>
          </cell>
          <cell r="C618" t="str">
            <v>-</v>
          </cell>
          <cell r="E618">
            <v>1.0729184648321901E-2</v>
          </cell>
          <cell r="F618">
            <v>4.3198002175654502E-5</v>
          </cell>
          <cell r="G618">
            <v>1.9963051097184401E-5</v>
          </cell>
          <cell r="H618">
            <v>2.8695686664265601E-5</v>
          </cell>
        </row>
        <row r="619">
          <cell r="A619" t="str">
            <v>T_C-HY-DSL-S4</v>
          </cell>
          <cell r="B619" t="str">
            <v>VAR_cap</v>
          </cell>
          <cell r="C619" t="str">
            <v>-</v>
          </cell>
          <cell r="D619">
            <v>3.7729969797002296E-3</v>
          </cell>
          <cell r="E619">
            <v>1.9356157401665696E-2</v>
          </cell>
          <cell r="F619">
            <v>1.8384657806740402E-2</v>
          </cell>
          <cell r="G619">
            <v>1.5076575636835007E-2</v>
          </cell>
          <cell r="H619">
            <v>7.3305511216884692E-5</v>
          </cell>
          <cell r="I619">
            <v>2.4625898714191681E-5</v>
          </cell>
        </row>
        <row r="620">
          <cell r="A620" t="str">
            <v>D-T-ELC-Bus_c_S3</v>
          </cell>
          <cell r="B620" t="str">
            <v>VAR_fout</v>
          </cell>
          <cell r="C620" t="str">
            <v>T-ELC-Bus_c_BatSTGin_S3</v>
          </cell>
          <cell r="D620">
            <v>3.3779576584802877E-4</v>
          </cell>
          <cell r="E620">
            <v>7.4728204681070781E-4</v>
          </cell>
          <cell r="F620">
            <v>6.3152515065978822E-4</v>
          </cell>
          <cell r="G620">
            <v>9.0061187791778269E-4</v>
          </cell>
          <cell r="H620">
            <v>4.1366695446801065E-3</v>
          </cell>
          <cell r="I620">
            <v>9.0227985442124115E-3</v>
          </cell>
        </row>
        <row r="621">
          <cell r="A621" t="str">
            <v>D-T-ELC-Bus_c_S3</v>
          </cell>
          <cell r="B621" t="str">
            <v>VAR_fin</v>
          </cell>
          <cell r="C621" t="str">
            <v>TELC</v>
          </cell>
          <cell r="D621">
            <v>3.3779576584802877E-4</v>
          </cell>
          <cell r="E621">
            <v>7.4728204681070781E-4</v>
          </cell>
          <cell r="F621">
            <v>6.3152515065978822E-4</v>
          </cell>
          <cell r="G621">
            <v>9.0061187791778269E-4</v>
          </cell>
          <cell r="H621">
            <v>4.1366695446801065E-3</v>
          </cell>
          <cell r="I621">
            <v>9.0227985442124115E-3</v>
          </cell>
        </row>
        <row r="622">
          <cell r="A622" t="str">
            <v>D-T-ELC-Bus_c_S3</v>
          </cell>
          <cell r="B622" t="str">
            <v>VAR_ncap</v>
          </cell>
          <cell r="C622" t="str">
            <v>-</v>
          </cell>
          <cell r="D622">
            <v>5.3684003700939901E-5</v>
          </cell>
          <cell r="E622">
            <v>2.8687480681118402E-5</v>
          </cell>
          <cell r="F622">
            <v>8.0625658576723796E-6</v>
          </cell>
          <cell r="G622">
            <v>5.9010109124952502E-5</v>
          </cell>
          <cell r="H622">
            <v>3.8988260114486802E-4</v>
          </cell>
          <cell r="I622">
            <v>9.6331951247242704E-4</v>
          </cell>
        </row>
        <row r="623">
          <cell r="A623" t="str">
            <v>D-T-ELC-Bus_c_S3</v>
          </cell>
          <cell r="B623" t="str">
            <v>VAR_cap</v>
          </cell>
          <cell r="C623" t="str">
            <v>-</v>
          </cell>
          <cell r="D623">
            <v>5.3684003700939901E-5</v>
          </cell>
          <cell r="E623">
            <v>8.2371484382058296E-5</v>
          </cell>
          <cell r="F623">
            <v>9.0434050239730706E-5</v>
          </cell>
          <cell r="G623">
            <v>1.0821746491437999E-4</v>
          </cell>
          <cell r="H623">
            <v>5.0627165085520695E-4</v>
          </cell>
          <cell r="I623">
            <v>1.0968625871004901E-3</v>
          </cell>
        </row>
        <row r="624">
          <cell r="A624" t="str">
            <v>D-T-ELC-Bus_c_S4</v>
          </cell>
          <cell r="B624" t="str">
            <v>VAR_fout</v>
          </cell>
          <cell r="C624" t="str">
            <v>T-ELC-Bus_c_BatSTGin_S4</v>
          </cell>
          <cell r="D624">
            <v>6.2420285771899636E-6</v>
          </cell>
          <cell r="E624">
            <v>6.4647598591973331E-5</v>
          </cell>
          <cell r="F624">
            <v>1.5423196891233828E-4</v>
          </cell>
          <cell r="G624">
            <v>3.5717382874372525E-4</v>
          </cell>
          <cell r="H624">
            <v>5.7441641873189216E-4</v>
          </cell>
          <cell r="I624">
            <v>3.2318998448304937E-4</v>
          </cell>
        </row>
        <row r="625">
          <cell r="A625" t="str">
            <v>D-T-ELC-Bus_c_S4</v>
          </cell>
          <cell r="B625" t="str">
            <v>VAR_fin</v>
          </cell>
          <cell r="C625" t="str">
            <v>TELC</v>
          </cell>
          <cell r="D625">
            <v>6.2420285771899636E-6</v>
          </cell>
          <cell r="E625">
            <v>6.4647598591973331E-5</v>
          </cell>
          <cell r="F625">
            <v>1.5423196891233828E-4</v>
          </cell>
          <cell r="G625">
            <v>3.5717382874372525E-4</v>
          </cell>
          <cell r="H625">
            <v>5.7441641873189216E-4</v>
          </cell>
          <cell r="I625">
            <v>3.2318998448304937E-4</v>
          </cell>
        </row>
        <row r="626">
          <cell r="A626" t="str">
            <v>D-T-ELC-Bus_c_S4</v>
          </cell>
          <cell r="B626" t="str">
            <v>VAR_ncap</v>
          </cell>
          <cell r="C626" t="str">
            <v>-</v>
          </cell>
          <cell r="D626">
            <v>9.2590274912148496E-6</v>
          </cell>
          <cell r="E626">
            <v>7.6268796818155302E-6</v>
          </cell>
          <cell r="F626">
            <v>8.1882967339045108E-6</v>
          </cell>
          <cell r="G626">
            <v>3.4881832215855697E-5</v>
          </cell>
          <cell r="H626">
            <v>7.5964267400256498E-5</v>
          </cell>
          <cell r="I626">
            <v>4.38393312418458E-5</v>
          </cell>
        </row>
        <row r="627">
          <cell r="A627" t="str">
            <v>D-T-ELC-Bus_c_S4</v>
          </cell>
          <cell r="B627" t="str">
            <v>VAR_cap</v>
          </cell>
          <cell r="C627" t="str">
            <v>-</v>
          </cell>
          <cell r="D627">
            <v>9.2590274912148496E-6</v>
          </cell>
          <cell r="E627">
            <v>1.6885907173030399E-5</v>
          </cell>
          <cell r="F627">
            <v>2.50742039069349E-5</v>
          </cell>
          <cell r="G627">
            <v>4.4611089078398497E-5</v>
          </cell>
          <cell r="H627">
            <v>1.07370393961122E-4</v>
          </cell>
          <cell r="I627">
            <v>5.7170196937226702E-5</v>
          </cell>
        </row>
        <row r="628">
          <cell r="A628" t="str">
            <v>D-TH2O</v>
          </cell>
          <cell r="B628" t="str">
            <v>VAR_fout</v>
          </cell>
          <cell r="C628" t="str">
            <v>TH2O</v>
          </cell>
          <cell r="D628">
            <v>5.0840266851704995E-3</v>
          </cell>
          <cell r="E628">
            <v>1.484094069410948E-2</v>
          </cell>
          <cell r="F628">
            <v>1.4850071495716786E-2</v>
          </cell>
          <cell r="G628">
            <v>6.3918395088201185E-2</v>
          </cell>
          <cell r="H628">
            <v>1.3976595889045547</v>
          </cell>
          <cell r="I628">
            <v>3.0898357852390332</v>
          </cell>
        </row>
        <row r="629">
          <cell r="A629" t="str">
            <v>D-TH2O</v>
          </cell>
          <cell r="B629" t="str">
            <v>VAR_fin</v>
          </cell>
          <cell r="C629" t="str">
            <v>H2</v>
          </cell>
          <cell r="D629">
            <v>5.0840266851704995E-3</v>
          </cell>
          <cell r="E629">
            <v>1.484094069410948E-2</v>
          </cell>
          <cell r="F629">
            <v>1.4850071495716786E-2</v>
          </cell>
          <cell r="G629">
            <v>6.3918395088201185E-2</v>
          </cell>
          <cell r="H629">
            <v>1.3976595889045547</v>
          </cell>
          <cell r="I629">
            <v>3.0898357852390332</v>
          </cell>
        </row>
        <row r="630">
          <cell r="A630" t="str">
            <v>D-TH2O</v>
          </cell>
          <cell r="B630" t="str">
            <v>VAR_ncap</v>
          </cell>
          <cell r="C630" t="str">
            <v>-</v>
          </cell>
          <cell r="D630">
            <v>1.0273919429320099E-3</v>
          </cell>
          <cell r="E630">
            <v>1.7093730455202099E-3</v>
          </cell>
          <cell r="F630">
            <v>3.02910361035185E-6</v>
          </cell>
          <cell r="G630">
            <v>8.4227144445310608E-3</v>
          </cell>
          <cell r="H630">
            <v>9.2538022848804094E-2</v>
          </cell>
          <cell r="I630">
            <v>0.30320938598039299</v>
          </cell>
        </row>
        <row r="631">
          <cell r="A631" t="str">
            <v>D-TH2O</v>
          </cell>
          <cell r="B631" t="str">
            <v>VAR_cap</v>
          </cell>
          <cell r="C631" t="str">
            <v>-</v>
          </cell>
          <cell r="D631">
            <v>1.0273919429320099E-3</v>
          </cell>
          <cell r="E631">
            <v>2.7367649884522298E-3</v>
          </cell>
          <cell r="F631">
            <v>2.73979409206258E-3</v>
          </cell>
          <cell r="G631">
            <v>1.1162508536593599E-2</v>
          </cell>
          <cell r="H631">
            <v>0.248351061161282</v>
          </cell>
          <cell r="I631">
            <v>0.55156044714167596</v>
          </cell>
        </row>
        <row r="632">
          <cell r="A632" t="str">
            <v>TFHGV-HYBDSL</v>
          </cell>
          <cell r="B632" t="str">
            <v>VAR_fout</v>
          </cell>
          <cell r="C632" t="str">
            <v>CO2_T</v>
          </cell>
          <cell r="E632">
            <v>386.45843098705097</v>
          </cell>
          <cell r="F632">
            <v>542.24346098627507</v>
          </cell>
          <cell r="G632">
            <v>784.49574473839107</v>
          </cell>
          <cell r="H632">
            <v>790.45794223274606</v>
          </cell>
          <cell r="I632">
            <v>195.09878984134099</v>
          </cell>
        </row>
        <row r="633">
          <cell r="A633" t="str">
            <v>TFHGV-HYBDSL</v>
          </cell>
          <cell r="B633" t="str">
            <v>VAR_fout</v>
          </cell>
          <cell r="C633" t="str">
            <v>TFHGV</v>
          </cell>
          <cell r="E633">
            <v>0.86184369958670504</v>
          </cell>
          <cell r="F633">
            <v>1.2092610046040606</v>
          </cell>
          <cell r="G633">
            <v>1.7495095480994067</v>
          </cell>
          <cell r="H633">
            <v>1.7628058871987413</v>
          </cell>
          <cell r="I633">
            <v>0.43509120086290426</v>
          </cell>
        </row>
        <row r="634">
          <cell r="A634" t="str">
            <v>TFHGV-HYBDSL</v>
          </cell>
          <cell r="B634" t="str">
            <v>VAR_fin</v>
          </cell>
          <cell r="C634" t="str">
            <v>TDSL</v>
          </cell>
          <cell r="E634">
            <v>5.2722841880907376</v>
          </cell>
          <cell r="F634">
            <v>7.397591555065147</v>
          </cell>
          <cell r="G634">
            <v>10.702534034630169</v>
          </cell>
          <cell r="H634">
            <v>10.783873700310313</v>
          </cell>
          <cell r="I634">
            <v>2.6616478832379342</v>
          </cell>
        </row>
        <row r="635">
          <cell r="A635" t="str">
            <v>TFHGV-HYBDSL</v>
          </cell>
          <cell r="B635" t="str">
            <v>VAR_ncap</v>
          </cell>
          <cell r="C635" t="str">
            <v>-</v>
          </cell>
          <cell r="E635">
            <v>1.62131839995928E-2</v>
          </cell>
          <cell r="F635">
            <v>6.5369488473101603E-3</v>
          </cell>
          <cell r="G635">
            <v>2.3207914274227401E-2</v>
          </cell>
          <cell r="H635">
            <v>1.23640740847452E-2</v>
          </cell>
          <cell r="I635">
            <v>8.24717770631791E-3</v>
          </cell>
        </row>
        <row r="636">
          <cell r="A636" t="str">
            <v>TFHGV-HYBDSL</v>
          </cell>
          <cell r="B636" t="str">
            <v>VAR_cap</v>
          </cell>
          <cell r="C636" t="str">
            <v>-</v>
          </cell>
          <cell r="E636">
            <v>1.62131839995928E-2</v>
          </cell>
          <cell r="F636">
            <v>2.2750132846902901E-2</v>
          </cell>
          <cell r="G636">
            <v>3.2912660705893201E-2</v>
          </cell>
          <cell r="H636">
            <v>3.5208370003175699E-2</v>
          </cell>
          <cell r="I636">
            <v>1.0416932206851999E-2</v>
          </cell>
        </row>
        <row r="637">
          <cell r="A637" t="str">
            <v>D-TKER</v>
          </cell>
          <cell r="B637" t="str">
            <v>VAR_fout</v>
          </cell>
          <cell r="C637" t="str">
            <v>CO2</v>
          </cell>
          <cell r="D637">
            <v>80.763254672403804</v>
          </cell>
          <cell r="E637">
            <v>102.299643522715</v>
          </cell>
          <cell r="F637">
            <v>134.604226798182</v>
          </cell>
          <cell r="G637">
            <v>186.29716098591999</v>
          </cell>
          <cell r="H637">
            <v>155.967869160655</v>
          </cell>
          <cell r="I637">
            <v>2.10586904364821E-5</v>
          </cell>
        </row>
        <row r="638">
          <cell r="A638" t="str">
            <v>D-TKER</v>
          </cell>
          <cell r="B638" t="str">
            <v>VAR_fout</v>
          </cell>
          <cell r="C638" t="str">
            <v>TKER</v>
          </cell>
          <cell r="D638">
            <v>1.0930817228491501</v>
          </cell>
          <cell r="E638">
            <v>1.3845636984571901</v>
          </cell>
          <cell r="F638">
            <v>1.82178666186924</v>
          </cell>
          <cell r="G638">
            <v>2.52141920875283</v>
          </cell>
          <cell r="H638">
            <v>2.1109306184201202</v>
          </cell>
          <cell r="I638">
            <v>2.8501661698289799E-7</v>
          </cell>
        </row>
        <row r="639">
          <cell r="A639" t="str">
            <v>D-TKER</v>
          </cell>
          <cell r="B639" t="str">
            <v>VAR_fin</v>
          </cell>
          <cell r="C639" t="str">
            <v>KER</v>
          </cell>
          <cell r="D639">
            <v>1.1093853663791744</v>
          </cell>
          <cell r="E639">
            <v>1.4052148835537817</v>
          </cell>
          <cell r="F639">
            <v>1.8489591593156731</v>
          </cell>
          <cell r="G639">
            <v>2.5590269366197904</v>
          </cell>
          <cell r="H639">
            <v>2.1424157851738288</v>
          </cell>
          <cell r="I639">
            <v>2.8926772577585423E-7</v>
          </cell>
        </row>
        <row r="640">
          <cell r="A640" t="str">
            <v>T_B_u-BEVELC-S1</v>
          </cell>
          <cell r="B640" t="str">
            <v>VAR_fout</v>
          </cell>
          <cell r="C640" t="str">
            <v>TPBSu</v>
          </cell>
          <cell r="D640">
            <v>3.1346477987653839E-5</v>
          </cell>
          <cell r="E640">
            <v>7.0358351084641153E-4</v>
          </cell>
          <cell r="F640">
            <v>2.6845859004048945E-3</v>
          </cell>
          <cell r="G640">
            <v>2.3917340182719578E-2</v>
          </cell>
          <cell r="H640">
            <v>5.1621942606888294E-2</v>
          </cell>
          <cell r="I640">
            <v>0.10840627819021195</v>
          </cell>
        </row>
        <row r="641">
          <cell r="A641" t="str">
            <v>T_B_u-BEVELC-S1</v>
          </cell>
          <cell r="B641" t="str">
            <v>VAR_fin</v>
          </cell>
          <cell r="C641" t="str">
            <v>T-ELC-Bus_u_BatSTGout_S1</v>
          </cell>
          <cell r="D641">
            <v>8.277538804214832E-5</v>
          </cell>
          <cell r="E641">
            <v>1.7960700589415865E-3</v>
          </cell>
          <cell r="F641">
            <v>6.5909705114266422E-3</v>
          </cell>
          <cell r="G641">
            <v>5.3494535877376632E-2</v>
          </cell>
          <cell r="H641">
            <v>0.10909742413095161</v>
          </cell>
          <cell r="I641">
            <v>0.20184320504252673</v>
          </cell>
        </row>
        <row r="642">
          <cell r="A642" t="str">
            <v>T_B_u-BEVELC-S1</v>
          </cell>
          <cell r="B642" t="str">
            <v>VAR_ncap</v>
          </cell>
          <cell r="C642" t="str">
            <v>-</v>
          </cell>
          <cell r="E642">
            <v>1.24690446893962E-5</v>
          </cell>
          <cell r="F642">
            <v>3.7725628920372299E-5</v>
          </cell>
          <cell r="G642">
            <v>4.49852994458194E-4</v>
          </cell>
          <cell r="H642">
            <v>9.0832921785958802E-5</v>
          </cell>
          <cell r="I642">
            <v>2.07444522789382E-3</v>
          </cell>
        </row>
        <row r="643">
          <cell r="A643" t="str">
            <v>T_B_u-BEVELC-S1</v>
          </cell>
          <cell r="B643" t="str">
            <v>VAR_cap</v>
          </cell>
          <cell r="C643" t="str">
            <v>-</v>
          </cell>
          <cell r="D643">
            <v>3.02390998593531E-8</v>
          </cell>
          <cell r="E643">
            <v>1.2510535547342754E-5</v>
          </cell>
          <cell r="F643">
            <v>5.020976319825309E-5</v>
          </cell>
          <cell r="G643">
            <v>4.5143542695458115E-4</v>
          </cell>
          <cell r="H643">
            <v>9.8058179089159127E-4</v>
          </cell>
          <cell r="I643">
            <v>2.2760093930683585E-3</v>
          </cell>
        </row>
        <row r="644">
          <cell r="A644" t="str">
            <v>TPSHPH2OEXT</v>
          </cell>
          <cell r="B644" t="str">
            <v>VAR_fout</v>
          </cell>
          <cell r="C644" t="str">
            <v>TPSHP</v>
          </cell>
          <cell r="G644">
            <v>1.5918990312691E-6</v>
          </cell>
          <cell r="H644">
            <v>2.18771621440872E-8</v>
          </cell>
          <cell r="I644">
            <v>2.2395100674252399E-8</v>
          </cell>
        </row>
        <row r="645">
          <cell r="A645" t="str">
            <v>TPSHPH2OEXT</v>
          </cell>
          <cell r="B645" t="str">
            <v>VAR_fin</v>
          </cell>
          <cell r="C645" t="str">
            <v>TH2O</v>
          </cell>
          <cell r="G645">
            <v>8.8760430834397811E-7</v>
          </cell>
          <cell r="H645">
            <v>1.2198175256097105E-8</v>
          </cell>
          <cell r="I645">
            <v>1.2486965224431633E-8</v>
          </cell>
        </row>
        <row r="646">
          <cell r="A646" t="str">
            <v>TPSHPH2OEXT</v>
          </cell>
          <cell r="B646" t="str">
            <v>VAR_ncap</v>
          </cell>
          <cell r="C646" t="str">
            <v>-</v>
          </cell>
          <cell r="G646">
            <v>2.71152659057424E-6</v>
          </cell>
          <cell r="H646">
            <v>3.7665038672293603E-8</v>
          </cell>
          <cell r="I646">
            <v>3.2572443092080198E-8</v>
          </cell>
        </row>
        <row r="647">
          <cell r="A647" t="str">
            <v>TPSHPH2OEXT</v>
          </cell>
          <cell r="B647" t="str">
            <v>VAR_cap</v>
          </cell>
          <cell r="C647" t="str">
            <v>-</v>
          </cell>
          <cell r="G647">
            <v>2.71152659057424E-6</v>
          </cell>
          <cell r="H647">
            <v>2.167371031665974E-8</v>
          </cell>
          <cell r="I647">
            <v>2.167371031672962E-8</v>
          </cell>
        </row>
        <row r="648">
          <cell r="A648" t="str">
            <v>T_B_u-BEVELC-S2</v>
          </cell>
          <cell r="B648" t="str">
            <v>VAR_fout</v>
          </cell>
          <cell r="C648" t="str">
            <v>TPBSu</v>
          </cell>
          <cell r="D648">
            <v>4.0510457797539561E-4</v>
          </cell>
          <cell r="E648">
            <v>7.7762723187416432E-4</v>
          </cell>
          <cell r="F648">
            <v>9.0317614704214951E-4</v>
          </cell>
          <cell r="G648">
            <v>9.4372072247204085E-4</v>
          </cell>
          <cell r="H648">
            <v>3.9141845076722949E-2</v>
          </cell>
          <cell r="I648">
            <v>4.5469925051907348E-2</v>
          </cell>
        </row>
        <row r="649">
          <cell r="A649" t="str">
            <v>T_B_u-BEVELC-S2</v>
          </cell>
          <cell r="B649" t="str">
            <v>VAR_fin</v>
          </cell>
          <cell r="C649" t="str">
            <v>T-ELC-Bus_u_BatSTGout_S2</v>
          </cell>
          <cell r="D649">
            <v>1.4721401997536735E-3</v>
          </cell>
          <cell r="E649">
            <v>2.7948509885620462E-3</v>
          </cell>
          <cell r="F649">
            <v>3.2100220800958638E-3</v>
          </cell>
          <cell r="G649">
            <v>2.9873430378467426E-3</v>
          </cell>
          <cell r="H649">
            <v>0.11116493975370159</v>
          </cell>
          <cell r="I649">
            <v>0.11986008358156651</v>
          </cell>
        </row>
        <row r="650">
          <cell r="A650" t="str">
            <v>T_B_u-BEVELC-S2</v>
          </cell>
          <cell r="B650" t="str">
            <v>VAR_ncap</v>
          </cell>
          <cell r="C650" t="str">
            <v>-</v>
          </cell>
          <cell r="E650">
            <v>2.99756148164476E-6</v>
          </cell>
          <cell r="F650">
            <v>2.6171183152811302E-6</v>
          </cell>
          <cell r="G650">
            <v>1.35280995755929E-5</v>
          </cell>
          <cell r="H650">
            <v>4.7481079641402001E-4</v>
          </cell>
          <cell r="I650">
            <v>5.7316241583370601E-4</v>
          </cell>
        </row>
        <row r="651">
          <cell r="A651" t="str">
            <v>T_B_u-BEVELC-S2</v>
          </cell>
          <cell r="B651" t="str">
            <v>VAR_cap</v>
          </cell>
          <cell r="C651" t="str">
            <v>-</v>
          </cell>
          <cell r="D651">
            <v>7.8827179612687366E-6</v>
          </cell>
          <cell r="E651">
            <v>1.386816626364196E-5</v>
          </cell>
          <cell r="F651">
            <v>1.646813081078314E-5</v>
          </cell>
          <cell r="G651">
            <v>1.6942898718244628E-5</v>
          </cell>
          <cell r="H651">
            <v>7.3810607372227718E-4</v>
          </cell>
          <cell r="I651">
            <v>8.5738497635972689E-4</v>
          </cell>
        </row>
        <row r="652">
          <cell r="A652" t="str">
            <v>TFHGV-ICEDSL</v>
          </cell>
          <cell r="B652" t="str">
            <v>VAR_fout</v>
          </cell>
          <cell r="C652" t="str">
            <v>CO2_T</v>
          </cell>
          <cell r="D652">
            <v>380.91385699493594</v>
          </cell>
          <cell r="E652">
            <v>0.1951593487335074</v>
          </cell>
          <cell r="F652">
            <v>0.30723973413942102</v>
          </cell>
          <cell r="G652">
            <v>0.24746651365478439</v>
          </cell>
          <cell r="H652">
            <v>7.2951329888273006E-2</v>
          </cell>
          <cell r="I652">
            <v>2.4871946870093399E-2</v>
          </cell>
        </row>
        <row r="653">
          <cell r="A653" t="str">
            <v>TFHGV-ICEDSL</v>
          </cell>
          <cell r="B653" t="str">
            <v>VAR_fout</v>
          </cell>
          <cell r="C653" t="str">
            <v>TFHGV</v>
          </cell>
          <cell r="D653">
            <v>0.61685966879227139</v>
          </cell>
          <cell r="E653">
            <v>3.1604502963268995E-4</v>
          </cell>
          <cell r="F653">
            <v>4.9755029164924342E-4</v>
          </cell>
          <cell r="G653">
            <v>4.007523193158544E-4</v>
          </cell>
          <cell r="H653">
            <v>1.181388714704438E-4</v>
          </cell>
          <cell r="I653">
            <v>4.0278138027172844E-5</v>
          </cell>
        </row>
        <row r="654">
          <cell r="A654" t="str">
            <v>TFHGV-ICEDSL</v>
          </cell>
          <cell r="B654" t="str">
            <v>VAR_fin</v>
          </cell>
          <cell r="C654" t="str">
            <v>TDSL</v>
          </cell>
          <cell r="D654">
            <v>5.196641978102817</v>
          </cell>
          <cell r="E654">
            <v>2.6624740618486648E-3</v>
          </cell>
          <cell r="F654">
            <v>4.1915379828024726E-3</v>
          </cell>
          <cell r="G654">
            <v>3.376077948905654E-3</v>
          </cell>
          <cell r="H654">
            <v>9.9524324540617914E-4</v>
          </cell>
          <cell r="I654">
            <v>3.3931714693169777E-4</v>
          </cell>
        </row>
        <row r="655">
          <cell r="A655" t="str">
            <v>TFHGV-ICEDSL</v>
          </cell>
          <cell r="B655" t="str">
            <v>VAR_ncap</v>
          </cell>
          <cell r="C655" t="str">
            <v>-</v>
          </cell>
          <cell r="E655">
            <v>3.2183064974321603E-7</v>
          </cell>
          <cell r="F655">
            <v>4.6673406139153801E-6</v>
          </cell>
          <cell r="G655">
            <v>3.3053438299811699E-6</v>
          </cell>
          <cell r="H655">
            <v>1.8113807291361599E-6</v>
          </cell>
          <cell r="I655">
            <v>4.8526899995408502E-7</v>
          </cell>
        </row>
        <row r="656">
          <cell r="A656" t="str">
            <v>TFHGV-ICEDSL</v>
          </cell>
          <cell r="B656" t="str">
            <v>VAR_cap</v>
          </cell>
          <cell r="C656" t="str">
            <v>-</v>
          </cell>
          <cell r="D656">
            <v>1.1606501104585543E-2</v>
          </cell>
          <cell r="E656">
            <v>5.4582220775419715E-6</v>
          </cell>
          <cell r="F656">
            <v>9.8309891246577824E-6</v>
          </cell>
          <cell r="G656">
            <v>7.6930096443636724E-6</v>
          </cell>
          <cell r="H656">
            <v>2.6195654683515199E-6</v>
          </cell>
          <cell r="I656">
            <v>8.0314573397276702E-7</v>
          </cell>
        </row>
        <row r="657">
          <cell r="A657" t="str">
            <v>D-T-ELC-Bus_u_S1</v>
          </cell>
          <cell r="B657" t="str">
            <v>VAR_fout</v>
          </cell>
          <cell r="C657" t="str">
            <v>T-ELC-Bus_u_BatSTGin_S1</v>
          </cell>
          <cell r="D657">
            <v>3.4420049586833892E-5</v>
          </cell>
          <cell r="E657">
            <v>1.7285236234008069E-3</v>
          </cell>
          <cell r="F657">
            <v>6.5175501369017638E-3</v>
          </cell>
          <cell r="G657">
            <v>5.3704146113524975E-2</v>
          </cell>
          <cell r="H657">
            <v>0.10948505395098289</v>
          </cell>
          <cell r="I657">
            <v>0.2021010440927761</v>
          </cell>
        </row>
        <row r="658">
          <cell r="A658" t="str">
            <v>D-T-ELC-Bus_u_S1</v>
          </cell>
          <cell r="B658" t="str">
            <v>VAR_fin</v>
          </cell>
          <cell r="C658" t="str">
            <v>TELC</v>
          </cell>
          <cell r="D658">
            <v>3.4420049586833892E-5</v>
          </cell>
          <cell r="E658">
            <v>1.7285236234008069E-3</v>
          </cell>
          <cell r="F658">
            <v>6.5175501369017638E-3</v>
          </cell>
          <cell r="G658">
            <v>5.3704146113524975E-2</v>
          </cell>
          <cell r="H658">
            <v>0.10948505395098289</v>
          </cell>
          <cell r="I658">
            <v>0.2021010440927761</v>
          </cell>
        </row>
        <row r="659">
          <cell r="A659" t="str">
            <v>D-T-ELC-Bus_u_S1</v>
          </cell>
          <cell r="B659" t="str">
            <v>VAR_ncap</v>
          </cell>
          <cell r="C659" t="str">
            <v>-</v>
          </cell>
          <cell r="D659">
            <v>1.77846994648212E-4</v>
          </cell>
          <cell r="E659">
            <v>1.6625831429663201E-4</v>
          </cell>
          <cell r="F659">
            <v>3.9541711594883399E-4</v>
          </cell>
          <cell r="G659">
            <v>5.0076109321566297E-3</v>
          </cell>
          <cell r="H659">
            <v>5.5574629004802104E-3</v>
          </cell>
          <cell r="I659">
            <v>1.7674462587732601E-2</v>
          </cell>
        </row>
        <row r="660">
          <cell r="A660" t="str">
            <v>D-T-ELC-Bus_u_S1</v>
          </cell>
          <cell r="B660" t="str">
            <v>VAR_cap</v>
          </cell>
          <cell r="C660" t="str">
            <v>-</v>
          </cell>
          <cell r="D660">
            <v>1.77846994648212E-4</v>
          </cell>
          <cell r="E660">
            <v>3.4410530894484501E-4</v>
          </cell>
          <cell r="F660">
            <v>7.3952242489367802E-4</v>
          </cell>
          <cell r="G660">
            <v>5.6773879648418703E-3</v>
          </cell>
          <cell r="H660">
            <v>1.1574794793813801E-2</v>
          </cell>
          <cell r="I660">
            <v>2.1361882005831299E-2</v>
          </cell>
        </row>
        <row r="661">
          <cell r="A661" t="str">
            <v>T-Plg-DSL-mix_S1</v>
          </cell>
          <cell r="B661" t="str">
            <v>VAR_fout</v>
          </cell>
          <cell r="C661" t="str">
            <v>CO2_T</v>
          </cell>
          <cell r="D661">
            <v>1.9269877832579099E-3</v>
          </cell>
          <cell r="E661">
            <v>0.37160014457302804</v>
          </cell>
          <cell r="F661">
            <v>0.28903660854231306</v>
          </cell>
          <cell r="G661">
            <v>0.25544691398505592</v>
          </cell>
          <cell r="H661">
            <v>0.105449906246258</v>
          </cell>
          <cell r="I661">
            <v>4.8540819162837298E-2</v>
          </cell>
        </row>
        <row r="662">
          <cell r="A662" t="str">
            <v>T-Plg-DSL-mix_S1</v>
          </cell>
          <cell r="B662" t="str">
            <v>VAR_fout</v>
          </cell>
          <cell r="C662" t="str">
            <v>T-PEVmix-ELC_DSL_S1</v>
          </cell>
          <cell r="D662">
            <v>1.9149097914206635E-5</v>
          </cell>
          <cell r="E662">
            <v>3.69271025752522E-3</v>
          </cell>
          <cell r="F662">
            <v>2.872249822159978E-3</v>
          </cell>
          <cell r="G662">
            <v>2.5384582145672424E-3</v>
          </cell>
          <cell r="H662">
            <v>1.1129696457192163E-3</v>
          </cell>
          <cell r="I662">
            <v>5.6554721704847859E-4</v>
          </cell>
        </row>
        <row r="663">
          <cell r="A663" t="str">
            <v>T-Plg-DSL-mix_S1</v>
          </cell>
          <cell r="B663" t="str">
            <v>VAR_fin</v>
          </cell>
          <cell r="C663" t="str">
            <v>TDSL</v>
          </cell>
          <cell r="D663">
            <v>2.6289055706110598E-5</v>
          </cell>
          <cell r="E663">
            <v>5.0695790528380346E-3</v>
          </cell>
          <cell r="F663">
            <v>3.9432006622416591E-3</v>
          </cell>
          <cell r="G663">
            <v>3.4849510775587359E-3</v>
          </cell>
          <cell r="H663">
            <v>1.4386071793486761E-3</v>
          </cell>
          <cell r="I663">
            <v>6.6222127098004488E-4</v>
          </cell>
        </row>
        <row r="664">
          <cell r="A664" t="str">
            <v>T_B_u-BEVELC-S3</v>
          </cell>
          <cell r="B664" t="str">
            <v>VAR_fout</v>
          </cell>
          <cell r="C664" t="str">
            <v>TPBSu</v>
          </cell>
          <cell r="D664">
            <v>8.4881464173726796E-4</v>
          </cell>
          <cell r="E664">
            <v>1.8605236726663415E-3</v>
          </cell>
          <cell r="F664">
            <v>4.9156500955432371E-4</v>
          </cell>
          <cell r="G664">
            <v>2.8400684147209562E-4</v>
          </cell>
          <cell r="H664">
            <v>7.2514300525674091E-2</v>
          </cell>
          <cell r="I664">
            <v>0.19315433205926383</v>
          </cell>
        </row>
        <row r="665">
          <cell r="A665" t="str">
            <v>T_B_u-BEVELC-S3</v>
          </cell>
          <cell r="B665" t="str">
            <v>VAR_fin</v>
          </cell>
          <cell r="C665" t="str">
            <v>T-ELC-Bus_u_BatSTGout_S3</v>
          </cell>
          <cell r="D665">
            <v>4.6390815598600062E-3</v>
          </cell>
          <cell r="E665">
            <v>1.0090727698698379E-2</v>
          </cell>
          <cell r="F665">
            <v>2.6343810999709619E-3</v>
          </cell>
          <cell r="G665">
            <v>1.4039321715497105E-3</v>
          </cell>
          <cell r="H665">
            <v>0.30343054943782588</v>
          </cell>
          <cell r="I665">
            <v>0.74589766412047032</v>
          </cell>
        </row>
        <row r="666">
          <cell r="A666" t="str">
            <v>T_B_u-BEVELC-S3</v>
          </cell>
          <cell r="B666" t="str">
            <v>VAR_ncap</v>
          </cell>
          <cell r="C666" t="str">
            <v>-</v>
          </cell>
          <cell r="E666">
            <v>9.6541095362486905E-7</v>
          </cell>
          <cell r="F666">
            <v>8.9683775150999205E-7</v>
          </cell>
          <cell r="G666">
            <v>2.51512178846281E-6</v>
          </cell>
          <cell r="H666">
            <v>1.3564226442244001E-3</v>
          </cell>
          <cell r="I666">
            <v>3.17761615838564E-3</v>
          </cell>
        </row>
        <row r="667">
          <cell r="A667" t="str">
            <v>T_B_u-BEVELC-S3</v>
          </cell>
          <cell r="B667" t="str">
            <v>VAR_cap</v>
          </cell>
          <cell r="C667" t="str">
            <v>-</v>
          </cell>
          <cell r="D667">
            <v>2.0371333931250299E-5</v>
          </cell>
          <cell r="E667">
            <v>3.4265923508210766E-5</v>
          </cell>
          <cell r="F667">
            <v>8.4923817432336555E-6</v>
          </cell>
          <cell r="G667">
            <v>4.5428696173285407E-6</v>
          </cell>
          <cell r="H667">
            <v>1.3672656673441299E-3</v>
          </cell>
          <cell r="I667">
            <v>3.64221973359764E-3</v>
          </cell>
        </row>
        <row r="668">
          <cell r="A668" t="str">
            <v>D-T-ELC-Bus_u_S2</v>
          </cell>
          <cell r="B668" t="str">
            <v>VAR_fout</v>
          </cell>
          <cell r="C668" t="str">
            <v>T-ELC-Bus_u_BatSTGin_S2</v>
          </cell>
          <cell r="D668">
            <v>1.4029106273408683E-3</v>
          </cell>
          <cell r="E668">
            <v>2.6951704961704773E-3</v>
          </cell>
          <cell r="F668">
            <v>3.0992709398076751E-3</v>
          </cell>
          <cell r="G668">
            <v>3.1309000553663298E-3</v>
          </cell>
          <cell r="H668">
            <v>0.1114572927711206</v>
          </cell>
          <cell r="I668">
            <v>0.12006893008765403</v>
          </cell>
        </row>
        <row r="669">
          <cell r="A669" t="str">
            <v>D-T-ELC-Bus_u_S2</v>
          </cell>
          <cell r="B669" t="str">
            <v>VAR_fin</v>
          </cell>
          <cell r="C669" t="str">
            <v>TELC</v>
          </cell>
          <cell r="D669">
            <v>1.4029106273408683E-3</v>
          </cell>
          <cell r="E669">
            <v>2.6951704961704773E-3</v>
          </cell>
          <cell r="F669">
            <v>3.0992709398076751E-3</v>
          </cell>
          <cell r="G669">
            <v>3.1309000553663298E-3</v>
          </cell>
          <cell r="H669">
            <v>0.1114572927711206</v>
          </cell>
          <cell r="I669">
            <v>0.12006893008765403</v>
          </cell>
        </row>
        <row r="670">
          <cell r="A670" t="str">
            <v>D-T-ELC-Bus_u_S2</v>
          </cell>
          <cell r="B670" t="str">
            <v>VAR_ncap</v>
          </cell>
          <cell r="C670" t="str">
            <v>-</v>
          </cell>
          <cell r="D670">
            <v>1.76017677807459E-4</v>
          </cell>
          <cell r="E670">
            <v>1.3236089430638699E-4</v>
          </cell>
          <cell r="F670">
            <v>1.18820583602895E-4</v>
          </cell>
          <cell r="G670">
            <v>1.60613681112973E-4</v>
          </cell>
          <cell r="H670">
            <v>7.5623745126899601E-3</v>
          </cell>
          <cell r="I670">
            <v>8.1631086345991099E-3</v>
          </cell>
        </row>
        <row r="671">
          <cell r="A671" t="str">
            <v>D-T-ELC-Bus_u_S2</v>
          </cell>
          <cell r="B671" t="str">
            <v>VAR_cap</v>
          </cell>
          <cell r="C671" t="str">
            <v>-</v>
          </cell>
          <cell r="D671">
            <v>1.76017677807459E-4</v>
          </cell>
          <cell r="E671">
            <v>3.0837857211384701E-4</v>
          </cell>
          <cell r="F671">
            <v>4.2719915571674198E-4</v>
          </cell>
          <cell r="G671">
            <v>5.23049509451035E-4</v>
          </cell>
          <cell r="H671">
            <v>1.1782356011123001E-2</v>
          </cell>
          <cell r="I671">
            <v>1.26912459194241E-2</v>
          </cell>
        </row>
        <row r="672">
          <cell r="A672" t="str">
            <v>T-Plg-DSL-mix_S2</v>
          </cell>
          <cell r="B672" t="str">
            <v>VAR_fout</v>
          </cell>
          <cell r="C672" t="str">
            <v>CO2_T</v>
          </cell>
          <cell r="D672">
            <v>1.15359188092881E-3</v>
          </cell>
          <cell r="E672">
            <v>7.5484173269472793E-2</v>
          </cell>
          <cell r="F672">
            <v>0.34712537742270888</v>
          </cell>
          <cell r="G672">
            <v>0.49327498212539134</v>
          </cell>
          <cell r="H672">
            <v>6.8259166084723706</v>
          </cell>
          <cell r="I672">
            <v>2.221884997358254</v>
          </cell>
        </row>
        <row r="673">
          <cell r="A673" t="str">
            <v>T-Plg-DSL-mix_S2</v>
          </cell>
          <cell r="B673" t="str">
            <v>VAR_fout</v>
          </cell>
          <cell r="C673" t="str">
            <v>T-PEVmix-ELC_DSL_S2</v>
          </cell>
          <cell r="D673">
            <v>9.3723290302267309E-6</v>
          </cell>
          <cell r="E673">
            <v>6.1326932007057155E-4</v>
          </cell>
          <cell r="F673">
            <v>2.8202116413369809E-3</v>
          </cell>
          <cell r="G673">
            <v>4.007600531252058E-3</v>
          </cell>
          <cell r="H673">
            <v>5.9911698829894777E-2</v>
          </cell>
          <cell r="I673">
            <v>2.252960728207656E-2</v>
          </cell>
        </row>
        <row r="674">
          <cell r="A674" t="str">
            <v>T-Plg-DSL-mix_S2</v>
          </cell>
          <cell r="B674" t="str">
            <v>VAR_fin</v>
          </cell>
          <cell r="C674" t="str">
            <v>TDSL</v>
          </cell>
          <cell r="D674">
            <v>1.5737951990843285E-5</v>
          </cell>
          <cell r="E674">
            <v>1.0297977253679786E-3</v>
          </cell>
          <cell r="F674">
            <v>4.7356804559714697E-3</v>
          </cell>
          <cell r="G674">
            <v>6.7295359089412079E-3</v>
          </cell>
          <cell r="H674">
            <v>9.312300966538016E-2</v>
          </cell>
          <cell r="I674">
            <v>3.0312210059457778E-2</v>
          </cell>
        </row>
        <row r="675">
          <cell r="A675" t="str">
            <v>T_B_u-BEVELC-S4</v>
          </cell>
          <cell r="B675" t="str">
            <v>VAR_fout</v>
          </cell>
          <cell r="C675" t="str">
            <v>TPBSu</v>
          </cell>
          <cell r="D675">
            <v>5.4610815134580325E-5</v>
          </cell>
          <cell r="E675">
            <v>4.5759917728111136E-5</v>
          </cell>
          <cell r="F675">
            <v>8.3948002983271619E-5</v>
          </cell>
          <cell r="G675">
            <v>3.6757141204080289E-5</v>
          </cell>
          <cell r="H675">
            <v>3.1434550406824336E-5</v>
          </cell>
          <cell r="I675">
            <v>1.8422897892916947E-5</v>
          </cell>
        </row>
        <row r="676">
          <cell r="A676" t="str">
            <v>T_B_u-BEVELC-S4</v>
          </cell>
          <cell r="B676" t="str">
            <v>VAR_fin</v>
          </cell>
          <cell r="C676" t="str">
            <v>T-ELC-Bus_u_BatSTGout_S4</v>
          </cell>
          <cell r="D676">
            <v>4.4767694488557174E-4</v>
          </cell>
          <cell r="E676">
            <v>3.7013943571255465E-4</v>
          </cell>
          <cell r="F676">
            <v>6.6634049644540439E-4</v>
          </cell>
          <cell r="G676">
            <v>2.7329396211012993E-4</v>
          </cell>
          <cell r="H676">
            <v>2.0001792820929421E-4</v>
          </cell>
          <cell r="I676">
            <v>1.0868534943556895E-4</v>
          </cell>
        </row>
        <row r="677">
          <cell r="A677" t="str">
            <v>T_B_u-BEVELC-S4</v>
          </cell>
          <cell r="B677" t="str">
            <v>VAR_ncap</v>
          </cell>
          <cell r="C677" t="str">
            <v>-</v>
          </cell>
          <cell r="E677">
            <v>2.3290933432169401E-7</v>
          </cell>
          <cell r="F677">
            <v>3.0647176854668398E-7</v>
          </cell>
          <cell r="G677">
            <v>2.9969352004933301E-7</v>
          </cell>
          <cell r="H677">
            <v>5.0043567697557902E-7</v>
          </cell>
          <cell r="I677">
            <v>2.2240315233885601E-7</v>
          </cell>
        </row>
        <row r="678">
          <cell r="A678" t="str">
            <v>T_B_u-BEVELC-S4</v>
          </cell>
          <cell r="B678" t="str">
            <v>VAR_cap</v>
          </cell>
          <cell r="C678" t="str">
            <v>-</v>
          </cell>
          <cell r="D678">
            <v>4.2334739803094299E-7</v>
          </cell>
          <cell r="E678">
            <v>3.0113174598550804E-7</v>
          </cell>
          <cell r="F678">
            <v>6.7640496907363418E-7</v>
          </cell>
          <cell r="G678">
            <v>2.9707774962628589E-7</v>
          </cell>
          <cell r="H678">
            <v>6.0141048757431788E-7</v>
          </cell>
          <cell r="I678">
            <v>2.6782288980739246E-7</v>
          </cell>
        </row>
        <row r="679">
          <cell r="A679" t="str">
            <v>D-TBDS1</v>
          </cell>
          <cell r="B679" t="str">
            <v>VAR_fout</v>
          </cell>
          <cell r="C679" t="str">
            <v>TDSL</v>
          </cell>
          <cell r="D679">
            <v>2.9709551619259789</v>
          </cell>
          <cell r="E679">
            <v>2.9709458395493837</v>
          </cell>
          <cell r="F679">
            <v>2.9709360007337722</v>
          </cell>
          <cell r="G679">
            <v>2.941868411043743</v>
          </cell>
          <cell r="H679">
            <v>2.9613082671267645</v>
          </cell>
          <cell r="I679">
            <v>14.357606208090775</v>
          </cell>
        </row>
        <row r="680">
          <cell r="A680" t="str">
            <v>D-TBDS1</v>
          </cell>
          <cell r="B680" t="str">
            <v>VAR_fout</v>
          </cell>
          <cell r="C680" t="str">
            <v>TKER</v>
          </cell>
          <cell r="G680">
            <v>2.90788025160519E-2</v>
          </cell>
          <cell r="H680">
            <v>9.71879706373578E-3</v>
          </cell>
          <cell r="I680">
            <v>1.6907811876660199</v>
          </cell>
        </row>
        <row r="681">
          <cell r="A681" t="str">
            <v>D-TBDS1</v>
          </cell>
          <cell r="B681" t="str">
            <v>VAR_fin</v>
          </cell>
          <cell r="C681" t="str">
            <v>BDS</v>
          </cell>
          <cell r="D681">
            <v>3.0152678540982283</v>
          </cell>
          <cell r="E681">
            <v>3.0152583926755736</v>
          </cell>
          <cell r="F681">
            <v>3.0152484071110592</v>
          </cell>
          <cell r="G681">
            <v>3.0152534520494516</v>
          </cell>
          <cell r="H681">
            <v>3.015340828806707</v>
          </cell>
          <cell r="I681">
            <v>16.287747598244678</v>
          </cell>
        </row>
        <row r="682">
          <cell r="A682" t="str">
            <v>D-T-ELC-Bus_u_S3</v>
          </cell>
          <cell r="B682" t="str">
            <v>VAR_fout</v>
          </cell>
          <cell r="C682" t="str">
            <v>T-ELC-Bus_u_BatSTGin_S3</v>
          </cell>
          <cell r="D682">
            <v>4.532059626626974E-3</v>
          </cell>
          <cell r="E682">
            <v>9.9351245627050597E-3</v>
          </cell>
          <cell r="F682">
            <v>2.4581970316358581E-3</v>
          </cell>
          <cell r="G682">
            <v>1.4225882322798148E-3</v>
          </cell>
          <cell r="H682">
            <v>0.30356886162506452</v>
          </cell>
          <cell r="I682">
            <v>0.74604917165307938</v>
          </cell>
        </row>
        <row r="683">
          <cell r="A683" t="str">
            <v>D-T-ELC-Bus_u_S3</v>
          </cell>
          <cell r="B683" t="str">
            <v>VAR_fin</v>
          </cell>
          <cell r="C683" t="str">
            <v>TELC</v>
          </cell>
          <cell r="D683">
            <v>4.532059626626974E-3</v>
          </cell>
          <cell r="E683">
            <v>9.9351245627050597E-3</v>
          </cell>
          <cell r="F683">
            <v>2.4581970316358581E-3</v>
          </cell>
          <cell r="G683">
            <v>1.4225882322798148E-3</v>
          </cell>
          <cell r="H683">
            <v>0.30356886162506452</v>
          </cell>
          <cell r="I683">
            <v>0.74604917165307938</v>
          </cell>
        </row>
        <row r="684">
          <cell r="A684" t="str">
            <v>D-T-ELC-Bus_u_S3</v>
          </cell>
          <cell r="B684" t="str">
            <v>VAR_ncap</v>
          </cell>
          <cell r="C684" t="str">
            <v>-</v>
          </cell>
          <cell r="D684">
            <v>5.4795833816382298E-4</v>
          </cell>
          <cell r="E684">
            <v>5.1376033831523405E-4</v>
          </cell>
          <cell r="F684">
            <v>6.9370793413653199E-5</v>
          </cell>
          <cell r="G684">
            <v>9.1249493467048196E-5</v>
          </cell>
          <cell r="H684">
            <v>3.1815935503380598E-2</v>
          </cell>
          <cell r="I684">
            <v>6.7958578471000106E-2</v>
          </cell>
        </row>
        <row r="685">
          <cell r="A685" t="str">
            <v>D-T-ELC-Bus_u_S3</v>
          </cell>
          <cell r="B685" t="str">
            <v>VAR_cap</v>
          </cell>
          <cell r="C685" t="str">
            <v>-</v>
          </cell>
          <cell r="D685">
            <v>5.4795833816382298E-4</v>
          </cell>
          <cell r="E685">
            <v>1.06171867647906E-3</v>
          </cell>
          <cell r="F685">
            <v>1.1310894698927101E-3</v>
          </cell>
          <cell r="G685">
            <v>7.11497574806428E-4</v>
          </cell>
          <cell r="H685">
            <v>3.20875088521963E-2</v>
          </cell>
          <cell r="I685">
            <v>7.8856212365955594E-2</v>
          </cell>
        </row>
        <row r="686">
          <cell r="A686" t="str">
            <v>T-Plg-DSL-mix_S3</v>
          </cell>
          <cell r="B686" t="str">
            <v>VAR_fout</v>
          </cell>
          <cell r="C686" t="str">
            <v>CO2_T</v>
          </cell>
          <cell r="D686">
            <v>9.4252758545622702E-3</v>
          </cell>
          <cell r="E686">
            <v>0.36593759488671601</v>
          </cell>
          <cell r="F686">
            <v>72.678625055317596</v>
          </cell>
          <cell r="G686">
            <v>332.7105696543415</v>
          </cell>
          <cell r="H686">
            <v>463.73832841391516</v>
          </cell>
          <cell r="I686">
            <v>233.82792612391839</v>
          </cell>
        </row>
        <row r="687">
          <cell r="A687" t="str">
            <v>T-Plg-DSL-mix_S3</v>
          </cell>
          <cell r="B687" t="str">
            <v>VAR_fout</v>
          </cell>
          <cell r="C687" t="str">
            <v>T-PEVmix-ELC_DSL_S3</v>
          </cell>
          <cell r="D687">
            <v>7.1182425115881662E-5</v>
          </cell>
          <cell r="E687">
            <v>2.7636671697519482E-3</v>
          </cell>
          <cell r="F687">
            <v>0.54889011901134044</v>
          </cell>
          <cell r="G687">
            <v>2.5127270092809821</v>
          </cell>
          <cell r="H687">
            <v>3.8172554756864248</v>
          </cell>
          <cell r="I687">
            <v>2.2117412725521999</v>
          </cell>
        </row>
        <row r="688">
          <cell r="A688" t="str">
            <v>T-Plg-DSL-mix_S3</v>
          </cell>
          <cell r="B688" t="str">
            <v>VAR_fin</v>
          </cell>
          <cell r="C688" t="str">
            <v>TDSL</v>
          </cell>
          <cell r="D688">
            <v>1.2858493662431476E-4</v>
          </cell>
          <cell r="E688">
            <v>4.9923273517969479E-3</v>
          </cell>
          <cell r="F688">
            <v>0.99152285205071977</v>
          </cell>
          <cell r="G688">
            <v>4.5390255068805114</v>
          </cell>
          <cell r="H688">
            <v>6.3265801966427651</v>
          </cell>
          <cell r="I688">
            <v>3.1900126347055737</v>
          </cell>
        </row>
        <row r="689">
          <cell r="A689" t="str">
            <v>D-T-ELC-Bus_u_S4</v>
          </cell>
          <cell r="B689" t="str">
            <v>VAR_fout</v>
          </cell>
          <cell r="C689" t="str">
            <v>T-ELC-Bus_u_BatSTGin_S4</v>
          </cell>
          <cell r="D689">
            <v>2.4926491788735067E-4</v>
          </cell>
          <cell r="E689">
            <v>1.2905048293247604E-4</v>
          </cell>
          <cell r="F689">
            <v>3.9243970447785318E-4</v>
          </cell>
          <cell r="G689">
            <v>3.5503932314080933E-4</v>
          </cell>
          <cell r="H689">
            <v>4.5421401919307398E-4</v>
          </cell>
          <cell r="I689">
            <v>2.8099651525271733E-4</v>
          </cell>
        </row>
        <row r="690">
          <cell r="A690" t="str">
            <v>D-T-ELC-Bus_u_S4</v>
          </cell>
          <cell r="B690" t="str">
            <v>VAR_fin</v>
          </cell>
          <cell r="C690" t="str">
            <v>TELC</v>
          </cell>
          <cell r="D690">
            <v>2.4926491788735067E-4</v>
          </cell>
          <cell r="E690">
            <v>1.2905048293247604E-4</v>
          </cell>
          <cell r="F690">
            <v>3.9243970447785318E-4</v>
          </cell>
          <cell r="G690">
            <v>3.5503932314080933E-4</v>
          </cell>
          <cell r="H690">
            <v>4.5421401919307398E-4</v>
          </cell>
          <cell r="I690">
            <v>2.8099651525271733E-4</v>
          </cell>
        </row>
        <row r="691">
          <cell r="A691" t="str">
            <v>D-T-ELC-Bus_u_S4</v>
          </cell>
          <cell r="B691" t="str">
            <v>VAR_ncap</v>
          </cell>
          <cell r="C691" t="str">
            <v>-</v>
          </cell>
          <cell r="D691">
            <v>1.12164213620576E-4</v>
          </cell>
          <cell r="E691">
            <v>8.58763221570742E-5</v>
          </cell>
          <cell r="F691">
            <v>6.2553585710172402E-5</v>
          </cell>
          <cell r="G691">
            <v>7.6613254545425299E-5</v>
          </cell>
          <cell r="H691">
            <v>9.9798866018028498E-5</v>
          </cell>
          <cell r="I691">
            <v>3.7693697932611301E-5</v>
          </cell>
        </row>
        <row r="692">
          <cell r="A692" t="str">
            <v>D-T-ELC-Bus_u_S4</v>
          </cell>
          <cell r="B692" t="str">
            <v>VAR_cap</v>
          </cell>
          <cell r="C692" t="str">
            <v>-</v>
          </cell>
          <cell r="D692">
            <v>1.12164213620576E-4</v>
          </cell>
          <cell r="E692">
            <v>1.9804053577765E-4</v>
          </cell>
          <cell r="F692">
            <v>2.6059412148782198E-4</v>
          </cell>
          <cell r="G692">
            <v>1.65686657993228E-4</v>
          </cell>
          <cell r="H692">
            <v>1.5846502683201E-4</v>
          </cell>
          <cell r="I692">
            <v>5.5207264836741799E-5</v>
          </cell>
        </row>
        <row r="693">
          <cell r="A693" t="str">
            <v>T_C-FC-H2O-S1</v>
          </cell>
          <cell r="B693" t="str">
            <v>VAR_fout</v>
          </cell>
          <cell r="C693" t="str">
            <v>TPCAR</v>
          </cell>
          <cell r="E693">
            <v>5.2228013220770489E-5</v>
          </cell>
          <cell r="F693">
            <v>1.2549384748767583E-4</v>
          </cell>
          <cell r="G693">
            <v>1.8876095948123573E-4</v>
          </cell>
          <cell r="H693">
            <v>5.3173126019029685E-4</v>
          </cell>
          <cell r="I693">
            <v>3.5085192254368311E-4</v>
          </cell>
        </row>
        <row r="694">
          <cell r="A694" t="str">
            <v>T_C-FC-H2O-S1</v>
          </cell>
          <cell r="B694" t="str">
            <v>VAR_fin</v>
          </cell>
          <cell r="C694" t="str">
            <v>TH2O</v>
          </cell>
          <cell r="E694">
            <v>4.7628540947652915E-5</v>
          </cell>
          <cell r="F694">
            <v>1.1444220228098322E-4</v>
          </cell>
          <cell r="G694">
            <v>1.7213768117058865E-4</v>
          </cell>
          <cell r="H694">
            <v>4.4776985574676906E-4</v>
          </cell>
          <cell r="I694">
            <v>2.7349843295321614E-4</v>
          </cell>
        </row>
        <row r="695">
          <cell r="A695" t="str">
            <v>T_C-FC-H2O-S1</v>
          </cell>
          <cell r="B695" t="str">
            <v>VAR_ncap</v>
          </cell>
          <cell r="C695" t="str">
            <v>-</v>
          </cell>
          <cell r="E695">
            <v>5.0000055215493504E-6</v>
          </cell>
          <cell r="F695">
            <v>1.05233260863197E-5</v>
          </cell>
          <cell r="G695">
            <v>1.12592504057377E-5</v>
          </cell>
          <cell r="H695">
            <v>3.3415537990426003E-5</v>
          </cell>
          <cell r="I695">
            <v>2.56939907206495E-5</v>
          </cell>
        </row>
        <row r="696">
          <cell r="A696" t="str">
            <v>T_C-FC-H2O-S1</v>
          </cell>
          <cell r="B696" t="str">
            <v>VAR_cap</v>
          </cell>
          <cell r="C696" t="str">
            <v>-</v>
          </cell>
          <cell r="E696">
            <v>4.9334396934502403E-6</v>
          </cell>
          <cell r="F696">
            <v>1.5034283563618199E-5</v>
          </cell>
          <cell r="G696">
            <v>2.3527793779896221E-5</v>
          </cell>
          <cell r="H696">
            <v>7.398452562353202E-5</v>
          </cell>
          <cell r="I696">
            <v>4.9579012042503605E-5</v>
          </cell>
        </row>
        <row r="697">
          <cell r="A697" t="str">
            <v>T_B_c-ICEDSL-S1</v>
          </cell>
          <cell r="B697" t="str">
            <v>VAR_fout</v>
          </cell>
          <cell r="C697" t="str">
            <v>CO2_T</v>
          </cell>
          <cell r="D697">
            <v>8.3191470392857703</v>
          </cell>
          <cell r="E697">
            <v>0.92832809932273164</v>
          </cell>
          <cell r="F697">
            <v>6.0029325325694902</v>
          </cell>
          <cell r="G697">
            <v>25.637743110551167</v>
          </cell>
          <cell r="H697">
            <v>13.673815342118179</v>
          </cell>
          <cell r="I697">
            <v>1.8725669597525342E-2</v>
          </cell>
        </row>
        <row r="698">
          <cell r="A698" t="str">
            <v>T_B_c-ICEDSL-S1</v>
          </cell>
          <cell r="B698" t="str">
            <v>VAR_fout</v>
          </cell>
          <cell r="C698" t="str">
            <v>TPBSc</v>
          </cell>
          <cell r="D698">
            <v>1.4064144274238825E-2</v>
          </cell>
          <cell r="E698">
            <v>1.5873491276850488E-3</v>
          </cell>
          <cell r="F698">
            <v>1.0939807481701562E-2</v>
          </cell>
          <cell r="G698">
            <v>5.0501091208316001E-2</v>
          </cell>
          <cell r="H698">
            <v>2.9315099212665764E-2</v>
          </cell>
          <cell r="I698">
            <v>4.2025590908519684E-5</v>
          </cell>
        </row>
        <row r="699">
          <cell r="A699" t="str">
            <v>T_B_c-ICEDSL-S1</v>
          </cell>
          <cell r="B699" t="str">
            <v>VAR_fin</v>
          </cell>
          <cell r="C699" t="str">
            <v>TDSL</v>
          </cell>
          <cell r="D699">
            <v>0.11349450258234331</v>
          </cell>
          <cell r="E699">
            <v>1.2664776252697556E-2</v>
          </cell>
          <cell r="F699">
            <v>8.1895396078710686E-2</v>
          </cell>
          <cell r="G699">
            <v>0.34976457176740922</v>
          </cell>
          <cell r="H699">
            <v>0.18654591189792896</v>
          </cell>
          <cell r="I699">
            <v>2.554661609485038E-4</v>
          </cell>
        </row>
        <row r="700">
          <cell r="A700" t="str">
            <v>T_B_c-ICEDSL-S1</v>
          </cell>
          <cell r="B700" t="str">
            <v>VAR_ncap</v>
          </cell>
          <cell r="C700" t="str">
            <v>-</v>
          </cell>
          <cell r="E700">
            <v>3.4662810713154899E-6</v>
          </cell>
          <cell r="F700">
            <v>1.97700760372566E-4</v>
          </cell>
          <cell r="G700">
            <v>8.9878146564611701E-4</v>
          </cell>
          <cell r="H700">
            <v>3.5502572614577499E-4</v>
          </cell>
          <cell r="I700">
            <v>2.1605739143592101E-7</v>
          </cell>
        </row>
        <row r="701">
          <cell r="A701" t="str">
            <v>T_B_c-ICEDSL-S1</v>
          </cell>
          <cell r="B701" t="str">
            <v>VAR_cap</v>
          </cell>
          <cell r="C701" t="str">
            <v>-</v>
          </cell>
          <cell r="D701">
            <v>3.05805288461538E-4</v>
          </cell>
          <cell r="E701">
            <v>4.0611475685038473E-5</v>
          </cell>
          <cell r="F701">
            <v>2.3837184976757399E-4</v>
          </cell>
          <cell r="G701">
            <v>1.126501101690693E-3</v>
          </cell>
          <cell r="H701">
            <v>6.5327698438169839E-4</v>
          </cell>
          <cell r="I701">
            <v>7.0912041321100094E-7</v>
          </cell>
        </row>
        <row r="702">
          <cell r="A702" t="str">
            <v>T-Plg-DSL-mix_S4</v>
          </cell>
          <cell r="B702" t="str">
            <v>VAR_fout</v>
          </cell>
          <cell r="C702" t="str">
            <v>CO2_T</v>
          </cell>
          <cell r="D702">
            <v>0.42744350566441103</v>
          </cell>
          <cell r="E702">
            <v>58.019674127384306</v>
          </cell>
          <cell r="F702">
            <v>53.013863648702568</v>
          </cell>
          <cell r="G702">
            <v>37.885248902686342</v>
          </cell>
          <cell r="H702">
            <v>1.1836614230149629</v>
          </cell>
          <cell r="I702">
            <v>0.41880105176441368</v>
          </cell>
        </row>
        <row r="703">
          <cell r="A703" t="str">
            <v>T-Plg-DSL-mix_S4</v>
          </cell>
          <cell r="B703" t="str">
            <v>VAR_fout</v>
          </cell>
          <cell r="C703" t="str">
            <v>T-PEVmix-ELC_DSL_S4</v>
          </cell>
          <cell r="D703">
            <v>3.073152452417377E-3</v>
          </cell>
          <cell r="E703">
            <v>0.41713887676425515</v>
          </cell>
          <cell r="F703">
            <v>0.38114904759376589</v>
          </cell>
          <cell r="G703">
            <v>0.27238019535414532</v>
          </cell>
          <cell r="H703">
            <v>9.1168816138401006E-3</v>
          </cell>
          <cell r="I703">
            <v>3.673970614495317E-3</v>
          </cell>
        </row>
        <row r="704">
          <cell r="A704" t="str">
            <v>T-Plg-DSL-mix_S4</v>
          </cell>
          <cell r="B704" t="str">
            <v>VAR_fin</v>
          </cell>
          <cell r="C704" t="str">
            <v>TDSL</v>
          </cell>
          <cell r="D704">
            <v>5.8314257252989219E-3</v>
          </cell>
          <cell r="E704">
            <v>0.79153716408436969</v>
          </cell>
          <cell r="F704">
            <v>0.72324507024150964</v>
          </cell>
          <cell r="G704">
            <v>0.51685196320172222</v>
          </cell>
          <cell r="H704">
            <v>1.6148177667325552E-2</v>
          </cell>
          <cell r="I704">
            <v>5.7135204879183365E-3</v>
          </cell>
        </row>
        <row r="705">
          <cell r="A705" t="str">
            <v>T_C-FC-H2O-S2</v>
          </cell>
          <cell r="B705" t="str">
            <v>VAR_fout</v>
          </cell>
          <cell r="C705" t="str">
            <v>TPCAR</v>
          </cell>
          <cell r="D705">
            <v>8.9092188603383908E-5</v>
          </cell>
          <cell r="E705">
            <v>1.4621864404742147E-4</v>
          </cell>
          <cell r="F705">
            <v>2.2096267387917276E-4</v>
          </cell>
          <cell r="G705">
            <v>2.7938874974182964E-4</v>
          </cell>
          <cell r="H705">
            <v>4.5882730898721735E-4</v>
          </cell>
          <cell r="I705">
            <v>3.3549012510593242E-4</v>
          </cell>
        </row>
        <row r="706">
          <cell r="A706" t="str">
            <v>T_C-FC-H2O-S2</v>
          </cell>
          <cell r="B706" t="str">
            <v>VAR_fin</v>
          </cell>
          <cell r="C706" t="str">
            <v>TH2O</v>
          </cell>
          <cell r="D706">
            <v>9.9935690957278506E-5</v>
          </cell>
          <cell r="E706">
            <v>1.6401506633501186E-4</v>
          </cell>
          <cell r="F706">
            <v>2.4785626928738619E-4</v>
          </cell>
          <cell r="G706">
            <v>3.1339344322807959E-4</v>
          </cell>
          <cell r="H706">
            <v>4.7334682285059059E-4</v>
          </cell>
          <cell r="I706">
            <v>3.170269541817142E-4</v>
          </cell>
        </row>
        <row r="707">
          <cell r="A707" t="str">
            <v>T_C-FC-H2O-S2</v>
          </cell>
          <cell r="B707" t="str">
            <v>VAR_ncap</v>
          </cell>
          <cell r="C707" t="str">
            <v>-</v>
          </cell>
          <cell r="E707">
            <v>3.3397279649050701E-6</v>
          </cell>
          <cell r="F707">
            <v>7.0407419892248398E-6</v>
          </cell>
          <cell r="G707">
            <v>7.26263752597632E-6</v>
          </cell>
          <cell r="H707">
            <v>1.9495272669179101E-5</v>
          </cell>
          <cell r="I707">
            <v>1.74865295132578E-5</v>
          </cell>
        </row>
        <row r="708">
          <cell r="A708" t="str">
            <v>T_C-FC-H2O-S2</v>
          </cell>
          <cell r="B708" t="str">
            <v>VAR_cap</v>
          </cell>
          <cell r="C708" t="str">
            <v>-</v>
          </cell>
          <cell r="D708">
            <v>6.33333333333333E-6</v>
          </cell>
          <cell r="E708">
            <v>9.6179838564828299E-6</v>
          </cell>
          <cell r="F708">
            <v>1.638698985965073E-5</v>
          </cell>
          <cell r="G708">
            <v>2.0845932532695491E-5</v>
          </cell>
          <cell r="H708">
            <v>3.9627033357348796E-5</v>
          </cell>
          <cell r="I708">
            <v>2.992295145861115E-5</v>
          </cell>
        </row>
        <row r="709">
          <cell r="A709" t="str">
            <v>T_B_c-ICEDSL-S2</v>
          </cell>
          <cell r="B709" t="str">
            <v>VAR_fout</v>
          </cell>
          <cell r="C709" t="str">
            <v>CO2_T</v>
          </cell>
          <cell r="D709">
            <v>38.083590423365798</v>
          </cell>
          <cell r="E709">
            <v>29.120537011772022</v>
          </cell>
          <cell r="F709">
            <v>35.434501562460568</v>
          </cell>
          <cell r="G709">
            <v>42.830787549196657</v>
          </cell>
          <cell r="H709">
            <v>15.402538332548472</v>
          </cell>
          <cell r="I709">
            <v>2.4900431896065833E-2</v>
          </cell>
        </row>
        <row r="710">
          <cell r="A710" t="str">
            <v>T_B_c-ICEDSL-S2</v>
          </cell>
          <cell r="B710" t="str">
            <v>VAR_fout</v>
          </cell>
          <cell r="C710" t="str">
            <v>TPBSc</v>
          </cell>
          <cell r="D710">
            <v>4.544356774192581E-2</v>
          </cell>
          <cell r="E710">
            <v>3.4888349859987733E-2</v>
          </cell>
          <cell r="F710">
            <v>4.308449925397051E-2</v>
          </cell>
          <cell r="G710">
            <v>5.526434823719812E-2</v>
          </cell>
          <cell r="H710">
            <v>2.2527952888042602E-2</v>
          </cell>
          <cell r="I710">
            <v>3.8655252669720943E-5</v>
          </cell>
        </row>
        <row r="711">
          <cell r="A711" t="str">
            <v>T_B_c-ICEDSL-S2</v>
          </cell>
          <cell r="B711" t="str">
            <v>VAR_fin</v>
          </cell>
          <cell r="C711" t="str">
            <v>TDSL</v>
          </cell>
          <cell r="D711">
            <v>0.51955785025055568</v>
          </cell>
          <cell r="E711">
            <v>0.39727881325746156</v>
          </cell>
          <cell r="F711">
            <v>0.48341748379891719</v>
          </cell>
          <cell r="G711">
            <v>0.5843217946684407</v>
          </cell>
          <cell r="H711">
            <v>0.210130127319897</v>
          </cell>
          <cell r="I711">
            <v>3.3970575574441777E-4</v>
          </cell>
        </row>
        <row r="712">
          <cell r="A712" t="str">
            <v>T_B_c-ICEDSL-S2</v>
          </cell>
          <cell r="B712" t="str">
            <v>VAR_ncap</v>
          </cell>
          <cell r="C712" t="str">
            <v>-</v>
          </cell>
          <cell r="E712">
            <v>1.33613805423151E-6</v>
          </cell>
          <cell r="F712">
            <v>1.7745720558794999E-4</v>
          </cell>
          <cell r="G712">
            <v>4.8845246684732805E-4</v>
          </cell>
          <cell r="H712">
            <v>9.9027223269261792E-7</v>
          </cell>
          <cell r="I712">
            <v>9.9368816276261293E-8</v>
          </cell>
        </row>
        <row r="713">
          <cell r="A713" t="str">
            <v>T_B_c-ICEDSL-S2</v>
          </cell>
          <cell r="B713" t="str">
            <v>VAR_cap</v>
          </cell>
          <cell r="C713" t="str">
            <v>-</v>
          </cell>
          <cell r="D713">
            <v>9.8784375000000001E-4</v>
          </cell>
          <cell r="E713">
            <v>7.5891260386637947E-4</v>
          </cell>
          <cell r="F713">
            <v>9.3643366808014283E-4</v>
          </cell>
          <cell r="G713">
            <v>1.2002292429453439E-3</v>
          </cell>
          <cell r="H713">
            <v>4.8941436968614636E-4</v>
          </cell>
          <cell r="I713">
            <v>5.1547120587330201E-7</v>
          </cell>
        </row>
        <row r="714">
          <cell r="A714" t="str">
            <v>T_TW-FCLH2O-S1</v>
          </cell>
          <cell r="B714" t="str">
            <v>VAR_fout</v>
          </cell>
          <cell r="C714" t="str">
            <v>TPTWL</v>
          </cell>
          <cell r="G714">
            <v>1.4929773243820487E-4</v>
          </cell>
          <cell r="H714">
            <v>6.9114992446208778E-4</v>
          </cell>
          <cell r="I714">
            <v>5.8810768217845569E-4</v>
          </cell>
        </row>
        <row r="715">
          <cell r="A715" t="str">
            <v>T_TW-FCLH2O-S1</v>
          </cell>
          <cell r="B715" t="str">
            <v>VAR_fin</v>
          </cell>
          <cell r="C715" t="str">
            <v>TH2O</v>
          </cell>
          <cell r="G715">
            <v>3.2182353217661742E-5</v>
          </cell>
          <cell r="H715">
            <v>1.455767021204102E-4</v>
          </cell>
          <cell r="I715">
            <v>1.2075037013155951E-4</v>
          </cell>
        </row>
        <row r="716">
          <cell r="A716" t="str">
            <v>T_TW-FCLH2O-S1</v>
          </cell>
          <cell r="B716" t="str">
            <v>VAR_ncap</v>
          </cell>
          <cell r="C716" t="str">
            <v>-</v>
          </cell>
          <cell r="G716">
            <v>5.6037158724466302E-5</v>
          </cell>
          <cell r="H716">
            <v>1.32718793559838E-4</v>
          </cell>
          <cell r="I716">
            <v>1.4303684355861901E-4</v>
          </cell>
        </row>
        <row r="717">
          <cell r="A717" t="str">
            <v>T_TW-FCLH2O-S1</v>
          </cell>
          <cell r="B717" t="str">
            <v>VAR_cap</v>
          </cell>
          <cell r="C717" t="str">
            <v>-</v>
          </cell>
          <cell r="G717">
            <v>5.6037158724466302E-5</v>
          </cell>
          <cell r="H717">
            <v>2.6132314598557757E-4</v>
          </cell>
          <cell r="I717">
            <v>2.3032758749157154E-4</v>
          </cell>
        </row>
        <row r="718">
          <cell r="A718" t="str">
            <v>D-T-ELC-TW_Bat_S1</v>
          </cell>
          <cell r="B718" t="str">
            <v>VAR_fout</v>
          </cell>
          <cell r="C718" t="str">
            <v>T-ELC-TWSTGin_S1</v>
          </cell>
          <cell r="D718">
            <v>1.6719244318007186E-3</v>
          </cell>
          <cell r="E718">
            <v>4.9929396502647973E-2</v>
          </cell>
          <cell r="F718">
            <v>4.9973628047420782E-2</v>
          </cell>
          <cell r="G718">
            <v>4.4803287058106094E-2</v>
          </cell>
          <cell r="H718">
            <v>5.144025776748851E-3</v>
          </cell>
          <cell r="I718">
            <v>7.3629856976967334E-2</v>
          </cell>
        </row>
        <row r="719">
          <cell r="A719" t="str">
            <v>D-T-ELC-TW_Bat_S1</v>
          </cell>
          <cell r="B719" t="str">
            <v>VAR_fin</v>
          </cell>
          <cell r="C719" t="str">
            <v>TELC</v>
          </cell>
          <cell r="D719">
            <v>1.6719244318007186E-3</v>
          </cell>
          <cell r="E719">
            <v>4.9929396502647973E-2</v>
          </cell>
          <cell r="F719">
            <v>4.9973628047420782E-2</v>
          </cell>
          <cell r="G719">
            <v>4.4803287058106094E-2</v>
          </cell>
          <cell r="H719">
            <v>5.144025776748851E-3</v>
          </cell>
          <cell r="I719">
            <v>7.3629856976967334E-2</v>
          </cell>
        </row>
        <row r="720">
          <cell r="A720" t="str">
            <v>D-T-ELC-TW_Bat_S1</v>
          </cell>
          <cell r="B720" t="str">
            <v>VAR_ncap</v>
          </cell>
          <cell r="C720" t="str">
            <v>-</v>
          </cell>
          <cell r="D720">
            <v>3.0038986553366002E-4</v>
          </cell>
          <cell r="E720">
            <v>4.97780157737201E-3</v>
          </cell>
          <cell r="F720">
            <v>5.2638965514286897E-6</v>
          </cell>
          <cell r="G720">
            <v>1.9042787466462199E-4</v>
          </cell>
          <cell r="H720">
            <v>4.1308585872246603E-5</v>
          </cell>
          <cell r="I720">
            <v>7.6787223164873101E-3</v>
          </cell>
        </row>
        <row r="721">
          <cell r="A721" t="str">
            <v>D-T-ELC-TW_Bat_S1</v>
          </cell>
          <cell r="B721" t="str">
            <v>VAR_cap</v>
          </cell>
          <cell r="C721" t="str">
            <v>-</v>
          </cell>
          <cell r="D721">
            <v>3.0038986553366002E-4</v>
          </cell>
          <cell r="E721">
            <v>5.2781914429056703E-3</v>
          </cell>
          <cell r="F721">
            <v>5.2834553394570999E-3</v>
          </cell>
          <cell r="G721">
            <v>4.7337516856866598E-3</v>
          </cell>
          <cell r="H721">
            <v>5.4324003185039999E-4</v>
          </cell>
          <cell r="I721">
            <v>7.7816030081199099E-3</v>
          </cell>
        </row>
        <row r="722">
          <cell r="A722" t="str">
            <v>T_C-FC-H2O-S3</v>
          </cell>
          <cell r="B722" t="str">
            <v>VAR_fout</v>
          </cell>
          <cell r="C722" t="str">
            <v>TPCAR</v>
          </cell>
          <cell r="D722">
            <v>7.2636974570120482E-4</v>
          </cell>
          <cell r="E722">
            <v>1.6398723750406248E-3</v>
          </cell>
          <cell r="F722">
            <v>1.5775232652481042E-3</v>
          </cell>
          <cell r="G722">
            <v>1.3913513479536291E-3</v>
          </cell>
          <cell r="H722">
            <v>4.104527617163494E-4</v>
          </cell>
          <cell r="I722">
            <v>3.5839449917493744E-4</v>
          </cell>
        </row>
        <row r="723">
          <cell r="A723" t="str">
            <v>T_C-FC-H2O-S3</v>
          </cell>
          <cell r="B723" t="str">
            <v>VAR_fin</v>
          </cell>
          <cell r="C723" t="str">
            <v>TH2O</v>
          </cell>
          <cell r="D723">
            <v>8.751389234966429E-4</v>
          </cell>
          <cell r="E723">
            <v>1.9757377746777412E-3</v>
          </cell>
          <cell r="F723">
            <v>1.9006188243804272E-3</v>
          </cell>
          <cell r="G723">
            <v>1.6763166803957434E-3</v>
          </cell>
          <cell r="H723">
            <v>4.5384362481323641E-4</v>
          </cell>
          <cell r="I723">
            <v>3.5909312914187964E-4</v>
          </cell>
        </row>
        <row r="724">
          <cell r="A724" t="str">
            <v>T_C-FC-H2O-S3</v>
          </cell>
          <cell r="B724" t="str">
            <v>VAR_ncap</v>
          </cell>
          <cell r="C724" t="str">
            <v>-</v>
          </cell>
          <cell r="E724">
            <v>2.7813447369197999E-6</v>
          </cell>
          <cell r="F724">
            <v>5.0459254312718797E-6</v>
          </cell>
          <cell r="G724">
            <v>5.2343249285043198E-6</v>
          </cell>
          <cell r="H724">
            <v>1.5467129721901599E-5</v>
          </cell>
          <cell r="I724">
            <v>1.8141524133069901E-5</v>
          </cell>
        </row>
        <row r="725">
          <cell r="A725" t="str">
            <v>T_C-FC-H2O-S3</v>
          </cell>
          <cell r="B725" t="str">
            <v>VAR_cap</v>
          </cell>
          <cell r="C725" t="str">
            <v>-</v>
          </cell>
          <cell r="D725">
            <v>5.3666666666666699E-5</v>
          </cell>
          <cell r="E725">
            <v>1.1079150871243389E-4</v>
          </cell>
          <cell r="F725">
            <v>1.1043630266571684E-4</v>
          </cell>
          <cell r="G725">
            <v>9.7493920275441094E-5</v>
          </cell>
          <cell r="H725">
            <v>3.041429754639041E-5</v>
          </cell>
          <cell r="I725">
            <v>2.7155484022331719E-5</v>
          </cell>
        </row>
        <row r="726">
          <cell r="A726" t="str">
            <v>T_B_c-ICEDSL-S3</v>
          </cell>
          <cell r="B726" t="str">
            <v>VAR_fout</v>
          </cell>
          <cell r="C726" t="str">
            <v>CO2_T</v>
          </cell>
          <cell r="D726">
            <v>11.630382305232597</v>
          </cell>
          <cell r="E726">
            <v>9.324653130631436</v>
          </cell>
          <cell r="F726">
            <v>9.6233461978059527</v>
          </cell>
          <cell r="G726">
            <v>4.5289794765505249</v>
          </cell>
          <cell r="H726">
            <v>3.4036344259272271</v>
          </cell>
          <cell r="I726">
            <v>2.1786618608674532E-2</v>
          </cell>
        </row>
        <row r="727">
          <cell r="A727" t="str">
            <v>T_B_c-ICEDSL-S3</v>
          </cell>
          <cell r="B727" t="str">
            <v>VAR_fout</v>
          </cell>
          <cell r="C727" t="str">
            <v>TPBSc</v>
          </cell>
          <cell r="D727">
            <v>9.1947498620918965E-3</v>
          </cell>
          <cell r="E727">
            <v>7.40226322112051E-3</v>
          </cell>
          <cell r="F727">
            <v>7.6599747480578821E-3</v>
          </cell>
          <cell r="G727">
            <v>3.6560026027922252E-3</v>
          </cell>
          <cell r="H727">
            <v>3.3296681021306629E-3</v>
          </cell>
          <cell r="I727">
            <v>2.298955806411977E-5</v>
          </cell>
        </row>
        <row r="728">
          <cell r="A728" t="str">
            <v>T_B_c-ICEDSL-S3</v>
          </cell>
          <cell r="B728" t="str">
            <v>VAR_fin</v>
          </cell>
          <cell r="C728" t="str">
            <v>TDSL</v>
          </cell>
          <cell r="D728">
            <v>0.15866824427329607</v>
          </cell>
          <cell r="E728">
            <v>0.12721218459251599</v>
          </cell>
          <cell r="F728">
            <v>0.13128712411740731</v>
          </cell>
          <cell r="G728">
            <v>6.1786895996596682E-2</v>
          </cell>
          <cell r="H728">
            <v>4.6434303218652453E-2</v>
          </cell>
          <cell r="I728">
            <v>2.9722535618928383E-4</v>
          </cell>
        </row>
        <row r="729">
          <cell r="A729" t="str">
            <v>T_B_c-ICEDSL-S3</v>
          </cell>
          <cell r="B729" t="str">
            <v>VAR_ncap</v>
          </cell>
          <cell r="C729" t="str">
            <v>-</v>
          </cell>
          <cell r="E729">
            <v>4.20614863251694E-7</v>
          </cell>
          <cell r="F729">
            <v>5.8003618232106203E-6</v>
          </cell>
          <cell r="G729">
            <v>4.9911436709959403E-6</v>
          </cell>
          <cell r="H729">
            <v>6.3460078296475995E-7</v>
          </cell>
          <cell r="I729">
            <v>5.9411070115382098E-8</v>
          </cell>
        </row>
        <row r="730">
          <cell r="A730" t="str">
            <v>T_B_c-ICEDSL-S3</v>
          </cell>
          <cell r="B730" t="str">
            <v>VAR_cap</v>
          </cell>
          <cell r="C730" t="str">
            <v>-</v>
          </cell>
          <cell r="D730">
            <v>2.0013944217882768E-4</v>
          </cell>
          <cell r="E730">
            <v>1.6047181986462858E-4</v>
          </cell>
          <cell r="F730">
            <v>1.6629755844448042E-4</v>
          </cell>
          <cell r="G730">
            <v>7.8574921889460505E-5</v>
          </cell>
          <cell r="H730">
            <v>7.2133649971001495E-5</v>
          </cell>
          <cell r="I730">
            <v>2.7677532148140799E-7</v>
          </cell>
        </row>
        <row r="731">
          <cell r="A731" t="str">
            <v>T_TW-FCLH2O-S2</v>
          </cell>
          <cell r="B731" t="str">
            <v>VAR_fout</v>
          </cell>
          <cell r="C731" t="str">
            <v>TPTWL</v>
          </cell>
          <cell r="G731">
            <v>7.5257996226126361E-5</v>
          </cell>
          <cell r="H731">
            <v>2.941368285864383E-4</v>
          </cell>
          <cell r="I731">
            <v>2.2967605672185912E-4</v>
          </cell>
        </row>
        <row r="732">
          <cell r="A732" t="str">
            <v>T_TW-FCLH2O-S2</v>
          </cell>
          <cell r="B732" t="str">
            <v>VAR_fin</v>
          </cell>
          <cell r="C732" t="str">
            <v>TH2O</v>
          </cell>
          <cell r="G732">
            <v>2.786417957430537E-5</v>
          </cell>
          <cell r="H732">
            <v>1.0687692478633682E-4</v>
          </cell>
          <cell r="I732">
            <v>8.1776857954621299E-5</v>
          </cell>
        </row>
        <row r="733">
          <cell r="A733" t="str">
            <v>T_TW-FCLH2O-S2</v>
          </cell>
          <cell r="B733" t="str">
            <v>VAR_ncap</v>
          </cell>
          <cell r="C733" t="str">
            <v>-</v>
          </cell>
          <cell r="G733">
            <v>2.74458167971579E-5</v>
          </cell>
          <cell r="H733">
            <v>4.5507218854213401E-5</v>
          </cell>
          <cell r="I733">
            <v>3.8718548673426399E-5</v>
          </cell>
        </row>
        <row r="734">
          <cell r="A734" t="str">
            <v>T_TW-FCLH2O-S2</v>
          </cell>
          <cell r="B734" t="str">
            <v>VAR_cap</v>
          </cell>
          <cell r="C734" t="str">
            <v>-</v>
          </cell>
          <cell r="G734">
            <v>2.74458167971579E-5</v>
          </cell>
          <cell r="H734">
            <v>1.0887692412082025E-4</v>
          </cell>
          <cell r="I734">
            <v>8.5194050644270405E-5</v>
          </cell>
        </row>
        <row r="735">
          <cell r="A735" t="str">
            <v>D-T-ELC-TW_Bat_S2</v>
          </cell>
          <cell r="B735" t="str">
            <v>VAR_fout</v>
          </cell>
          <cell r="C735" t="str">
            <v>T-ELC-TWSTGin_S2</v>
          </cell>
          <cell r="D735">
            <v>3.6316493667632393E-4</v>
          </cell>
          <cell r="E735">
            <v>5.0812304927418117E-4</v>
          </cell>
          <cell r="F735">
            <v>5.3368240797997614E-4</v>
          </cell>
          <cell r="G735">
            <v>4.4232983361094684E-3</v>
          </cell>
          <cell r="H735">
            <v>5.8814973755030682E-3</v>
          </cell>
          <cell r="I735">
            <v>3.6584227821085352E-3</v>
          </cell>
        </row>
        <row r="736">
          <cell r="A736" t="str">
            <v>D-T-ELC-TW_Bat_S2</v>
          </cell>
          <cell r="B736" t="str">
            <v>VAR_fin</v>
          </cell>
          <cell r="C736" t="str">
            <v>TELC</v>
          </cell>
          <cell r="D736">
            <v>3.6316493667632393E-4</v>
          </cell>
          <cell r="E736">
            <v>5.0812304927418117E-4</v>
          </cell>
          <cell r="F736">
            <v>5.3368240797997614E-4</v>
          </cell>
          <cell r="G736">
            <v>4.4232983361094684E-3</v>
          </cell>
          <cell r="H736">
            <v>5.8814973755030682E-3</v>
          </cell>
          <cell r="I736">
            <v>3.6584227821085352E-3</v>
          </cell>
        </row>
        <row r="737">
          <cell r="A737" t="str">
            <v>D-T-ELC-TW_Bat_S2</v>
          </cell>
          <cell r="B737" t="str">
            <v>VAR_ncap</v>
          </cell>
          <cell r="C737" t="str">
            <v>-</v>
          </cell>
          <cell r="D737">
            <v>1.57272543332199E-4</v>
          </cell>
          <cell r="E737">
            <v>1.02850706692438E-6</v>
          </cell>
          <cell r="F737">
            <v>3.9517808431227699E-6</v>
          </cell>
          <cell r="G737">
            <v>3.0348302502503397E-4</v>
          </cell>
          <cell r="H737">
            <v>3.2502166121987401E-6</v>
          </cell>
          <cell r="I737">
            <v>2.2586552436465899E-4</v>
          </cell>
        </row>
        <row r="738">
          <cell r="A738" t="str">
            <v>D-T-ELC-TW_Bat_S2</v>
          </cell>
          <cell r="B738" t="str">
            <v>VAR_cap</v>
          </cell>
          <cell r="C738" t="str">
            <v>-</v>
          </cell>
          <cell r="D738">
            <v>1.57272543332199E-4</v>
          </cell>
          <cell r="E738">
            <v>1.5830105039912301E-4</v>
          </cell>
          <cell r="F738">
            <v>1.6225283124224601E-4</v>
          </cell>
          <cell r="G738">
            <v>4.6573585626728001E-4</v>
          </cell>
          <cell r="H738">
            <v>6.21329911155724E-4</v>
          </cell>
          <cell r="I738">
            <v>3.8579388757118901E-4</v>
          </cell>
        </row>
        <row r="739">
          <cell r="A739" t="str">
            <v>T_C-FC-H2O-S4</v>
          </cell>
          <cell r="B739" t="str">
            <v>VAR_fout</v>
          </cell>
          <cell r="C739" t="str">
            <v>TPCAR</v>
          </cell>
          <cell r="E739">
            <v>6.053824737566533E-5</v>
          </cell>
          <cell r="F739">
            <v>1.4066339735219498E-4</v>
          </cell>
          <cell r="G739">
            <v>2.1081089187771797E-4</v>
          </cell>
          <cell r="H739">
            <v>7.6431378598605291E-4</v>
          </cell>
          <cell r="I739">
            <v>3.7163815983872125E-2</v>
          </cell>
        </row>
        <row r="740">
          <cell r="A740" t="str">
            <v>T_C-FC-H2O-S4</v>
          </cell>
          <cell r="B740" t="str">
            <v>VAR_fin</v>
          </cell>
          <cell r="C740" t="str">
            <v>TH2O</v>
          </cell>
          <cell r="E740">
            <v>7.2349020951894687E-5</v>
          </cell>
          <cell r="F740">
            <v>1.6810627204066463E-4</v>
          </cell>
          <cell r="G740">
            <v>2.5193926640630686E-4</v>
          </cell>
          <cell r="H740">
            <v>8.3537997260494637E-4</v>
          </cell>
          <cell r="I740">
            <v>3.5079300023936923E-2</v>
          </cell>
        </row>
        <row r="741">
          <cell r="A741" t="str">
            <v>T_C-FC-H2O-S4</v>
          </cell>
          <cell r="B741" t="str">
            <v>VAR_ncap</v>
          </cell>
          <cell r="C741" t="str">
            <v>-</v>
          </cell>
          <cell r="E741">
            <v>4.3401439218337402E-6</v>
          </cell>
          <cell r="F741">
            <v>7.3655167954893496E-6</v>
          </cell>
          <cell r="G741">
            <v>7.6363644496428408E-6</v>
          </cell>
          <cell r="H741">
            <v>4.39049864145227E-5</v>
          </cell>
          <cell r="I741">
            <v>4.8092348160009603E-3</v>
          </cell>
        </row>
        <row r="742">
          <cell r="A742" t="str">
            <v>T_C-FC-H2O-S4</v>
          </cell>
          <cell r="B742" t="str">
            <v>VAR_cap</v>
          </cell>
          <cell r="C742" t="str">
            <v>-</v>
          </cell>
          <cell r="E742">
            <v>4.2823629307966301E-6</v>
          </cell>
          <cell r="F742">
            <v>1.13047046778357E-5</v>
          </cell>
          <cell r="G742">
            <v>1.6870724870429E-5</v>
          </cell>
          <cell r="H742">
            <v>7.0938055454914753E-5</v>
          </cell>
          <cell r="I742">
            <v>4.1341315610844333E-3</v>
          </cell>
        </row>
        <row r="743">
          <cell r="A743" t="str">
            <v>T_B_c-ICEDSL-S4</v>
          </cell>
          <cell r="B743" t="str">
            <v>VAR_fout</v>
          </cell>
          <cell r="C743" t="str">
            <v>CO2_T</v>
          </cell>
          <cell r="D743">
            <v>1.0199100058928798</v>
          </cell>
          <cell r="E743">
            <v>4.0670634616089316E-2</v>
          </cell>
          <cell r="F743">
            <v>6.6554355486007244E-2</v>
          </cell>
          <cell r="G743">
            <v>4.5973320816502815E-2</v>
          </cell>
          <cell r="H743">
            <v>1.5867784765682021E-2</v>
          </cell>
          <cell r="I743">
            <v>1.1633899955720299E-2</v>
          </cell>
        </row>
        <row r="744">
          <cell r="A744" t="str">
            <v>T_B_c-ICEDSL-S4</v>
          </cell>
          <cell r="B744" t="str">
            <v>VAR_fout</v>
          </cell>
          <cell r="C744" t="str">
            <v>TPBSc</v>
          </cell>
          <cell r="D744">
            <v>5.3773442101119498E-4</v>
          </cell>
          <cell r="E744">
            <v>2.166846214901353E-5</v>
          </cell>
          <cell r="F744">
            <v>3.5797318445082535E-5</v>
          </cell>
          <cell r="G744">
            <v>2.5585147402807723E-5</v>
          </cell>
          <cell r="H744">
            <v>1.0601588134803246E-5</v>
          </cell>
          <cell r="I744">
            <v>8.3262708996270845E-6</v>
          </cell>
        </row>
        <row r="745">
          <cell r="A745" t="str">
            <v>T_B_c-ICEDSL-S4</v>
          </cell>
          <cell r="B745" t="str">
            <v>VAR_fin</v>
          </cell>
          <cell r="C745" t="str">
            <v>TDSL</v>
          </cell>
          <cell r="D745">
            <v>1.3914188347788263E-2</v>
          </cell>
          <cell r="E745">
            <v>5.5485176829589867E-4</v>
          </cell>
          <cell r="F745">
            <v>9.0797210758536396E-4</v>
          </cell>
          <cell r="G745">
            <v>6.271940084106787E-4</v>
          </cell>
          <cell r="H745">
            <v>2.1647728193290635E-4</v>
          </cell>
          <cell r="I745">
            <v>1.5871623404802612E-4</v>
          </cell>
        </row>
        <row r="746">
          <cell r="A746" t="str">
            <v>T_B_c-ICEDSL-S4</v>
          </cell>
          <cell r="B746" t="str">
            <v>VAR_cap</v>
          </cell>
          <cell r="C746" t="str">
            <v>-</v>
          </cell>
          <cell r="D746">
            <v>1.1644561136924502E-5</v>
          </cell>
          <cell r="E746">
            <v>-8.6447274150997064E-8</v>
          </cell>
          <cell r="F746">
            <v>-9.824101043996974E-9</v>
          </cell>
          <cell r="G746">
            <v>-6.4694860671099102E-9</v>
          </cell>
        </row>
        <row r="747">
          <cell r="A747" t="str">
            <v>D-T-ELC-HGV</v>
          </cell>
          <cell r="B747" t="str">
            <v>VAR_fout</v>
          </cell>
          <cell r="C747" t="str">
            <v>T-ELC-HGV_BatSTGin</v>
          </cell>
          <cell r="D747">
            <v>1.0038908482458543E-2</v>
          </cell>
          <cell r="E747">
            <v>2.9700160137555168E-2</v>
          </cell>
          <cell r="F747">
            <v>8.1614841298304472E-2</v>
          </cell>
          <cell r="G747">
            <v>0.28826108523828398</v>
          </cell>
          <cell r="H747">
            <v>1.2060646704808717</v>
          </cell>
          <cell r="I747">
            <v>4.0815785530006297</v>
          </cell>
        </row>
        <row r="748">
          <cell r="A748" t="str">
            <v>D-T-ELC-HGV</v>
          </cell>
          <cell r="B748" t="str">
            <v>VAR_fin</v>
          </cell>
          <cell r="C748" t="str">
            <v>TELC</v>
          </cell>
          <cell r="D748">
            <v>1.0038908482458543E-2</v>
          </cell>
          <cell r="E748">
            <v>2.9700160137555168E-2</v>
          </cell>
          <cell r="F748">
            <v>8.1614841298304472E-2</v>
          </cell>
          <cell r="G748">
            <v>0.28826108523828398</v>
          </cell>
          <cell r="H748">
            <v>1.2060646704808717</v>
          </cell>
          <cell r="I748">
            <v>4.0815785530006297</v>
          </cell>
        </row>
        <row r="749">
          <cell r="A749" t="str">
            <v>D-T-ELC-HGV</v>
          </cell>
          <cell r="B749" t="str">
            <v>VAR_ncap</v>
          </cell>
          <cell r="C749" t="str">
            <v>-</v>
          </cell>
          <cell r="D749">
            <v>1.4457454340664499E-3</v>
          </cell>
          <cell r="E749">
            <v>2.4324130137271301E-3</v>
          </cell>
          <cell r="F749">
            <v>6.6056251309654802E-3</v>
          </cell>
          <cell r="G749">
            <v>3.02322036520969E-2</v>
          </cell>
          <cell r="H749">
            <v>0.102872955241206</v>
          </cell>
          <cell r="I749">
            <v>0.49523334877618702</v>
          </cell>
        </row>
        <row r="750">
          <cell r="A750" t="str">
            <v>D-T-ELC-HGV</v>
          </cell>
          <cell r="B750" t="str">
            <v>VAR_cap</v>
          </cell>
          <cell r="C750" t="str">
            <v>-</v>
          </cell>
          <cell r="D750">
            <v>1.4457454340664499E-3</v>
          </cell>
          <cell r="E750">
            <v>3.87815844779358E-3</v>
          </cell>
          <cell r="F750">
            <v>1.04837835787591E-2</v>
          </cell>
          <cell r="G750">
            <v>3.6026047312243598E-2</v>
          </cell>
          <cell r="H750">
            <v>0.14831481959065901</v>
          </cell>
          <cell r="I750">
            <v>0.51328638340602994</v>
          </cell>
        </row>
        <row r="751">
          <cell r="A751" t="str">
            <v>T_TW-FCLH2O-S3</v>
          </cell>
          <cell r="B751" t="str">
            <v>VAR_fout</v>
          </cell>
          <cell r="C751" t="str">
            <v>TPTWL</v>
          </cell>
          <cell r="G751">
            <v>4.0713932319553951E-5</v>
          </cell>
          <cell r="H751">
            <v>1.435178268169775E-4</v>
          </cell>
          <cell r="I751">
            <v>1.5239620316108074E-4</v>
          </cell>
        </row>
        <row r="752">
          <cell r="A752" t="str">
            <v>T_TW-FCLH2O-S3</v>
          </cell>
          <cell r="B752" t="str">
            <v>VAR_fin</v>
          </cell>
          <cell r="C752" t="str">
            <v>TH2O</v>
          </cell>
          <cell r="G752">
            <v>2.3124395077271734E-5</v>
          </cell>
          <cell r="H752">
            <v>8.0153980895262533E-5</v>
          </cell>
          <cell r="I752">
            <v>8.369327218777331E-5</v>
          </cell>
        </row>
        <row r="753">
          <cell r="A753" t="str">
            <v>T_TW-FCLH2O-S3</v>
          </cell>
          <cell r="B753" t="str">
            <v>VAR_ncap</v>
          </cell>
          <cell r="C753" t="str">
            <v>-</v>
          </cell>
          <cell r="G753">
            <v>1.3918340576999501E-5</v>
          </cell>
          <cell r="H753">
            <v>1.68636976144902E-5</v>
          </cell>
          <cell r="I753">
            <v>1.63976610945379E-5</v>
          </cell>
        </row>
        <row r="754">
          <cell r="A754" t="str">
            <v>T_TW-FCLH2O-S3</v>
          </cell>
          <cell r="B754" t="str">
            <v>VAR_cap</v>
          </cell>
          <cell r="C754" t="str">
            <v>-</v>
          </cell>
          <cell r="G754">
            <v>1.3918340576999501E-5</v>
          </cell>
          <cell r="H754">
            <v>4.9924611427043678E-5</v>
          </cell>
          <cell r="I754">
            <v>5.2069729881347926E-5</v>
          </cell>
        </row>
        <row r="755">
          <cell r="A755" t="str">
            <v>D-T-ELC-TW_Bat_S3</v>
          </cell>
          <cell r="B755" t="str">
            <v>VAR_fout</v>
          </cell>
          <cell r="C755" t="str">
            <v>T-ELC-TWSTGin_S3</v>
          </cell>
          <cell r="D755">
            <v>8.6104200333885563E-5</v>
          </cell>
          <cell r="E755">
            <v>1.7766961694041513E-4</v>
          </cell>
          <cell r="F755">
            <v>2.111239771155983E-4</v>
          </cell>
          <cell r="G755">
            <v>5.3809236828876355E-3</v>
          </cell>
          <cell r="H755">
            <v>1.0685312858349198E-2</v>
          </cell>
          <cell r="I755">
            <v>6.1415940291322359E-3</v>
          </cell>
        </row>
        <row r="756">
          <cell r="A756" t="str">
            <v>D-T-ELC-TW_Bat_S3</v>
          </cell>
          <cell r="B756" t="str">
            <v>VAR_fin</v>
          </cell>
          <cell r="C756" t="str">
            <v>TELC</v>
          </cell>
          <cell r="D756">
            <v>8.6104200333885563E-5</v>
          </cell>
          <cell r="E756">
            <v>1.7766961694041513E-4</v>
          </cell>
          <cell r="F756">
            <v>2.111239771155983E-4</v>
          </cell>
          <cell r="G756">
            <v>5.3809236828876355E-3</v>
          </cell>
          <cell r="H756">
            <v>1.0685312858349198E-2</v>
          </cell>
          <cell r="I756">
            <v>6.1415940291322359E-3</v>
          </cell>
        </row>
        <row r="757">
          <cell r="A757" t="str">
            <v>D-T-ELC-TW_Bat_S3</v>
          </cell>
          <cell r="B757" t="str">
            <v>VAR_ncap</v>
          </cell>
          <cell r="C757" t="str">
            <v>-</v>
          </cell>
          <cell r="D757">
            <v>1.6891925434951E-4</v>
          </cell>
          <cell r="E757">
            <v>1.1980294171695401E-6</v>
          </cell>
          <cell r="F757">
            <v>8.0886890679819505E-6</v>
          </cell>
          <cell r="G757">
            <v>3.8890640937222699E-4</v>
          </cell>
          <cell r="H757">
            <v>1.54633679851132E-5</v>
          </cell>
          <cell r="I757">
            <v>7.0934639279966698E-6</v>
          </cell>
        </row>
        <row r="758">
          <cell r="A758" t="str">
            <v>D-T-ELC-TW_Bat_S3</v>
          </cell>
          <cell r="B758" t="str">
            <v>VAR_cap</v>
          </cell>
          <cell r="C758" t="str">
            <v>-</v>
          </cell>
          <cell r="D758">
            <v>1.6891925434951E-4</v>
          </cell>
          <cell r="E758">
            <v>1.7011728376668001E-4</v>
          </cell>
          <cell r="F758">
            <v>1.7820597283466199E-4</v>
          </cell>
          <cell r="G758">
            <v>5.6711238220688803E-4</v>
          </cell>
          <cell r="H758">
            <v>1.12992400523284E-3</v>
          </cell>
          <cell r="I758">
            <v>6.4780978550879305E-4</v>
          </cell>
        </row>
        <row r="759">
          <cell r="A759" t="str">
            <v>T_TW-FCLH2O-S4</v>
          </cell>
          <cell r="B759" t="str">
            <v>VAR_fout</v>
          </cell>
          <cell r="C759" t="str">
            <v>TPTWL</v>
          </cell>
          <cell r="G759">
            <v>2.0405003139524944E-5</v>
          </cell>
          <cell r="H759">
            <v>7.374380606101343E-5</v>
          </cell>
          <cell r="I759">
            <v>9.1995468267198701E-5</v>
          </cell>
        </row>
        <row r="760">
          <cell r="A760" t="str">
            <v>T_TW-FCLH2O-S4</v>
          </cell>
          <cell r="B760" t="str">
            <v>VAR_fin</v>
          </cell>
          <cell r="C760" t="str">
            <v>TH2O</v>
          </cell>
          <cell r="G760">
            <v>1.3063037914342468E-5</v>
          </cell>
          <cell r="H760">
            <v>4.6295204134403828E-5</v>
          </cell>
          <cell r="I760">
            <v>5.691842562836617E-5</v>
          </cell>
        </row>
        <row r="761">
          <cell r="A761" t="str">
            <v>T_TW-FCLH2O-S4</v>
          </cell>
          <cell r="B761" t="str">
            <v>VAR_ncap</v>
          </cell>
          <cell r="C761" t="str">
            <v>-</v>
          </cell>
          <cell r="G761">
            <v>5.8863345993666803E-6</v>
          </cell>
          <cell r="H761">
            <v>8.0736911245070304E-6</v>
          </cell>
          <cell r="I761">
            <v>7.4578053657014397E-6</v>
          </cell>
        </row>
        <row r="762">
          <cell r="A762" t="str">
            <v>T_TW-FCLH2O-S4</v>
          </cell>
          <cell r="B762" t="str">
            <v>VAR_cap</v>
          </cell>
          <cell r="C762" t="str">
            <v>-</v>
          </cell>
          <cell r="G762">
            <v>5.8863345993666803E-6</v>
          </cell>
          <cell r="H762">
            <v>2.2458937117241707E-5</v>
          </cell>
          <cell r="I762">
            <v>2.7829496052306552E-5</v>
          </cell>
        </row>
        <row r="763">
          <cell r="A763" t="str">
            <v>D-T-ELC-TW_Bat_S4</v>
          </cell>
          <cell r="B763" t="str">
            <v>VAR_fout</v>
          </cell>
          <cell r="C763" t="str">
            <v>T-ELC-TWSTGin_S4</v>
          </cell>
          <cell r="D763">
            <v>8.3801464206327179E-5</v>
          </cell>
          <cell r="E763">
            <v>1.635651693325007E-4</v>
          </cell>
          <cell r="F763">
            <v>2.2008446155281097E-4</v>
          </cell>
          <cell r="G763">
            <v>5.3503232741313909E-3</v>
          </cell>
          <cell r="H763">
            <v>1.2433719182642697E-2</v>
          </cell>
          <cell r="I763">
            <v>9.7522621802067395E-3</v>
          </cell>
        </row>
        <row r="764">
          <cell r="A764" t="str">
            <v>D-T-ELC-TW_Bat_S4</v>
          </cell>
          <cell r="B764" t="str">
            <v>VAR_fin</v>
          </cell>
          <cell r="C764" t="str">
            <v>TELC</v>
          </cell>
          <cell r="D764">
            <v>8.3801464206327179E-5</v>
          </cell>
          <cell r="E764">
            <v>1.635651693325007E-4</v>
          </cell>
          <cell r="F764">
            <v>2.2008446155281097E-4</v>
          </cell>
          <cell r="G764">
            <v>5.3503232741313909E-3</v>
          </cell>
          <cell r="H764">
            <v>1.2433719182642697E-2</v>
          </cell>
          <cell r="I764">
            <v>9.7522621802067395E-3</v>
          </cell>
        </row>
        <row r="765">
          <cell r="A765" t="str">
            <v>D-T-ELC-TW_Bat_S4</v>
          </cell>
          <cell r="B765" t="str">
            <v>VAR_ncap</v>
          </cell>
          <cell r="C765" t="str">
            <v>-</v>
          </cell>
          <cell r="D765">
            <v>1.9484654690800099E-4</v>
          </cell>
          <cell r="E765">
            <v>1.29202183263821E-6</v>
          </cell>
          <cell r="F765">
            <v>3.2044386743914102E-6</v>
          </cell>
          <cell r="G765">
            <v>3.64522942378869E-4</v>
          </cell>
          <cell r="H765">
            <v>3.8311461276025602E-5</v>
          </cell>
          <cell r="I765">
            <v>2.3375058370199701E-5</v>
          </cell>
        </row>
        <row r="766">
          <cell r="A766" t="str">
            <v>D-T-ELC-TW_Bat_S4</v>
          </cell>
          <cell r="B766" t="str">
            <v>VAR_cap</v>
          </cell>
          <cell r="C766" t="str">
            <v>-</v>
          </cell>
          <cell r="D766">
            <v>1.9484654690800099E-4</v>
          </cell>
          <cell r="E766">
            <v>1.96138568740639E-4</v>
          </cell>
          <cell r="F766">
            <v>1.9934300741503001E-4</v>
          </cell>
          <cell r="G766">
            <v>5.63865949793899E-4</v>
          </cell>
          <cell r="H766">
            <v>1.31493606692506E-3</v>
          </cell>
          <cell r="I766">
            <v>1.03130611745989E-3</v>
          </cell>
        </row>
        <row r="767">
          <cell r="A767" t="str">
            <v>T_B_u-ICENGA-S1</v>
          </cell>
          <cell r="B767" t="str">
            <v>VAR_fout</v>
          </cell>
          <cell r="C767" t="str">
            <v>CO2_T</v>
          </cell>
          <cell r="E767">
            <v>9.5702647805622192E-3</v>
          </cell>
          <cell r="F767">
            <v>0.63291860773777942</v>
          </cell>
          <cell r="G767">
            <v>5.6262589165918114E-2</v>
          </cell>
          <cell r="H767">
            <v>8.315187492237186E-2</v>
          </cell>
          <cell r="I767">
            <v>0.15164673234157386</v>
          </cell>
        </row>
        <row r="768">
          <cell r="A768" t="str">
            <v>T_B_u-ICENGA-S1</v>
          </cell>
          <cell r="B768" t="str">
            <v>VAR_fout</v>
          </cell>
          <cell r="C768" t="str">
            <v>TPBSu</v>
          </cell>
          <cell r="E768">
            <v>2.040256915870492E-5</v>
          </cell>
          <cell r="F768">
            <v>1.421566520563631E-3</v>
          </cell>
          <cell r="G768">
            <v>1.2978092343208898E-4</v>
          </cell>
          <cell r="H768">
            <v>2.1776422682244536E-4</v>
          </cell>
          <cell r="I768">
            <v>4.4412370415767226E-4</v>
          </cell>
        </row>
        <row r="769">
          <cell r="A769" t="str">
            <v>T_B_u-ICENGA-S1</v>
          </cell>
          <cell r="B769" t="str">
            <v>VAR_fin</v>
          </cell>
          <cell r="C769" t="str">
            <v>TNGA</v>
          </cell>
          <cell r="E769">
            <v>1.6968554575464922E-4</v>
          </cell>
          <cell r="F769">
            <v>1.1221961130102478E-2</v>
          </cell>
          <cell r="G769">
            <v>9.9756363769358449E-4</v>
          </cell>
          <cell r="H769">
            <v>1.4743240234463106E-3</v>
          </cell>
          <cell r="I769">
            <v>2.6887718500279087E-3</v>
          </cell>
        </row>
        <row r="770">
          <cell r="A770" t="str">
            <v>T_B_u-ICENGA-S1</v>
          </cell>
          <cell r="B770" t="str">
            <v>VAR_ncap</v>
          </cell>
          <cell r="C770" t="str">
            <v>-</v>
          </cell>
          <cell r="E770">
            <v>3.9857504519944797E-7</v>
          </cell>
          <cell r="F770">
            <v>2.6391451015473499E-5</v>
          </cell>
          <cell r="G770">
            <v>1.0261687910131199E-6</v>
          </cell>
          <cell r="H770">
            <v>1.7025530515303501E-6</v>
          </cell>
          <cell r="I770">
            <v>9.6715692978870601E-6</v>
          </cell>
        </row>
        <row r="771">
          <cell r="A771" t="str">
            <v>T_B_u-ICENGA-S1</v>
          </cell>
          <cell r="B771" t="str">
            <v>VAR_cap</v>
          </cell>
          <cell r="C771" t="str">
            <v>-</v>
          </cell>
          <cell r="E771">
            <v>3.9857504519944797E-7</v>
          </cell>
          <cell r="F771">
            <v>2.6790026060672899E-5</v>
          </cell>
          <cell r="G771">
            <v>2.3357387623112E-6</v>
          </cell>
          <cell r="H771">
            <v>4.1669228507746035E-6</v>
          </cell>
          <cell r="I771">
            <v>1.0926998709878877E-5</v>
          </cell>
        </row>
        <row r="772">
          <cell r="A772" t="str">
            <v>T_B_u-ICENGA-S2</v>
          </cell>
          <cell r="B772" t="str">
            <v>VAR_fout</v>
          </cell>
          <cell r="C772" t="str">
            <v>CO2_T</v>
          </cell>
          <cell r="E772">
            <v>1.01471791783033E-2</v>
          </cell>
          <cell r="F772">
            <v>0.10524619420923061</v>
          </cell>
          <cell r="G772">
            <v>0.15026304526937939</v>
          </cell>
          <cell r="H772">
            <v>9.2107755743066594E-2</v>
          </cell>
          <cell r="I772">
            <v>4.5676666565194396E-2</v>
          </cell>
        </row>
        <row r="773">
          <cell r="A773" t="str">
            <v>T_B_u-ICENGA-S2</v>
          </cell>
          <cell r="B773" t="str">
            <v>VAR_fout</v>
          </cell>
          <cell r="C773" t="str">
            <v>TPBSu</v>
          </cell>
          <cell r="E773">
            <v>1.5292388463714746E-5</v>
          </cell>
          <cell r="F773">
            <v>1.658478772750543E-4</v>
          </cell>
          <cell r="G773">
            <v>2.4317537893753249E-4</v>
          </cell>
          <cell r="H773">
            <v>1.6834807614243873E-4</v>
          </cell>
          <cell r="I773">
            <v>8.8637005488713405E-5</v>
          </cell>
        </row>
        <row r="774">
          <cell r="A774" t="str">
            <v>T_B_u-ICENGA-S2</v>
          </cell>
          <cell r="B774" t="str">
            <v>VAR_fin</v>
          </cell>
          <cell r="C774" t="str">
            <v>TNGA</v>
          </cell>
          <cell r="E774">
            <v>1.7991452443800169E-4</v>
          </cell>
          <cell r="F774">
            <v>1.8660672732133069E-3</v>
          </cell>
          <cell r="G774">
            <v>2.6642383913010543E-3</v>
          </cell>
          <cell r="H774">
            <v>1.6331162365791959E-3</v>
          </cell>
          <cell r="I774">
            <v>8.0986997456018554E-4</v>
          </cell>
        </row>
        <row r="775">
          <cell r="A775" t="str">
            <v>T_B_u-ICENGA-S2</v>
          </cell>
          <cell r="B775" t="str">
            <v>VAR_ncap</v>
          </cell>
          <cell r="C775" t="str">
            <v>-</v>
          </cell>
          <cell r="E775">
            <v>2.6459527180934498E-7</v>
          </cell>
          <cell r="F775">
            <v>2.7132810047666699E-6</v>
          </cell>
          <cell r="G775">
            <v>1.3640281613070299E-6</v>
          </cell>
          <cell r="H775">
            <v>1.1151964769018699E-6</v>
          </cell>
          <cell r="I775">
            <v>5.9629244589669198E-7</v>
          </cell>
        </row>
        <row r="776">
          <cell r="A776" t="str">
            <v>T_B_u-ICENGA-S2</v>
          </cell>
          <cell r="B776" t="str">
            <v>VAR_cap</v>
          </cell>
          <cell r="C776" t="str">
            <v>-</v>
          </cell>
          <cell r="E776">
            <v>2.6459527180934498E-7</v>
          </cell>
          <cell r="F776">
            <v>2.9778762765760102E-6</v>
          </cell>
          <cell r="G776">
            <v>4.3068467739632401E-6</v>
          </cell>
          <cell r="H776">
            <v>2.94603335314986E-6</v>
          </cell>
          <cell r="I776">
            <v>1.4324351225917232E-6</v>
          </cell>
        </row>
        <row r="777">
          <cell r="A777" t="str">
            <v>T_B_c-ICEDSLEXT</v>
          </cell>
          <cell r="B777" t="str">
            <v>VAR_fout</v>
          </cell>
          <cell r="C777" t="str">
            <v>CO2_T</v>
          </cell>
          <cell r="D777">
            <v>0.44180262913919299</v>
          </cell>
          <cell r="E777">
            <v>0.44083677189998999</v>
          </cell>
          <cell r="F777">
            <v>0.43751230587485301</v>
          </cell>
        </row>
        <row r="778">
          <cell r="A778" t="str">
            <v>T_B_c-ICEDSLEXT</v>
          </cell>
          <cell r="B778" t="str">
            <v>VAR_fout</v>
          </cell>
          <cell r="C778" t="str">
            <v>TPBSc</v>
          </cell>
          <cell r="D778">
            <v>5.9973348312507911E-2</v>
          </cell>
          <cell r="E778">
            <v>4.7991226978983108E-2</v>
          </cell>
          <cell r="F778">
            <v>2.998685610591911E-2</v>
          </cell>
        </row>
        <row r="779">
          <cell r="A779" t="str">
            <v>T_B_c-ICEDSLEXT</v>
          </cell>
          <cell r="B779" t="str">
            <v>VAR_fin</v>
          </cell>
          <cell r="C779" t="str">
            <v>TDSL</v>
          </cell>
          <cell r="D779">
            <v>6.0273209978061798E-3</v>
          </cell>
          <cell r="E779">
            <v>6.0141442278306874E-3</v>
          </cell>
          <cell r="F779">
            <v>5.9687899846501075E-3</v>
          </cell>
        </row>
        <row r="780">
          <cell r="A780" t="str">
            <v>T_B_c-ICEDSLEXT</v>
          </cell>
          <cell r="B780" t="str">
            <v>VAR_cap</v>
          </cell>
          <cell r="C780" t="str">
            <v>-</v>
          </cell>
          <cell r="D780">
            <v>1.30332047521267E-3</v>
          </cell>
          <cell r="E780">
            <v>1.04265638017014E-3</v>
          </cell>
          <cell r="F780">
            <v>6.5166023760633498E-4</v>
          </cell>
        </row>
        <row r="781">
          <cell r="A781" t="str">
            <v>T_B_u-ICENGA-S3</v>
          </cell>
          <cell r="B781" t="str">
            <v>VAR_fout</v>
          </cell>
          <cell r="C781" t="str">
            <v>CO2_T</v>
          </cell>
          <cell r="E781">
            <v>1.1164643041356399E-2</v>
          </cell>
          <cell r="F781">
            <v>5.6514729357482922</v>
          </cell>
          <cell r="G781">
            <v>5.8194295829904714</v>
          </cell>
          <cell r="H781">
            <v>12.888385344084341</v>
          </cell>
          <cell r="I781">
            <v>1.6349424492995466</v>
          </cell>
        </row>
        <row r="782">
          <cell r="A782" t="str">
            <v>T_B_u-ICENGA-S3</v>
          </cell>
          <cell r="B782" t="str">
            <v>VAR_fout</v>
          </cell>
          <cell r="C782" t="str">
            <v>TPBSu</v>
          </cell>
          <cell r="E782">
            <v>1.1169024463235541E-5</v>
          </cell>
          <cell r="F782">
            <v>5.9469769938830181E-3</v>
          </cell>
          <cell r="G782">
            <v>6.1386214071472147E-3</v>
          </cell>
          <cell r="H782">
            <v>1.5727731245270569E-2</v>
          </cell>
          <cell r="I782">
            <v>2.0597891232287261E-3</v>
          </cell>
        </row>
        <row r="783">
          <cell r="A783" t="str">
            <v>T_B_u-ICENGA-S3</v>
          </cell>
          <cell r="B783" t="str">
            <v>VAR_fin</v>
          </cell>
          <cell r="C783" t="str">
            <v>TNGA</v>
          </cell>
          <cell r="E783">
            <v>1.9795466385383719E-4</v>
          </cell>
          <cell r="F783">
            <v>0.10020342084660093</v>
          </cell>
          <cell r="G783">
            <v>0.10318137558493745</v>
          </cell>
          <cell r="H783">
            <v>0.2285174706397933</v>
          </cell>
          <cell r="I783">
            <v>2.8988341299637364E-2</v>
          </cell>
        </row>
        <row r="784">
          <cell r="A784" t="str">
            <v>T_B_u-ICENGA-S3</v>
          </cell>
          <cell r="B784" t="str">
            <v>VAR_ncap</v>
          </cell>
          <cell r="C784" t="str">
            <v>-</v>
          </cell>
          <cell r="E784">
            <v>1.53566840980889E-7</v>
          </cell>
          <cell r="F784">
            <v>1.11801141904672E-4</v>
          </cell>
          <cell r="G784">
            <v>3.5343919661689901E-6</v>
          </cell>
          <cell r="H784">
            <v>1.1130282023982901E-4</v>
          </cell>
          <cell r="I784">
            <v>5.1674485935524102E-7</v>
          </cell>
        </row>
        <row r="785">
          <cell r="A785" t="str">
            <v>T_B_u-ICENGA-S3</v>
          </cell>
          <cell r="B785" t="str">
            <v>VAR_cap</v>
          </cell>
          <cell r="C785" t="str">
            <v>-</v>
          </cell>
          <cell r="E785">
            <v>1.53566840980889E-7</v>
          </cell>
          <cell r="F785">
            <v>1.1195470874565301E-4</v>
          </cell>
          <cell r="G785">
            <v>1.15426521263558E-4</v>
          </cell>
          <cell r="H785">
            <v>2.9638808716601098E-4</v>
          </cell>
          <cell r="I785">
            <v>3.8640325614062903E-5</v>
          </cell>
        </row>
        <row r="786">
          <cell r="A786" t="str">
            <v>T_B_u-ICENGA-S4</v>
          </cell>
          <cell r="B786" t="str">
            <v>VAR_fout</v>
          </cell>
          <cell r="C786" t="str">
            <v>CO2_T</v>
          </cell>
          <cell r="F786">
            <v>1.705710210343158E-2</v>
          </cell>
          <cell r="G786">
            <v>2.319202438209076E-2</v>
          </cell>
          <cell r="H786">
            <v>1.3682442757777771E-2</v>
          </cell>
          <cell r="I786">
            <v>1.1269935114827359E-2</v>
          </cell>
        </row>
        <row r="787">
          <cell r="A787" t="str">
            <v>T_B_u-ICENGA-S4</v>
          </cell>
          <cell r="B787" t="str">
            <v>VAR_fout</v>
          </cell>
          <cell r="C787" t="str">
            <v>TPBSu</v>
          </cell>
          <cell r="F787">
            <v>1.1667304762017159E-5</v>
          </cell>
          <cell r="G787">
            <v>1.6433138669366903E-5</v>
          </cell>
          <cell r="H787">
            <v>1.1231997728056821E-5</v>
          </cell>
          <cell r="I787">
            <v>9.9082901178909255E-6</v>
          </cell>
        </row>
        <row r="788">
          <cell r="A788" t="str">
            <v>T_B_u-ICENGA-S4</v>
          </cell>
          <cell r="B788" t="str">
            <v>VAR_fin</v>
          </cell>
          <cell r="C788" t="str">
            <v>TNGA</v>
          </cell>
          <cell r="F788">
            <v>3.0243088835871641E-4</v>
          </cell>
          <cell r="G788">
            <v>4.1120610606543953E-4</v>
          </cell>
          <cell r="H788">
            <v>2.42596502797478E-4</v>
          </cell>
          <cell r="I788">
            <v>1.9982154458913763E-4</v>
          </cell>
        </row>
        <row r="789">
          <cell r="A789"/>
          <cell r="B789"/>
          <cell r="C789"/>
        </row>
        <row r="790">
          <cell r="A790"/>
          <cell r="B790"/>
          <cell r="C790"/>
        </row>
        <row r="791">
          <cell r="A791"/>
          <cell r="B791"/>
          <cell r="C791"/>
        </row>
        <row r="792">
          <cell r="A792"/>
          <cell r="B792"/>
          <cell r="C792"/>
        </row>
        <row r="793">
          <cell r="A793"/>
          <cell r="B793"/>
          <cell r="C793"/>
        </row>
        <row r="794">
          <cell r="A794"/>
          <cell r="B794"/>
          <cell r="C794"/>
        </row>
        <row r="795">
          <cell r="A795"/>
          <cell r="B795"/>
          <cell r="C795"/>
        </row>
        <row r="796">
          <cell r="A796"/>
          <cell r="B796"/>
          <cell r="C796"/>
        </row>
        <row r="797">
          <cell r="A797"/>
          <cell r="B797"/>
          <cell r="C797"/>
        </row>
        <row r="798">
          <cell r="A798"/>
          <cell r="B798"/>
          <cell r="C798"/>
        </row>
        <row r="799">
          <cell r="A799"/>
          <cell r="B799"/>
          <cell r="C799"/>
        </row>
        <row r="800">
          <cell r="A800"/>
          <cell r="B800"/>
          <cell r="C800"/>
        </row>
        <row r="801">
          <cell r="A801"/>
          <cell r="B801"/>
          <cell r="C801"/>
        </row>
        <row r="802">
          <cell r="A802"/>
          <cell r="B802"/>
          <cell r="C802"/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>
        <row r="9">
          <cell r="B9">
            <v>18.873033181312056</v>
          </cell>
          <cell r="C9">
            <v>22.216146968607351</v>
          </cell>
          <cell r="D9">
            <v>28.230332898683368</v>
          </cell>
          <cell r="E9">
            <v>35.225001464455353</v>
          </cell>
          <cell r="F9">
            <v>43.545192092115272</v>
          </cell>
          <cell r="G9">
            <v>93.833547878527014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1.0419417224466892E-2</v>
          </cell>
          <cell r="F28">
            <v>1.0461085720661397E-2</v>
          </cell>
          <cell r="G28">
            <v>21.413233571085904</v>
          </cell>
        </row>
      </sheetData>
      <sheetData sheetId="30"/>
      <sheetData sheetId="31"/>
      <sheetData sheetId="32">
        <row r="14">
          <cell r="B14">
            <v>82.760018669199042</v>
          </cell>
          <cell r="C14">
            <v>82.759884125125936</v>
          </cell>
          <cell r="D14">
            <v>64.588900826910759</v>
          </cell>
          <cell r="E14">
            <v>67.963269178961966</v>
          </cell>
          <cell r="F14">
            <v>32.820809764107295</v>
          </cell>
          <cell r="G14">
            <v>0</v>
          </cell>
        </row>
        <row r="15">
          <cell r="B15">
            <v>66.745686196139275</v>
          </cell>
          <cell r="C15">
            <v>49.798816925850836</v>
          </cell>
          <cell r="D15">
            <v>68.534990509700648</v>
          </cell>
          <cell r="E15">
            <v>70.233615924895204</v>
          </cell>
          <cell r="F15">
            <v>72.635655924005292</v>
          </cell>
          <cell r="G15">
            <v>69.178239786723523</v>
          </cell>
        </row>
        <row r="16">
          <cell r="B16">
            <v>66.632412429208316</v>
          </cell>
          <cell r="C16">
            <v>55.764035817823689</v>
          </cell>
          <cell r="D16">
            <v>65.550403513743376</v>
          </cell>
          <cell r="E16">
            <v>64.465706874975368</v>
          </cell>
          <cell r="F16">
            <v>62.677584839017953</v>
          </cell>
          <cell r="G16">
            <v>66.135004859076361</v>
          </cell>
        </row>
        <row r="17">
          <cell r="B17">
            <v>12.841923320242159</v>
          </cell>
          <cell r="C17">
            <v>16.036065343533931</v>
          </cell>
          <cell r="D17">
            <v>6.1702962025629171</v>
          </cell>
          <cell r="E17">
            <v>12.626974694920701</v>
          </cell>
          <cell r="F17">
            <v>13.129721477599816</v>
          </cell>
          <cell r="G17">
            <v>13.661193782370052</v>
          </cell>
        </row>
        <row r="18">
          <cell r="B18">
            <v>3.9606242001349677E-2</v>
          </cell>
          <cell r="C18">
            <v>1.2009647008766581E-4</v>
          </cell>
          <cell r="D18">
            <v>3.1342190078230206E-3</v>
          </cell>
          <cell r="E18">
            <v>5.4482672014053183E-4</v>
          </cell>
          <cell r="F18">
            <v>1.4472825417347328E-3</v>
          </cell>
          <cell r="G18">
            <v>1.5544430962553261E-5</v>
          </cell>
        </row>
        <row r="19">
          <cell r="B19">
            <v>6.5070062375551947</v>
          </cell>
          <cell r="C19">
            <v>7.302774755322555</v>
          </cell>
          <cell r="D19">
            <v>7.4118262497463796</v>
          </cell>
          <cell r="E19">
            <v>7.3981468832452739</v>
          </cell>
          <cell r="F19">
            <v>4.3868160699752776</v>
          </cell>
          <cell r="G19">
            <v>4.653444386579106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3.237698067972905</v>
          </cell>
          <cell r="G20">
            <v>4.4441970849104999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1.1575487672673258E-2</v>
          </cell>
          <cell r="G21">
            <v>1.9058542884013937E-3</v>
          </cell>
        </row>
        <row r="22">
          <cell r="B22">
            <v>0</v>
          </cell>
          <cell r="C22">
            <v>4.8449356162139345E-4</v>
          </cell>
          <cell r="D22">
            <v>6.3518810473895239E-3</v>
          </cell>
          <cell r="E22">
            <v>3.1396317444765251E-3</v>
          </cell>
          <cell r="F22">
            <v>6.5944620114239669E-2</v>
          </cell>
          <cell r="G22">
            <v>8.8216446441299391E-4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8.8782600631038371E-3</v>
          </cell>
          <cell r="G23">
            <v>5.1738871567928078E-2</v>
          </cell>
        </row>
        <row r="24">
          <cell r="B24">
            <v>0.96588624136454682</v>
          </cell>
          <cell r="C24">
            <v>4.6907009146928899E-4</v>
          </cell>
          <cell r="D24">
            <v>6.9960920781652032E-3</v>
          </cell>
          <cell r="E24">
            <v>9.7123597307864577E-3</v>
          </cell>
          <cell r="F24">
            <v>2.9358839402733872E-2</v>
          </cell>
          <cell r="G24">
            <v>4.7006868526383821E-4</v>
          </cell>
        </row>
        <row r="25">
          <cell r="B25">
            <v>0.42476100161453173</v>
          </cell>
          <cell r="C25">
            <v>7.5680778329072759E-2</v>
          </cell>
          <cell r="D25">
            <v>0.37162330603445815</v>
          </cell>
          <cell r="E25">
            <v>2.2436603116195789E-3</v>
          </cell>
          <cell r="F25">
            <v>0.61065300892117946</v>
          </cell>
          <cell r="G25">
            <v>2.9106560413365198E-4</v>
          </cell>
        </row>
        <row r="26">
          <cell r="B26">
            <v>1.5176436158478075</v>
          </cell>
          <cell r="C26">
            <v>1.4122849354102469</v>
          </cell>
          <cell r="D26">
            <v>1.4275044819637448</v>
          </cell>
          <cell r="E26">
            <v>1.4025364703226255</v>
          </cell>
          <cell r="F26">
            <v>0.84270865114931126</v>
          </cell>
          <cell r="G26">
            <v>0.60490740246365671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0.54160077086416047</v>
          </cell>
          <cell r="G27">
            <v>0.71177569450417866</v>
          </cell>
        </row>
        <row r="28">
          <cell r="B28">
            <v>1.8062420273338021E-3</v>
          </cell>
          <cell r="C28">
            <v>7.6257233034361771E-5</v>
          </cell>
          <cell r="D28">
            <v>1.0552008366121689E-3</v>
          </cell>
          <cell r="E28">
            <v>2.4268338132288697E-4</v>
          </cell>
          <cell r="F28">
            <v>2.9593048650991793E-4</v>
          </cell>
          <cell r="G28">
            <v>5.1310028303271504E-6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6.5232241443438949E-2</v>
          </cell>
          <cell r="G29">
            <v>3.1331673954009695E-2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6.7258705541577901E-3</v>
          </cell>
          <cell r="G30">
            <v>6.575688180434522E-3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1.7220409160928225E-3</v>
          </cell>
          <cell r="G31">
            <v>6.3253032186623876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1.0419417224466892E-2</v>
          </cell>
          <cell r="F32">
            <v>1.029091501509509E-2</v>
          </cell>
          <cell r="G32">
            <v>21.413074540850481</v>
          </cell>
        </row>
        <row r="33">
          <cell r="B33">
            <v>0.52400000000000047</v>
          </cell>
          <cell r="C33">
            <v>0.54529215317189028</v>
          </cell>
          <cell r="D33">
            <v>1.9633955213092094</v>
          </cell>
          <cell r="E33">
            <v>4.770767399063593</v>
          </cell>
          <cell r="F33">
            <v>13.401446734634979</v>
          </cell>
          <cell r="G33">
            <v>21.829553744941585</v>
          </cell>
        </row>
        <row r="34">
          <cell r="B34">
            <v>0</v>
          </cell>
          <cell r="C34">
            <v>0</v>
          </cell>
          <cell r="D34">
            <v>0.14080513676707751</v>
          </cell>
          <cell r="E34">
            <v>0.15586545369886776</v>
          </cell>
          <cell r="F34">
            <v>2.1690325907928889</v>
          </cell>
          <cell r="G34">
            <v>11.618817967769299</v>
          </cell>
        </row>
        <row r="35">
          <cell r="B35">
            <v>3.517953999707534</v>
          </cell>
          <cell r="C35">
            <v>4.8498358287312016</v>
          </cell>
          <cell r="D35">
            <v>9.5945089284670928</v>
          </cell>
          <cell r="E35">
            <v>12.306513883263136</v>
          </cell>
          <cell r="F35">
            <v>39.100472239758282</v>
          </cell>
          <cell r="G35">
            <v>62.600404315375762</v>
          </cell>
        </row>
        <row r="36">
          <cell r="B36">
            <v>2.1349390887346629</v>
          </cell>
          <cell r="C36">
            <v>3.3906818334793205</v>
          </cell>
          <cell r="D36">
            <v>8.0482098926215961</v>
          </cell>
          <cell r="E36">
            <v>10.326591545334633</v>
          </cell>
          <cell r="F36">
            <v>13.87809308475016</v>
          </cell>
          <cell r="G36">
            <v>18.651010034056323</v>
          </cell>
        </row>
        <row r="37">
          <cell r="B37">
            <v>0.86248322578584768</v>
          </cell>
          <cell r="C37">
            <v>1.2876009498016312</v>
          </cell>
          <cell r="D37">
            <v>4.1841154527768598</v>
          </cell>
          <cell r="E37">
            <v>5.3686075982169683</v>
          </cell>
          <cell r="F37">
            <v>7.2151061462232144</v>
          </cell>
          <cell r="G37">
            <v>9.6965430685143126</v>
          </cell>
        </row>
        <row r="38">
          <cell r="B38">
            <v>2.8396236857719668</v>
          </cell>
          <cell r="C38">
            <v>3.2944551365802237</v>
          </cell>
          <cell r="D38">
            <v>6.8324040437456475</v>
          </cell>
          <cell r="E38">
            <v>8.7666021736945847</v>
          </cell>
          <cell r="F38">
            <v>11.781604894855889</v>
          </cell>
          <cell r="G38">
            <v>15.833505776470647</v>
          </cell>
        </row>
        <row r="39">
          <cell r="B39">
            <v>0.66997248359652795</v>
          </cell>
          <cell r="C39">
            <v>9.0486779703743206E-2</v>
          </cell>
          <cell r="D39">
            <v>5.0427695170010792E-2</v>
          </cell>
          <cell r="E39">
            <v>4.2317866957036161E-2</v>
          </cell>
          <cell r="F39">
            <v>2.4458980306067607E-2</v>
          </cell>
          <cell r="G39">
            <v>8.447901092285718E-3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6.2908488463128843E-3</v>
          </cell>
          <cell r="G40">
            <v>4.9147751164281871E-3</v>
          </cell>
        </row>
        <row r="41">
          <cell r="B41">
            <v>7.051246977151121E-2</v>
          </cell>
          <cell r="C41">
            <v>0.17135629055611348</v>
          </cell>
          <cell r="D41">
            <v>3.4437040518887582E-3</v>
          </cell>
          <cell r="E41">
            <v>0.17076494830776645</v>
          </cell>
          <cell r="F41">
            <v>5.2710006902927141E-3</v>
          </cell>
          <cell r="G41">
            <v>9.5864108238213484E-4</v>
          </cell>
        </row>
        <row r="42">
          <cell r="B42">
            <v>0.1725272169252062</v>
          </cell>
          <cell r="C42">
            <v>0.52162292359229645</v>
          </cell>
          <cell r="D42">
            <v>1.1317604616697046</v>
          </cell>
          <cell r="E42">
            <v>2.6306355285179333</v>
          </cell>
          <cell r="F42">
            <v>3.7621843555126318</v>
          </cell>
          <cell r="G42">
            <v>5.3122958503256301E-4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0.16040990175678663</v>
          </cell>
          <cell r="G43">
            <v>5.8837689658323074</v>
          </cell>
        </row>
        <row r="44">
          <cell r="B44">
            <v>0.23005248389853589</v>
          </cell>
          <cell r="C44">
            <v>0.23016938578090751</v>
          </cell>
          <cell r="D44">
            <v>0.33671823042899329</v>
          </cell>
          <cell r="E44">
            <v>0.33295798882859634</v>
          </cell>
          <cell r="F44">
            <v>5.3579683255773489E-2</v>
          </cell>
          <cell r="G44">
            <v>6.7034383705026027E-5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0.24657659379992453</v>
          </cell>
          <cell r="G45">
            <v>0.59290081322961385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1.1354096068564418E-3</v>
          </cell>
          <cell r="F46">
            <v>0.40971577737927561</v>
          </cell>
          <cell r="G46">
            <v>0.23931047143292233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7.2988502546902673E-4</v>
          </cell>
          <cell r="F47">
            <v>4.9150107290250955E-3</v>
          </cell>
          <cell r="G47">
            <v>8.0914361695326616E-4</v>
          </cell>
        </row>
        <row r="48">
          <cell r="B48">
            <v>1.4612657065728245E-2</v>
          </cell>
          <cell r="C48">
            <v>3.3552551980134981E-3</v>
          </cell>
          <cell r="D48">
            <v>1.1785957879249867E-2</v>
          </cell>
          <cell r="E48">
            <v>1.1107037831685412E-2</v>
          </cell>
          <cell r="F48">
            <v>5.2445678053084366E-2</v>
          </cell>
          <cell r="G48">
            <v>9.4248069070068149E-2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3.2692661046160846E-4</v>
          </cell>
          <cell r="F49">
            <v>1.0440383336377005E-3</v>
          </cell>
          <cell r="G49">
            <v>7.3180365886123928E-4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1.1843437150812926E-3</v>
          </cell>
          <cell r="F50">
            <v>2.0983864518383591E-3</v>
          </cell>
          <cell r="G50">
            <v>6.9054934752892745E-4</v>
          </cell>
        </row>
        <row r="51">
          <cell r="B51">
            <v>2.811369541842277E-2</v>
          </cell>
          <cell r="C51">
            <v>4.2494086383149726E-3</v>
          </cell>
          <cell r="D51">
            <v>2.0082934586074543E-2</v>
          </cell>
          <cell r="E51">
            <v>0.25188585016532661</v>
          </cell>
          <cell r="F51">
            <v>0.6952192676947313</v>
          </cell>
          <cell r="G51">
            <v>0.63815781209222311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1.3482357531195066E-3</v>
          </cell>
          <cell r="F52">
            <v>5.3662632022433137E-3</v>
          </cell>
          <cell r="G52">
            <v>3.6395292117607767E-3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2.4359378891232507E-3</v>
          </cell>
          <cell r="F53">
            <v>4.2950157646343178E-3</v>
          </cell>
          <cell r="G53">
            <v>1.0964315480600747E-3</v>
          </cell>
        </row>
        <row r="54">
          <cell r="B54">
            <v>0.95937650245580408</v>
          </cell>
          <cell r="C54">
            <v>1.1060273398875127</v>
          </cell>
          <cell r="D54">
            <v>1.2629639592810258</v>
          </cell>
          <cell r="E54">
            <v>1.2632577573057666</v>
          </cell>
          <cell r="F54">
            <v>1.2633049179533773</v>
          </cell>
          <cell r="G54">
            <v>2.9835423937479741</v>
          </cell>
        </row>
        <row r="55">
          <cell r="B55">
            <v>0.59440848364732746</v>
          </cell>
          <cell r="C55">
            <v>0.62590444367173348</v>
          </cell>
          <cell r="D55">
            <v>0.52678037189134619</v>
          </cell>
          <cell r="E55">
            <v>1.8151369549429381</v>
          </cell>
          <cell r="F55">
            <v>1.6927337796483981</v>
          </cell>
          <cell r="G55">
            <v>1.5083851859550492E-2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1.837653224004236E-3</v>
          </cell>
          <cell r="F56">
            <v>2.7277912456494134E-3</v>
          </cell>
          <cell r="G56">
            <v>5.0348225802804931E-4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7.7813437656466106E-4</v>
          </cell>
          <cell r="F57">
            <v>2.0128929130187093E-3</v>
          </cell>
          <cell r="G57">
            <v>1.7111246144407022E-3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9.1195444870542457E-4</v>
          </cell>
          <cell r="F58">
            <v>3.938208293240774E-3</v>
          </cell>
          <cell r="G58">
            <v>9.9299089898631184E-4</v>
          </cell>
        </row>
        <row r="70">
          <cell r="B70">
            <v>9.4547894810713448E-2</v>
          </cell>
          <cell r="C70">
            <v>1.1131192851336584E-2</v>
          </cell>
          <cell r="D70">
            <v>9.4478653413629238E-2</v>
          </cell>
          <cell r="E70">
            <v>1.7387076831228132E-3</v>
          </cell>
          <cell r="F70">
            <v>7.9457736482210928E-3</v>
          </cell>
          <cell r="G70">
            <v>9.4455136406813842E-2</v>
          </cell>
        </row>
        <row r="71">
          <cell r="B71">
            <v>4.76568636607075E-3</v>
          </cell>
          <cell r="C71">
            <v>3.7185889207119851E-3</v>
          </cell>
          <cell r="D71">
            <v>4.7611485646156318E-3</v>
          </cell>
          <cell r="E71">
            <v>2.5541391436126348E-3</v>
          </cell>
          <cell r="F71">
            <v>7.9731995877306686E-2</v>
          </cell>
          <cell r="G71">
            <v>2.0622112922604359</v>
          </cell>
        </row>
        <row r="72">
          <cell r="B72">
            <v>4.4015628945251167E-3</v>
          </cell>
          <cell r="C72">
            <v>3.3445619094846931E-3</v>
          </cell>
          <cell r="D72">
            <v>4.3190324007290762E-3</v>
          </cell>
          <cell r="E72">
            <v>2.4477891383315564E-3</v>
          </cell>
          <cell r="F72">
            <v>7.2767200170604377E-3</v>
          </cell>
          <cell r="G72">
            <v>2.0257344718281889E-2</v>
          </cell>
        </row>
        <row r="73">
          <cell r="B73">
            <v>1.6046209596962656E-3</v>
          </cell>
          <cell r="C73">
            <v>1.602706549561165E-3</v>
          </cell>
          <cell r="D73">
            <v>1.6139850883385995E-3</v>
          </cell>
          <cell r="E73">
            <v>2.5052715384521348E-3</v>
          </cell>
          <cell r="F73">
            <v>4.719496038060246E-3</v>
          </cell>
          <cell r="G73">
            <v>3.3795100221023335E-3</v>
          </cell>
        </row>
        <row r="74">
          <cell r="B74">
            <v>3.8022288606987436E-3</v>
          </cell>
          <cell r="C74">
            <v>3.8008396778257932E-3</v>
          </cell>
          <cell r="D74">
            <v>3.8414717046052343E-3</v>
          </cell>
          <cell r="E74">
            <v>1.2648235520314532E-2</v>
          </cell>
          <cell r="F74">
            <v>0.2018432915570823</v>
          </cell>
          <cell r="G74">
            <v>0.23273679791775376</v>
          </cell>
        </row>
        <row r="75">
          <cell r="B75">
            <v>3.802154321651706E-3</v>
          </cell>
          <cell r="C75">
            <v>3.8007591062366817E-3</v>
          </cell>
          <cell r="D75">
            <v>3.8413998412664551E-3</v>
          </cell>
          <cell r="E75">
            <v>1.2647502535021685E-2</v>
          </cell>
          <cell r="F75">
            <v>0.20183764829478587</v>
          </cell>
          <cell r="G75">
            <v>0.23275558722628087</v>
          </cell>
        </row>
        <row r="76">
          <cell r="B76">
            <v>1.6094470449509889E-3</v>
          </cell>
          <cell r="C76">
            <v>1.607852343005552E-3</v>
          </cell>
          <cell r="D76">
            <v>1.618897889291394E-3</v>
          </cell>
          <cell r="E76">
            <v>2.5545286727101566E-3</v>
          </cell>
          <cell r="F76">
            <v>4.1619368000721767E-3</v>
          </cell>
          <cell r="G76">
            <v>2.8534318051850341E-3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1.4464509973136119E-4</v>
          </cell>
          <cell r="G90">
            <v>1.3517570010854462E-4</v>
          </cell>
        </row>
        <row r="91">
          <cell r="B91">
            <v>1.8035614744921959</v>
          </cell>
          <cell r="C91">
            <v>9.0134396334323806E-4</v>
          </cell>
          <cell r="D91">
            <v>1.4013146388721575E-2</v>
          </cell>
          <cell r="E91">
            <v>2.0772132584700866E-2</v>
          </cell>
          <cell r="F91">
            <v>6.2115514729084505E-2</v>
          </cell>
          <cell r="G91">
            <v>9.8396040067577129E-4</v>
          </cell>
        </row>
        <row r="92">
          <cell r="B92">
            <v>1.2660389456761234</v>
          </cell>
          <cell r="C92">
            <v>0.27492775791100321</v>
          </cell>
          <cell r="D92">
            <v>1.1403847152933684</v>
          </cell>
          <cell r="E92">
            <v>5.9364207287473597E-3</v>
          </cell>
          <cell r="F92">
            <v>1.5971300792205096</v>
          </cell>
          <cell r="G92">
            <v>8.7229012865416649E-4</v>
          </cell>
        </row>
        <row r="93">
          <cell r="B93">
            <v>14.159886111549634</v>
          </cell>
          <cell r="C93">
            <v>13.051709472508442</v>
          </cell>
          <cell r="D93">
            <v>13.178338180695848</v>
          </cell>
          <cell r="E93">
            <v>12.779693303655176</v>
          </cell>
          <cell r="F93">
            <v>11.966784888276937</v>
          </cell>
          <cell r="G93">
            <v>10.757979809005644</v>
          </cell>
        </row>
        <row r="94">
          <cell r="B94">
            <v>9.2892447120024035E-3</v>
          </cell>
          <cell r="C94">
            <v>3.9218005560528904E-4</v>
          </cell>
          <cell r="D94">
            <v>5.4267471597197157E-3</v>
          </cell>
          <cell r="E94">
            <v>1.2480859610891318E-3</v>
          </cell>
          <cell r="F94">
            <v>1.5219282163367195E-3</v>
          </cell>
          <cell r="G94">
            <v>2.6388014555968175E-5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8.3171107840384631E-2</v>
          </cell>
          <cell r="G95">
            <v>4.1514467989062852E-2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8.1671285300487142E-3</v>
          </cell>
          <cell r="G96">
            <v>8.2978922276911692E-3</v>
          </cell>
        </row>
        <row r="97">
          <cell r="B97">
            <v>1.7329037885465068</v>
          </cell>
          <cell r="C97">
            <v>1.4398632184672691</v>
          </cell>
          <cell r="D97">
            <v>2.262647708701246</v>
          </cell>
          <cell r="E97">
            <v>0.45671423063303462</v>
          </cell>
          <cell r="F97">
            <v>1.3786556618979056E-2</v>
          </cell>
          <cell r="G97">
            <v>1.4224271147362204E-4</v>
          </cell>
        </row>
        <row r="98">
          <cell r="B98">
            <v>0.90177984140750722</v>
          </cell>
          <cell r="C98">
            <v>3.2645099454587593E-4</v>
          </cell>
          <cell r="D98">
            <v>1.4194472273904527E-3</v>
          </cell>
          <cell r="E98">
            <v>3.7736513578112658E-4</v>
          </cell>
          <cell r="F98">
            <v>5.9532193235777703E-4</v>
          </cell>
          <cell r="G98">
            <v>2.4034250174208844E-4</v>
          </cell>
        </row>
        <row r="99">
          <cell r="B99">
            <v>1.4500062410316639</v>
          </cell>
          <cell r="C99">
            <v>3.801388349722497</v>
          </cell>
          <cell r="D99">
            <v>3.8008601680495211</v>
          </cell>
          <cell r="E99">
            <v>1.0125788145705121</v>
          </cell>
          <cell r="F99">
            <v>0</v>
          </cell>
          <cell r="G99">
            <v>0</v>
          </cell>
        </row>
        <row r="100">
          <cell r="B100">
            <v>0.18406960274906764</v>
          </cell>
          <cell r="C100">
            <v>1.8500340045645576</v>
          </cell>
          <cell r="D100">
            <v>1.4599132834469282E-3</v>
          </cell>
          <cell r="E100">
            <v>5.8343772705625972E-4</v>
          </cell>
          <cell r="F100">
            <v>3.3252657961361056E-4</v>
          </cell>
          <cell r="G100">
            <v>1.1416604893035294E-5</v>
          </cell>
        </row>
        <row r="101">
          <cell r="B101">
            <v>1.5505973803983544</v>
          </cell>
          <cell r="C101">
            <v>1.3994151523322709</v>
          </cell>
          <cell r="D101">
            <v>1.1998250050593302</v>
          </cell>
          <cell r="E101">
            <v>0.92840359828194996</v>
          </cell>
          <cell r="F101">
            <v>0.5558730242222446</v>
          </cell>
          <cell r="G101">
            <v>0.33283411659748863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4.2213182381741509E-7</v>
          </cell>
          <cell r="G102">
            <v>5.8755570170836595E-7</v>
          </cell>
        </row>
        <row r="103">
          <cell r="F103">
            <v>3.4827505477568715E-2</v>
          </cell>
          <cell r="G103">
            <v>1.4769273704368036E-2</v>
          </cell>
        </row>
        <row r="104">
          <cell r="B104">
            <v>0.92948255607901209</v>
          </cell>
          <cell r="C104">
            <v>2.0708936107891853</v>
          </cell>
          <cell r="D104">
            <v>3.5954142392798503E-2</v>
          </cell>
          <cell r="E104">
            <v>1.314765285175959</v>
          </cell>
          <cell r="F104">
            <v>1.1684332456296803E-2</v>
          </cell>
          <cell r="G104">
            <v>2.1250388248754051E-3</v>
          </cell>
        </row>
        <row r="105">
          <cell r="B105">
            <v>0.65981796555961547</v>
          </cell>
          <cell r="C105">
            <v>1.8166141852647779</v>
          </cell>
          <cell r="D105">
            <v>3.3612226860623937</v>
          </cell>
          <cell r="E105">
            <v>5.5648059257110321</v>
          </cell>
          <cell r="F105">
            <v>8.2977955442237814</v>
          </cell>
          <cell r="G105">
            <v>12.44755810569054</v>
          </cell>
        </row>
        <row r="106">
          <cell r="B106">
            <v>1.9348845305858422</v>
          </cell>
          <cell r="C106">
            <v>1.8588626633509411</v>
          </cell>
          <cell r="D106">
            <v>2.5503801071936492</v>
          </cell>
          <cell r="E106">
            <v>2.2434145161547754</v>
          </cell>
          <cell r="F106">
            <v>1.5203032292156931</v>
          </cell>
          <cell r="G106">
            <v>2.0114935765709574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3.6494251273451315E-4</v>
          </cell>
          <cell r="F107">
            <v>2.2095002359837569E-3</v>
          </cell>
          <cell r="G107">
            <v>3.2649654719166878E-4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8.4869000916542117E-4</v>
          </cell>
          <cell r="F108">
            <v>0.24582946642756526</v>
          </cell>
          <cell r="G108">
            <v>0.11965523571646121</v>
          </cell>
        </row>
        <row r="109">
          <cell r="B109">
            <v>4.3225292217285625E-2</v>
          </cell>
          <cell r="C109">
            <v>8.420229437720677E-3</v>
          </cell>
          <cell r="D109">
            <v>3.268872030995193E-2</v>
          </cell>
          <cell r="E109">
            <v>2.9131013833045432E-2</v>
          </cell>
          <cell r="F109">
            <v>0.12963890648040385</v>
          </cell>
          <cell r="G109">
            <v>0.21755354113778783</v>
          </cell>
        </row>
        <row r="110">
          <cell r="B110">
            <v>4.5981436682478588E-5</v>
          </cell>
          <cell r="C110">
            <v>6.0511134788145479E-5</v>
          </cell>
          <cell r="D110">
            <v>6.3352733260122826E-5</v>
          </cell>
          <cell r="E110">
            <v>4.9676662406632991E-3</v>
          </cell>
          <cell r="F110">
            <v>9.273293550409064E-3</v>
          </cell>
          <cell r="G110">
            <v>3.4336574190474587E-3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0.10470983225417675</v>
          </cell>
          <cell r="C112">
            <v>9.5926710616951929E-3</v>
          </cell>
          <cell r="D112">
            <v>5.1607787445911719E-2</v>
          </cell>
          <cell r="E112">
            <v>0.53584338165119227</v>
          </cell>
          <cell r="F112">
            <v>1.4598328215341492</v>
          </cell>
          <cell r="G112">
            <v>1.3149829141307581</v>
          </cell>
        </row>
        <row r="113">
          <cell r="B113">
            <v>4.5981445175113541E-5</v>
          </cell>
          <cell r="C113">
            <v>6.0511137546418676E-5</v>
          </cell>
          <cell r="D113">
            <v>6.3352751976451945E-5</v>
          </cell>
          <cell r="E113">
            <v>9.1536386837137215E-3</v>
          </cell>
          <cell r="F113">
            <v>1.7624535396831058E-2</v>
          </cell>
          <cell r="G113">
            <v>4.8927757923892092E-3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1.4243260247458067</v>
          </cell>
          <cell r="C115">
            <v>1.5784431841050204</v>
          </cell>
          <cell r="D115">
            <v>1.6934649064071536</v>
          </cell>
          <cell r="E115">
            <v>1.5122382662655778</v>
          </cell>
          <cell r="F115">
            <v>1.1490399936671469</v>
          </cell>
          <cell r="G115">
            <v>2.7136833590197083</v>
          </cell>
        </row>
        <row r="116">
          <cell r="B116">
            <v>0.69258862008936206</v>
          </cell>
          <cell r="C116">
            <v>0.7502438380583607</v>
          </cell>
          <cell r="D116">
            <v>0.65788527532604479</v>
          </cell>
          <cell r="E116">
            <v>2.4188268551892347</v>
          </cell>
          <cell r="F116">
            <v>2.5391006694725982</v>
          </cell>
          <cell r="G116">
            <v>2.2625777789325747E-2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2.936879342807746E-3</v>
          </cell>
          <cell r="F117">
            <v>4.1715616335041934E-3</v>
          </cell>
          <cell r="G117">
            <v>7.3941205997345898E-4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2.7358633461162745E-4</v>
          </cell>
          <cell r="F118">
            <v>1.1620942504644914E-3</v>
          </cell>
          <cell r="G118">
            <v>2.8828768035086481E-4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5.8564850446708651E-4</v>
          </cell>
          <cell r="F119">
            <v>1.2673770193080778E-3</v>
          </cell>
          <cell r="G119">
            <v>9.6715739077083156E-4</v>
          </cell>
        </row>
        <row r="123">
          <cell r="B123">
            <v>0</v>
          </cell>
          <cell r="C123">
            <v>3.7267047642335616</v>
          </cell>
          <cell r="D123">
            <v>3.8400180415811835</v>
          </cell>
          <cell r="E123">
            <v>13.463877384364331</v>
          </cell>
          <cell r="F123">
            <v>15.681847709170306</v>
          </cell>
          <cell r="G123">
            <v>20.441231617413976</v>
          </cell>
        </row>
      </sheetData>
      <sheetData sheetId="33">
        <row r="13">
          <cell r="B13">
            <v>16.052406230990794</v>
          </cell>
          <cell r="C13">
            <v>20.04508376009267</v>
          </cell>
          <cell r="D13">
            <v>7.7128723316687902</v>
          </cell>
          <cell r="E13">
            <v>15.783720446411106</v>
          </cell>
          <cell r="F13">
            <v>16.41215393410199</v>
          </cell>
          <cell r="G13">
            <v>17.076494333256488</v>
          </cell>
        </row>
        <row r="14">
          <cell r="B14">
            <v>250.94823230891126</v>
          </cell>
          <cell r="C14">
            <v>253.29920880498719</v>
          </cell>
          <cell r="D14">
            <v>198.51826646058703</v>
          </cell>
          <cell r="E14">
            <v>205.90275852444552</v>
          </cell>
          <cell r="F14">
            <v>98.945528842705869</v>
          </cell>
          <cell r="G14">
            <v>0</v>
          </cell>
        </row>
        <row r="15">
          <cell r="B15">
            <v>66.745686196139275</v>
          </cell>
          <cell r="C15">
            <v>49.798816925850836</v>
          </cell>
          <cell r="D15">
            <v>68.534990509700648</v>
          </cell>
          <cell r="E15">
            <v>70.233615924895204</v>
          </cell>
          <cell r="F15">
            <v>72.635655924005292</v>
          </cell>
          <cell r="G15">
            <v>69.178239786723523</v>
          </cell>
        </row>
        <row r="16">
          <cell r="B16">
            <v>66.632412429208316</v>
          </cell>
          <cell r="C16">
            <v>55.764035817823689</v>
          </cell>
          <cell r="D16">
            <v>65.550403513743376</v>
          </cell>
          <cell r="E16">
            <v>64.465706874975368</v>
          </cell>
          <cell r="F16">
            <v>62.677584839017953</v>
          </cell>
          <cell r="G16">
            <v>66.135004859076361</v>
          </cell>
        </row>
        <row r="18">
          <cell r="B18">
            <v>0.1224934103962674</v>
          </cell>
          <cell r="C18">
            <v>2.0990918178060486E-3</v>
          </cell>
          <cell r="D18">
            <v>1.0805978993704278E-2</v>
          </cell>
          <cell r="E18">
            <v>2.0810597395534564E-3</v>
          </cell>
          <cell r="F18">
            <v>4.8196053459942396E-3</v>
          </cell>
          <cell r="G18">
            <v>7.4213586339557178E-5</v>
          </cell>
        </row>
        <row r="19">
          <cell r="B19">
            <v>18.203607928469733</v>
          </cell>
          <cell r="C19">
            <v>20.429801906224249</v>
          </cell>
          <cell r="D19">
            <v>20.734877785366333</v>
          </cell>
          <cell r="E19">
            <v>20.696609215242791</v>
          </cell>
          <cell r="F19">
            <v>12.272291876908323</v>
          </cell>
          <cell r="G19">
            <v>13.018195163441449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9.6731905549110309</v>
          </cell>
          <cell r="G20">
            <v>13.017468500401018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1.9359040674881062E-2</v>
          </cell>
          <cell r="G21">
            <v>3.447093729805346E-3</v>
          </cell>
        </row>
        <row r="22">
          <cell r="B22">
            <v>0</v>
          </cell>
          <cell r="C22">
            <v>2.444562860400849E-3</v>
          </cell>
          <cell r="D22">
            <v>1.8235941206687423E-2</v>
          </cell>
          <cell r="E22">
            <v>8.2639906447810781E-3</v>
          </cell>
          <cell r="F22">
            <v>0.16422755739747441</v>
          </cell>
          <cell r="G22">
            <v>2.3166787185752895E-3</v>
          </cell>
          <cell r="L22">
            <v>2.5694227773180289</v>
          </cell>
          <cell r="M22">
            <v>0.95661455317347255</v>
          </cell>
          <cell r="N22">
            <v>1.1004238868713501</v>
          </cell>
          <cell r="O22">
            <v>1.8386175047377546</v>
          </cell>
          <cell r="P22">
            <v>2.1560796296416531</v>
          </cell>
          <cell r="Q22">
            <v>0.68193905611173478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1.7254485579295736E-2</v>
          </cell>
          <cell r="G23">
            <v>9.5070974566799263E-2</v>
          </cell>
          <cell r="L23">
            <v>6.8184184230617451E-2</v>
          </cell>
          <cell r="M23">
            <v>7.531508988600108E-2</v>
          </cell>
          <cell r="N23">
            <v>0.13041958861324593</v>
          </cell>
          <cell r="O23">
            <v>3.9808561908504419E-3</v>
          </cell>
          <cell r="P23">
            <v>1.0166678591615736E-2</v>
          </cell>
          <cell r="Q23">
            <v>5.9793250764970177E-2</v>
          </cell>
        </row>
        <row r="24">
          <cell r="B24">
            <v>3.6858162927957547</v>
          </cell>
          <cell r="C24">
            <v>3.0947900556791636E-3</v>
          </cell>
          <cell r="D24">
            <v>2.9747078171959068E-2</v>
          </cell>
          <cell r="E24">
            <v>3.9991265535419818E-2</v>
          </cell>
          <cell r="F24">
            <v>0.11860357805663094</v>
          </cell>
          <cell r="G24">
            <v>2.171668938333279E-3</v>
          </cell>
        </row>
        <row r="25">
          <cell r="B25">
            <v>1.7421173641425285</v>
          </cell>
          <cell r="C25">
            <v>0.3030481464544858</v>
          </cell>
          <cell r="D25">
            <v>1.4329843171038803</v>
          </cell>
          <cell r="E25">
            <v>8.7334748774457512E-3</v>
          </cell>
          <cell r="F25">
            <v>1.9950684775420624</v>
          </cell>
          <cell r="G25">
            <v>1.1244412613037771E-3</v>
          </cell>
        </row>
        <row r="26">
          <cell r="B26">
            <v>39.67939104862873</v>
          </cell>
          <cell r="C26">
            <v>37.43985513217018</v>
          </cell>
          <cell r="D26">
            <v>37.49445833347805</v>
          </cell>
          <cell r="E26">
            <v>37.206556876097729</v>
          </cell>
          <cell r="F26">
            <v>25.029919898499529</v>
          </cell>
          <cell r="G26">
            <v>19.536899681029539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11.226550093434181</v>
          </cell>
          <cell r="G27">
            <v>13.181031379707024</v>
          </cell>
        </row>
        <row r="28">
          <cell r="B28">
            <v>2.4893354716458937E-2</v>
          </cell>
          <cell r="C28">
            <v>2.4354086165583751E-3</v>
          </cell>
          <cell r="D28">
            <v>1.0964452439336886E-2</v>
          </cell>
          <cell r="E28">
            <v>2.6626122970961029E-3</v>
          </cell>
          <cell r="F28">
            <v>3.134099668802905E-3</v>
          </cell>
          <cell r="G28">
            <v>8.8814180008296362E-5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0.1630806036085975</v>
          </cell>
          <cell r="G29">
            <v>7.8329184885024203E-2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1.6013977509899507E-2</v>
          </cell>
          <cell r="G30">
            <v>1.5656400429605997E-2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8.3962632542337323E-3</v>
          </cell>
          <cell r="G31">
            <v>23.819442331635255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1.0419417224466892E-2</v>
          </cell>
          <cell r="F32">
            <v>1.029091501509509E-2</v>
          </cell>
          <cell r="G32">
            <v>21.413074540850481</v>
          </cell>
        </row>
        <row r="33">
          <cell r="B33">
            <v>0.52400000000000047</v>
          </cell>
          <cell r="C33">
            <v>0.54529215317189028</v>
          </cell>
          <cell r="D33">
            <v>1.9633955213092094</v>
          </cell>
          <cell r="E33">
            <v>4.770767399063593</v>
          </cell>
          <cell r="F33">
            <v>13.401446734634979</v>
          </cell>
          <cell r="G33">
            <v>21.829553744941585</v>
          </cell>
        </row>
        <row r="34">
          <cell r="B34">
            <v>0</v>
          </cell>
          <cell r="C34">
            <v>0</v>
          </cell>
          <cell r="D34">
            <v>0.14080513676707751</v>
          </cell>
          <cell r="E34">
            <v>0.15586545369886776</v>
          </cell>
          <cell r="F34">
            <v>2.1690325907928889</v>
          </cell>
          <cell r="G34">
            <v>11.618817967769299</v>
          </cell>
        </row>
        <row r="35">
          <cell r="B35">
            <v>3.517953999707534</v>
          </cell>
          <cell r="C35">
            <v>4.8498358287312016</v>
          </cell>
          <cell r="D35">
            <v>9.5945089284670928</v>
          </cell>
          <cell r="E35">
            <v>12.306513883263136</v>
          </cell>
          <cell r="F35">
            <v>39.100472239758282</v>
          </cell>
          <cell r="G35">
            <v>62.600404315375762</v>
          </cell>
        </row>
        <row r="36">
          <cell r="B36">
            <v>2.1349390887346629</v>
          </cell>
          <cell r="C36">
            <v>3.3906818334793205</v>
          </cell>
          <cell r="D36">
            <v>8.0482098926215961</v>
          </cell>
          <cell r="E36">
            <v>10.326591545334633</v>
          </cell>
          <cell r="F36">
            <v>13.87809308475016</v>
          </cell>
          <cell r="G36">
            <v>18.651010034056323</v>
          </cell>
        </row>
        <row r="37">
          <cell r="B37">
            <v>0.86248322578584768</v>
          </cell>
          <cell r="C37">
            <v>1.2876009498016312</v>
          </cell>
          <cell r="D37">
            <v>4.1841154527768598</v>
          </cell>
          <cell r="E37">
            <v>5.3686075982169683</v>
          </cell>
          <cell r="F37">
            <v>7.2151061462232144</v>
          </cell>
          <cell r="G37">
            <v>9.6965430685143126</v>
          </cell>
        </row>
        <row r="38">
          <cell r="B38">
            <v>2.8396236857719668</v>
          </cell>
          <cell r="C38">
            <v>3.2944551365802237</v>
          </cell>
          <cell r="D38">
            <v>6.8324040437456475</v>
          </cell>
          <cell r="E38">
            <v>8.7666021736945847</v>
          </cell>
          <cell r="F38">
            <v>11.781604894855889</v>
          </cell>
          <cell r="G38">
            <v>15.833505776470647</v>
          </cell>
        </row>
        <row r="39">
          <cell r="B39">
            <v>1.9244894342440777</v>
          </cell>
          <cell r="C39">
            <v>0.25819618781430509</v>
          </cell>
          <cell r="D39">
            <v>0.14565571378969069</v>
          </cell>
          <cell r="E39">
            <v>0.11785612028969014</v>
          </cell>
          <cell r="F39">
            <v>8.9080456842607708E-2</v>
          </cell>
          <cell r="G39">
            <v>3.9399283215613694E-2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2.0079581509379479E-2</v>
          </cell>
          <cell r="G40">
            <v>1.5435619237455692E-2</v>
          </cell>
        </row>
        <row r="41">
          <cell r="B41">
            <v>0.29782554423058166</v>
          </cell>
          <cell r="C41">
            <v>0.6955522633995086</v>
          </cell>
          <cell r="D41">
            <v>1.4902484908880837E-2</v>
          </cell>
          <cell r="E41">
            <v>0.64851789255546466</v>
          </cell>
          <cell r="F41">
            <v>2.1096638498075644E-2</v>
          </cell>
          <cell r="G41">
            <v>3.9339337019830027E-3</v>
          </cell>
        </row>
        <row r="42">
          <cell r="B42">
            <v>0.87359992074353576</v>
          </cell>
          <cell r="C42">
            <v>2.3100656237906581</v>
          </cell>
          <cell r="D42">
            <v>4.4875853744890817</v>
          </cell>
          <cell r="E42">
            <v>7.7715330068613842</v>
          </cell>
          <cell r="F42">
            <v>10.674875112287966</v>
          </cell>
          <cell r="G42">
            <v>1.6005224218248147E-3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0.4798964072801607</v>
          </cell>
          <cell r="G43">
            <v>16.853099000295384</v>
          </cell>
        </row>
        <row r="44">
          <cell r="B44">
            <v>3.7120607197515021</v>
          </cell>
          <cell r="C44">
            <v>3.7139470660881821</v>
          </cell>
          <cell r="D44">
            <v>5.4332352306678375</v>
          </cell>
          <cell r="E44">
            <v>5.3725594072849061</v>
          </cell>
          <cell r="F44">
            <v>0.86456981854503823</v>
          </cell>
          <cell r="G44">
            <v>1.0816768863576266E-3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4.4208855132516467</v>
          </cell>
          <cell r="G45">
            <v>10.630151773970709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2.2811466227983775E-3</v>
          </cell>
          <cell r="F46">
            <v>0.74492643463317221</v>
          </cell>
          <cell r="G46">
            <v>0.39884144626507612</v>
          </cell>
        </row>
        <row r="47">
          <cell r="B47">
            <v>0</v>
          </cell>
        </row>
        <row r="48">
          <cell r="B48">
            <v>7.2081001238908551E-2</v>
          </cell>
          <cell r="C48">
            <v>1.2577397638478861E-2</v>
          </cell>
          <cell r="D48">
            <v>4.920447723640356E-2</v>
          </cell>
          <cell r="E48">
            <v>4.1089950841246253E-2</v>
          </cell>
          <cell r="F48">
            <v>0.18620138937185268</v>
          </cell>
          <cell r="G48">
            <v>0.32620101973605764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7.7839669157525842E-4</v>
          </cell>
          <cell r="F49">
            <v>2.3728143946311372E-3</v>
          </cell>
          <cell r="G49">
            <v>1.6262303530249795E-3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5.7588704909151672E-3</v>
          </cell>
          <cell r="F50">
            <v>9.9015846137000506E-3</v>
          </cell>
          <cell r="G50">
            <v>2.8620155801697402E-3</v>
          </cell>
        </row>
        <row r="51">
          <cell r="B51">
            <v>0.11579503246820513</v>
          </cell>
          <cell r="C51">
            <v>1.4799699666658081E-2</v>
          </cell>
          <cell r="D51">
            <v>7.4228992389568621E-2</v>
          </cell>
          <cell r="E51">
            <v>0.84255009435089201</v>
          </cell>
          <cell r="F51">
            <v>2.2864695583597126</v>
          </cell>
          <cell r="G51">
            <v>2.063132153724097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3.2100851264750163E-3</v>
          </cell>
          <cell r="F52">
            <v>1.2196052732371173E-2</v>
          </cell>
          <cell r="G52">
            <v>8.0878426928017236E-3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1.0145578406371956E-2</v>
          </cell>
          <cell r="F53">
            <v>1.7267923684800963E-2</v>
          </cell>
          <cell r="G53">
            <v>4.1161256175131777E-3</v>
          </cell>
        </row>
        <row r="54">
          <cell r="B54">
            <v>2.645406461964781</v>
          </cell>
          <cell r="C54">
            <v>3.0466425356627274</v>
          </cell>
          <cell r="D54">
            <v>3.4738022593856184</v>
          </cell>
          <cell r="E54">
            <v>3.4635819357929374</v>
          </cell>
          <cell r="F54">
            <v>3.3750120533694328</v>
          </cell>
          <cell r="G54">
            <v>7.7463905929122623</v>
          </cell>
        </row>
        <row r="55">
          <cell r="B55">
            <v>1.6691225171569062</v>
          </cell>
          <cell r="C55">
            <v>1.7387510018309256</v>
          </cell>
          <cell r="D55">
            <v>1.4663883247102292</v>
          </cell>
          <cell r="E55">
            <v>5.0425498485508173</v>
          </cell>
          <cell r="F55">
            <v>4.7105816905216509</v>
          </cell>
          <cell r="G55">
            <v>4.2136936999644242E-2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5.9322629000619137E-3</v>
          </cell>
          <cell r="F56">
            <v>8.6537860155422829E-3</v>
          </cell>
          <cell r="G56">
            <v>1.544628585993212E-3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1.6250365220914049E-3</v>
          </cell>
          <cell r="F57">
            <v>3.716020156384196E-3</v>
          </cell>
          <cell r="G57">
            <v>2.9650552768272342E-3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1.519924081175707E-3</v>
          </cell>
          <cell r="F58">
            <v>6.4560791692471709E-3</v>
          </cell>
          <cell r="G58">
            <v>1.6015982241714729E-3</v>
          </cell>
        </row>
        <row r="63">
          <cell r="B63">
            <v>0.13507050175091537</v>
          </cell>
          <cell r="C63">
            <v>1.5903784970719551E-2</v>
          </cell>
          <cell r="D63">
            <v>0.13497158417628649</v>
          </cell>
          <cell r="E63">
            <v>2.4859485591701455E-3</v>
          </cell>
          <cell r="F63">
            <v>1.1353224954343778E-2</v>
          </cell>
          <cell r="G63">
            <v>0.13493797037357455</v>
          </cell>
        </row>
        <row r="64">
          <cell r="B64">
            <v>5.4985859571585203E-3</v>
          </cell>
          <cell r="C64">
            <v>4.2909159184543683E-3</v>
          </cell>
          <cell r="D64">
            <v>5.4933522829555314E-3</v>
          </cell>
          <cell r="E64">
            <v>2.9478975455323971E-3</v>
          </cell>
          <cell r="F64">
            <v>9.1962719471538529E-2</v>
          </cell>
          <cell r="G64">
            <v>2.3784543282376398</v>
          </cell>
        </row>
        <row r="65">
          <cell r="B65">
            <v>4.9240443942767621E-3</v>
          </cell>
          <cell r="C65">
            <v>3.7420732119892754E-3</v>
          </cell>
          <cell r="D65">
            <v>4.8317562444096431E-3</v>
          </cell>
          <cell r="E65">
            <v>2.7392741724718973E-3</v>
          </cell>
          <cell r="F65">
            <v>8.141013800002643E-3</v>
          </cell>
          <cell r="G65">
            <v>2.2655137495679479E-2</v>
          </cell>
        </row>
        <row r="66">
          <cell r="B66">
            <v>1.7765745070240551E-3</v>
          </cell>
          <cell r="C66">
            <v>1.7744574282529736E-3</v>
          </cell>
          <cell r="D66">
            <v>1.7869299672304384E-3</v>
          </cell>
          <cell r="E66">
            <v>2.7725722758918468E-3</v>
          </cell>
          <cell r="F66">
            <v>5.2212052012497899E-3</v>
          </cell>
          <cell r="G66">
            <v>3.7393697588838015E-3</v>
          </cell>
        </row>
        <row r="67">
          <cell r="B67">
            <v>4.2089123971461168E-3</v>
          </cell>
          <cell r="C67">
            <v>4.2073761487070975E-3</v>
          </cell>
          <cell r="D67">
            <v>4.2523096767257771E-3</v>
          </cell>
          <cell r="E67">
            <v>1.3991399750389169E-2</v>
          </cell>
          <cell r="F67">
            <v>0.22321555186714404</v>
          </cell>
          <cell r="G67">
            <v>0.25737959298758795</v>
          </cell>
        </row>
        <row r="68">
          <cell r="B68">
            <v>4.2088299670348418E-3</v>
          </cell>
          <cell r="C68">
            <v>4.2072870474165877E-3</v>
          </cell>
          <cell r="D68">
            <v>4.2522302055946638E-3</v>
          </cell>
          <cell r="E68">
            <v>1.3990589167757148E-2</v>
          </cell>
          <cell r="F68">
            <v>0.22320931118203405</v>
          </cell>
          <cell r="G68">
            <v>0.25740037142243555</v>
          </cell>
        </row>
        <row r="69">
          <cell r="B69">
            <v>1.7819115048120623E-3</v>
          </cell>
          <cell r="C69">
            <v>1.7801479800685631E-3</v>
          </cell>
          <cell r="D69">
            <v>1.7923628608663322E-3</v>
          </cell>
          <cell r="E69">
            <v>2.8270440066373464E-3</v>
          </cell>
          <cell r="F69">
            <v>4.6046200680726866E-3</v>
          </cell>
          <cell r="G69">
            <v>3.1575957942632663E-3</v>
          </cell>
        </row>
        <row r="90">
          <cell r="B90">
            <v>2.0280807836712786</v>
          </cell>
          <cell r="C90">
            <v>1.6851246698109319</v>
          </cell>
          <cell r="D90">
            <v>2.6480594990699329</v>
          </cell>
          <cell r="E90">
            <v>0.5345093945192283</v>
          </cell>
          <cell r="F90">
            <v>1.6134912241953986E-2</v>
          </cell>
          <cell r="G90">
            <v>1.664718558893085E-4</v>
          </cell>
        </row>
        <row r="91">
          <cell r="B91">
            <v>1.1839572805074439</v>
          </cell>
          <cell r="C91">
            <v>4.286013214913164E-4</v>
          </cell>
          <cell r="D91">
            <v>1.8636088344378974E-3</v>
          </cell>
          <cell r="E91">
            <v>4.9544709185381751E-4</v>
          </cell>
          <cell r="F91">
            <v>7.8160511434879486E-4</v>
          </cell>
          <cell r="G91">
            <v>3.1554847612115901E-4</v>
          </cell>
        </row>
        <row r="92">
          <cell r="B92">
            <v>1.4500062410316639</v>
          </cell>
          <cell r="C92">
            <v>3.801388349722497</v>
          </cell>
          <cell r="D92">
            <v>3.8008601680495211</v>
          </cell>
          <cell r="E92">
            <v>1.0125788145705121</v>
          </cell>
          <cell r="F92">
            <v>0</v>
          </cell>
          <cell r="G92">
            <v>0</v>
          </cell>
        </row>
        <row r="93">
          <cell r="B93">
            <v>0.21542339895656104</v>
          </cell>
          <cell r="C93">
            <v>2.1651625662050464</v>
          </cell>
          <cell r="D93">
            <v>1.7085899953329657E-3</v>
          </cell>
          <cell r="E93">
            <v>6.8281854453334677E-4</v>
          </cell>
          <cell r="F93">
            <v>3.8916803727456474E-4</v>
          </cell>
          <cell r="G93">
            <v>1.3361270920731783E-5</v>
          </cell>
        </row>
        <row r="94">
          <cell r="B94">
            <v>2.2151391148547934</v>
          </cell>
          <cell r="C94">
            <v>1.9991645033318166</v>
          </cell>
          <cell r="D94">
            <v>1.7140357215133275</v>
          </cell>
          <cell r="E94">
            <v>1.3262908546884999</v>
          </cell>
          <cell r="F94">
            <v>0.79410432031749212</v>
          </cell>
          <cell r="G94">
            <v>0.47547730942498362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4.2213182381741509E-7</v>
          </cell>
          <cell r="G95">
            <v>5.8755570170836595E-7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1.7017070556630726E-4</v>
          </cell>
          <cell r="G96">
            <v>1.5903023542181719E-4</v>
          </cell>
        </row>
        <row r="97">
          <cell r="B97">
            <v>0</v>
          </cell>
          <cell r="C97">
            <v>1.2422349214111861</v>
          </cell>
          <cell r="D97">
            <v>1.2800060138603946</v>
          </cell>
          <cell r="E97">
            <v>4.4879591281214397</v>
          </cell>
          <cell r="F97">
            <v>5.227282569723438</v>
          </cell>
          <cell r="G97">
            <v>6.8137438724713277</v>
          </cell>
        </row>
      </sheetData>
      <sheetData sheetId="34">
        <row r="14">
          <cell r="B14">
            <v>3.0805586410990049</v>
          </cell>
          <cell r="C14">
            <v>3.0805569070987349</v>
          </cell>
          <cell r="D14">
            <v>2.6183263493626407</v>
          </cell>
          <cell r="E14">
            <v>2.5378960482118735</v>
          </cell>
          <cell r="F14">
            <v>1.2356854891699105</v>
          </cell>
          <cell r="G14">
            <v>0</v>
          </cell>
        </row>
        <row r="15">
          <cell r="B15">
            <v>7.3394300010600002</v>
          </cell>
          <cell r="C15">
            <v>7.3427529404891647</v>
          </cell>
          <cell r="D15">
            <v>7.3477900575357866</v>
          </cell>
          <cell r="E15">
            <v>7.4155543616301536</v>
          </cell>
          <cell r="F15">
            <v>7.5849031830424529</v>
          </cell>
          <cell r="G15">
            <v>7.6707153379795443</v>
          </cell>
        </row>
        <row r="16">
          <cell r="B16">
            <v>4.7247299999999992</v>
          </cell>
          <cell r="C16">
            <v>4.8076094706223342</v>
          </cell>
          <cell r="D16">
            <v>4.8588047985417724</v>
          </cell>
          <cell r="E16">
            <v>4.8625680590562643</v>
          </cell>
          <cell r="F16">
            <v>4.8896757839327067</v>
          </cell>
          <cell r="G16">
            <v>5.289712208297102</v>
          </cell>
        </row>
        <row r="17">
          <cell r="B17">
            <v>3.3394499999999998</v>
          </cell>
          <cell r="C17">
            <v>3.9714849728374393</v>
          </cell>
          <cell r="D17">
            <v>4.3599065463700084</v>
          </cell>
          <cell r="E17">
            <v>4.3599069460087714</v>
          </cell>
          <cell r="F17">
            <v>4.3599121168768074</v>
          </cell>
          <cell r="G17">
            <v>4.3599128761180213</v>
          </cell>
        </row>
        <row r="18">
          <cell r="B18">
            <v>1.4056743400664207E-2</v>
          </cell>
          <cell r="C18">
            <v>1.6266145385402109E-3</v>
          </cell>
          <cell r="D18">
            <v>1.4661597848777408E-3</v>
          </cell>
          <cell r="E18">
            <v>1.3929598294833466E-3</v>
          </cell>
          <cell r="F18">
            <v>4.9796275533186508E-3</v>
          </cell>
          <cell r="G18">
            <v>3.6232272951402535E-3</v>
          </cell>
        </row>
        <row r="19">
          <cell r="B19">
            <v>0.2765063315739657</v>
          </cell>
          <cell r="C19">
            <v>0.27650223053993994</v>
          </cell>
          <cell r="D19">
            <v>0.27650252959067489</v>
          </cell>
          <cell r="E19">
            <v>0.27599234136496675</v>
          </cell>
          <cell r="F19">
            <v>0.17734636844396229</v>
          </cell>
          <cell r="G19">
            <v>0.19171989264448935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0.120779905374868</v>
          </cell>
          <cell r="G20">
            <v>0.16579088583180523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8.8025056441291198E-4</v>
          </cell>
          <cell r="G21">
            <v>4.0278534157675393E-4</v>
          </cell>
        </row>
        <row r="22">
          <cell r="B22">
            <v>0</v>
          </cell>
          <cell r="C22">
            <v>0.25000026518209101</v>
          </cell>
          <cell r="D22">
            <v>7.3168817297898009E-2</v>
          </cell>
          <cell r="E22">
            <v>7.2911699536960001E-2</v>
          </cell>
          <cell r="F22">
            <v>7.2923624172671009E-2</v>
          </cell>
          <cell r="G22">
            <v>1.2826765248081896E-2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8.4715160633675596E-4</v>
          </cell>
          <cell r="G23">
            <v>4.4822081879446344E-3</v>
          </cell>
        </row>
        <row r="24">
          <cell r="B24">
            <v>4.7136840693886198E-2</v>
          </cell>
          <cell r="C24">
            <v>1.5785526278143391E-4</v>
          </cell>
          <cell r="D24">
            <v>8.0926864179504954E-4</v>
          </cell>
          <cell r="E24">
            <v>8.4363129051196611E-4</v>
          </cell>
          <cell r="F24">
            <v>3.3773488605834904E-3</v>
          </cell>
          <cell r="G24">
            <v>1.5572326877021005E-4</v>
          </cell>
        </row>
        <row r="25">
          <cell r="B25">
            <v>1.5936140328256701E-2</v>
          </cell>
          <cell r="C25">
            <v>1.381695123001133E-2</v>
          </cell>
          <cell r="D25">
            <v>1.3863083634740071E-2</v>
          </cell>
          <cell r="E25">
            <v>2.8005375443553027E-4</v>
          </cell>
          <cell r="F25">
            <v>2.744772623278954E-2</v>
          </cell>
          <cell r="G25">
            <v>5.0094856799499932E-5</v>
          </cell>
        </row>
        <row r="26">
          <cell r="B26">
            <v>7.6767548789579212E-2</v>
          </cell>
          <cell r="C26">
            <v>7.2062074439915969E-2</v>
          </cell>
          <cell r="D26">
            <v>7.2061164617524043E-2</v>
          </cell>
          <cell r="E26">
            <v>7.0490044289361523E-2</v>
          </cell>
          <cell r="F26">
            <v>6.1917917268898962E-2</v>
          </cell>
          <cell r="G26">
            <v>6.1288200355577749E-2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2.95890254420706E-2</v>
          </cell>
          <cell r="G27">
            <v>3.8887251180113241E-2</v>
          </cell>
        </row>
        <row r="28">
          <cell r="B28">
            <v>2.1929006460800413E-3</v>
          </cell>
          <cell r="C28">
            <v>8.9406856962368636E-4</v>
          </cell>
          <cell r="D28">
            <v>8.3208335956997531E-4</v>
          </cell>
          <cell r="E28">
            <v>5.5722809558100567E-4</v>
          </cell>
          <cell r="F28">
            <v>1.9666147586601797E-4</v>
          </cell>
          <cell r="G28">
            <v>9.9969708620177149E-5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2.6254422510529301E-3</v>
          </cell>
          <cell r="G29">
            <v>2.6283977660445713E-3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6.7759710200701703E-4</v>
          </cell>
          <cell r="G30">
            <v>6.8780443289310773E-4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2.2589858328526401E-4</v>
          </cell>
          <cell r="G31">
            <v>0.36422894497482999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3.5021083225342898E-4</v>
          </cell>
          <cell r="F32">
            <v>3.5124525235719263E-4</v>
          </cell>
          <cell r="G32">
            <v>0.78072223924780781</v>
          </cell>
        </row>
        <row r="33">
          <cell r="B33">
            <v>8.7120000000000003E-2</v>
          </cell>
          <cell r="C33">
            <v>9.0660023634227205E-2</v>
          </cell>
          <cell r="D33">
            <v>0.32643224571586521</v>
          </cell>
          <cell r="E33">
            <v>0.79318530199692128</v>
          </cell>
          <cell r="F33">
            <v>2.2281176456721967</v>
          </cell>
          <cell r="G33">
            <v>3.6293709264805001</v>
          </cell>
        </row>
        <row r="34">
          <cell r="B34">
            <v>0</v>
          </cell>
          <cell r="C34">
            <v>0</v>
          </cell>
          <cell r="D34">
            <v>4.4925282206174699E-2</v>
          </cell>
          <cell r="E34">
            <v>4.493149170703023E-2</v>
          </cell>
          <cell r="F34">
            <v>0.62526833912384105</v>
          </cell>
          <cell r="G34">
            <v>3.3493671163685099</v>
          </cell>
        </row>
        <row r="35">
          <cell r="B35">
            <v>1.1186210000000001</v>
          </cell>
          <cell r="C35">
            <v>1.6529270496897615</v>
          </cell>
          <cell r="D35">
            <v>3.0611852140732099</v>
          </cell>
          <cell r="E35">
            <v>3.5487575473500201</v>
          </cell>
          <cell r="F35">
            <v>11.275179369081037</v>
          </cell>
          <cell r="G35">
            <v>18.0517213030443</v>
          </cell>
        </row>
        <row r="36">
          <cell r="B36">
            <v>0.67885700000000004</v>
          </cell>
          <cell r="C36">
            <v>1.1559056363220459</v>
          </cell>
          <cell r="D36">
            <v>2.5678571014788085</v>
          </cell>
          <cell r="E36">
            <v>2.9768511873252042</v>
          </cell>
          <cell r="F36">
            <v>4.0006457066600625</v>
          </cell>
          <cell r="G36">
            <v>5.3765384031622299</v>
          </cell>
        </row>
        <row r="37">
          <cell r="B37">
            <v>0.27424799999999999</v>
          </cell>
          <cell r="C37">
            <v>0.43895161623997542</v>
          </cell>
          <cell r="D37">
            <v>1.33497925877254</v>
          </cell>
          <cell r="E37">
            <v>1.547609008407079</v>
          </cell>
          <cell r="F37">
            <v>2.0799008893973037</v>
          </cell>
          <cell r="G37">
            <v>2.7952267225376701</v>
          </cell>
        </row>
        <row r="38">
          <cell r="B38">
            <v>0.90292899999999998</v>
          </cell>
          <cell r="C38">
            <v>1.1231012952686124</v>
          </cell>
          <cell r="D38">
            <v>2.1799443738646502</v>
          </cell>
          <cell r="E38">
            <v>2.5271537514785498</v>
          </cell>
          <cell r="F38">
            <v>3.3962912772670788</v>
          </cell>
          <cell r="G38">
            <v>4.5643360872508802</v>
          </cell>
        </row>
        <row r="39">
          <cell r="B39">
            <v>2.5404128499899002E-2</v>
          </cell>
          <cell r="C39">
            <v>1.8789141799305478E-2</v>
          </cell>
          <cell r="D39">
            <v>1.1989265351980645E-2</v>
          </cell>
          <cell r="E39">
            <v>5.6996244974550896E-3</v>
          </cell>
          <cell r="F39">
            <v>2.9388727168500688E-3</v>
          </cell>
          <cell r="G39">
            <v>1.2876730052966533E-3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5.5272745850264496E-4</v>
          </cell>
          <cell r="G40">
            <v>5.5288048086994386E-4</v>
          </cell>
        </row>
        <row r="41">
          <cell r="B41">
            <v>8.3050796189344887E-3</v>
          </cell>
          <cell r="C41">
            <v>7.5543156701271081E-3</v>
          </cell>
          <cell r="D41">
            <v>7.9663687891090035E-3</v>
          </cell>
          <cell r="E41">
            <v>2.4881767594280634E-2</v>
          </cell>
          <cell r="F41">
            <v>1.1946049256188827E-2</v>
          </cell>
          <cell r="G41">
            <v>1.6275408009899315E-4</v>
          </cell>
        </row>
        <row r="42">
          <cell r="B42">
            <v>6.5145017688546109E-3</v>
          </cell>
          <cell r="C42">
            <v>1.9286435516240721E-2</v>
          </cell>
          <cell r="D42">
            <v>4.1845984649162504E-2</v>
          </cell>
          <cell r="E42">
            <v>9.7266224379308916E-2</v>
          </cell>
          <cell r="F42">
            <v>0.15181728957564267</v>
          </cell>
          <cell r="G42">
            <v>3.9068405275601015E-5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9.1783285310499205E-3</v>
          </cell>
          <cell r="G43">
            <v>0.24941517827429799</v>
          </cell>
        </row>
        <row r="44">
          <cell r="B44">
            <v>4.9126431412236833E-2</v>
          </cell>
          <cell r="C44">
            <v>1.3937648359794837E-2</v>
          </cell>
          <cell r="D44">
            <v>1.3937002357082881E-2</v>
          </cell>
          <cell r="E44">
            <v>1.3546684821789192E-2</v>
          </cell>
          <cell r="F44">
            <v>9.21881794783979E-3</v>
          </cell>
          <cell r="G44">
            <v>6.4051352261370112E-5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2.3101111120030601E-2</v>
          </cell>
          <cell r="G45">
            <v>5.2436786990274167E-2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1.51397544971453E-4</v>
          </cell>
          <cell r="F46">
            <v>3.9649618997001562E-2</v>
          </cell>
          <cell r="G46">
            <v>2.8666637606937571E-2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1.153182498954E-4</v>
          </cell>
          <cell r="F47">
            <v>2.7194644461000676E-4</v>
          </cell>
          <cell r="G47">
            <v>1.2278939350485218E-4</v>
          </cell>
        </row>
        <row r="48">
          <cell r="B48">
            <v>4.1354473024252832E-3</v>
          </cell>
          <cell r="C48">
            <v>9.2821257150126882E-4</v>
          </cell>
          <cell r="D48">
            <v>1.0825039752995274E-3</v>
          </cell>
          <cell r="E48">
            <v>9.8640854206553767E-4</v>
          </cell>
          <cell r="F48">
            <v>4.6613086345231548E-3</v>
          </cell>
          <cell r="G48">
            <v>8.3770553642750611E-3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2.81006253502406E-5</v>
          </cell>
          <cell r="F49">
            <v>9.1955743940927561E-5</v>
          </cell>
          <cell r="G49">
            <v>6.4125754799273485E-5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1.033027133413838E-4</v>
          </cell>
          <cell r="F50">
            <v>1.8449326624982344E-4</v>
          </cell>
          <cell r="G50">
            <v>6.3515492054574783E-5</v>
          </cell>
        </row>
        <row r="51">
          <cell r="B51">
            <v>8.4178491269965208E-3</v>
          </cell>
          <cell r="C51">
            <v>1.0582249995474038E-3</v>
          </cell>
          <cell r="D51">
            <v>1.488883421763803E-3</v>
          </cell>
          <cell r="E51">
            <v>1.8725626287344848E-2</v>
          </cell>
          <cell r="F51">
            <v>5.1595210455057133E-2</v>
          </cell>
          <cell r="G51">
            <v>4.7967356406729125E-2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1.192224099158362E-4</v>
          </cell>
          <cell r="F52">
            <v>4.7666085758318671E-4</v>
          </cell>
          <cell r="G52">
            <v>3.2321143133798151E-4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1.8075264315662318E-4</v>
          </cell>
          <cell r="F53">
            <v>3.1834313693788173E-4</v>
          </cell>
          <cell r="G53">
            <v>1.0886005902876808E-4</v>
          </cell>
        </row>
        <row r="54">
          <cell r="B54">
            <v>7.3512466384230243E-2</v>
          </cell>
          <cell r="C54">
            <v>8.4750200888427815E-2</v>
          </cell>
          <cell r="D54">
            <v>9.6775478050814975E-2</v>
          </cell>
          <cell r="E54">
            <v>9.6798415182433512E-2</v>
          </cell>
          <cell r="F54">
            <v>9.6802360007557806E-2</v>
          </cell>
          <cell r="G54">
            <v>0.22861749048896923</v>
          </cell>
        </row>
        <row r="55">
          <cell r="B55">
            <v>6.5199850597501982E-2</v>
          </cell>
          <cell r="C55">
            <v>4.7877832232628495E-2</v>
          </cell>
          <cell r="D55">
            <v>4.003848153090931E-2</v>
          </cell>
          <cell r="E55">
            <v>0.13843438050891982</v>
          </cell>
          <cell r="F55">
            <v>0.12839192075649322</v>
          </cell>
          <cell r="G55">
            <v>1.2626644657334971E-3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1.3964287531406899E-4</v>
          </cell>
          <cell r="F56">
            <v>2.1993527845799807E-4</v>
          </cell>
          <cell r="G56">
            <v>6.4797729181343802E-5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6.3673234493063705E-5</v>
          </cell>
          <cell r="F57">
            <v>1.4102546224078777E-4</v>
          </cell>
          <cell r="G57">
            <v>1.3622652647235666E-4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5.6872882590497702E-5</v>
          </cell>
          <cell r="F58">
            <v>2.315437438067782E-4</v>
          </cell>
          <cell r="G58">
            <v>8.4881565049002233E-5</v>
          </cell>
        </row>
        <row r="63">
          <cell r="B63">
            <v>0.1</v>
          </cell>
          <cell r="C63">
            <v>9.9995347336587548E-2</v>
          </cell>
          <cell r="D63">
            <v>9.9995180566191749E-2</v>
          </cell>
          <cell r="E63">
            <v>9.9995046518739944E-2</v>
          </cell>
          <cell r="F63">
            <v>9.9998930698487143E-2</v>
          </cell>
          <cell r="G63">
            <v>9.9999344296878248E-2</v>
          </cell>
        </row>
        <row r="64">
          <cell r="B64">
            <v>8.2108467983339599E-4</v>
          </cell>
          <cell r="C64">
            <v>8.2232209108306037E-4</v>
          </cell>
          <cell r="D64">
            <v>8.2514547400205733E-4</v>
          </cell>
          <cell r="E64">
            <v>6.0771337485886646E-4</v>
          </cell>
          <cell r="F64">
            <v>0.26777905522783157</v>
          </cell>
          <cell r="G64">
            <v>1.5439531452260784</v>
          </cell>
        </row>
        <row r="65">
          <cell r="B65">
            <v>6.1617830909361702E-4</v>
          </cell>
          <cell r="C65">
            <v>6.1709357495089525E-4</v>
          </cell>
          <cell r="D65">
            <v>6.1879685607214732E-4</v>
          </cell>
          <cell r="E65">
            <v>4.5576832606604678E-4</v>
          </cell>
          <cell r="F65">
            <v>3.06610658633308E-3</v>
          </cell>
          <cell r="G65">
            <v>1.03652748981614E-2</v>
          </cell>
        </row>
        <row r="66">
          <cell r="B66">
            <v>6.581756705099904E-4</v>
          </cell>
          <cell r="C66">
            <v>6.5910239487359384E-4</v>
          </cell>
          <cell r="D66">
            <v>6.6266557310614598E-4</v>
          </cell>
          <cell r="E66">
            <v>1.0458031544782337E-3</v>
          </cell>
          <cell r="F66">
            <v>1.9435902188325103E-3</v>
          </cell>
          <cell r="G66">
            <v>1.3941208311460075E-3</v>
          </cell>
        </row>
        <row r="67">
          <cell r="B67">
            <v>1.5622533280253183E-3</v>
          </cell>
          <cell r="C67">
            <v>1.5644332920702205E-3</v>
          </cell>
          <cell r="D67">
            <v>1.5780023333387973E-3</v>
          </cell>
          <cell r="E67">
            <v>5.6183628138910993E-2</v>
          </cell>
          <cell r="F67">
            <v>0.11577098111222558</v>
          </cell>
          <cell r="G67">
            <v>0.18082884887722295</v>
          </cell>
        </row>
        <row r="68">
          <cell r="B68">
            <v>1.5622219751701152E-3</v>
          </cell>
          <cell r="C68">
            <v>1.5644018713726737E-3</v>
          </cell>
          <cell r="D68">
            <v>1.5779734643609235E-3</v>
          </cell>
          <cell r="E68">
            <v>5.6183548732037174E-2</v>
          </cell>
          <cell r="F68">
            <v>0.11576765537250143</v>
          </cell>
          <cell r="G68">
            <v>0.18085102933247901</v>
          </cell>
        </row>
        <row r="69">
          <cell r="B69">
            <v>6.6018408091156713E-4</v>
          </cell>
          <cell r="C69">
            <v>6.6110801914027225E-4</v>
          </cell>
          <cell r="D69">
            <v>6.6461374386327489E-4</v>
          </cell>
          <cell r="E69">
            <v>1.0575671092657819E-3</v>
          </cell>
          <cell r="F69">
            <v>1.7141559240355334E-3</v>
          </cell>
          <cell r="G69">
            <v>1.1799806758989076E-3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3.2922211030245778E-2</v>
          </cell>
        </row>
      </sheetData>
      <sheetData sheetId="42">
        <row r="5">
          <cell r="B5">
            <v>0.39797553340331399</v>
          </cell>
          <cell r="C5">
            <v>0.19744258203536008</v>
          </cell>
          <cell r="D5">
            <v>0.43208767336209919</v>
          </cell>
          <cell r="E5">
            <v>1.6579160154896359E-4</v>
          </cell>
          <cell r="F5">
            <v>3.266681486781888E-4</v>
          </cell>
          <cell r="G5">
            <v>1.4255578764716211E-4</v>
          </cell>
        </row>
        <row r="12">
          <cell r="B12">
            <v>0.18534093541301766</v>
          </cell>
          <cell r="C12">
            <v>2.4218642724011365E-4</v>
          </cell>
          <cell r="D12">
            <v>2.7982944092637273E-3</v>
          </cell>
          <cell r="E12">
            <v>9.2397859649557881E-5</v>
          </cell>
          <cell r="F12">
            <v>2.082576567715051E-4</v>
          </cell>
          <cell r="G12">
            <v>8.3995002387499579E-5</v>
          </cell>
        </row>
        <row r="19">
          <cell r="B19">
            <v>1.3280064656856279</v>
          </cell>
          <cell r="C19">
            <v>3.9166355596958256</v>
          </cell>
          <cell r="D19">
            <v>5.0882681630570028</v>
          </cell>
          <cell r="E19">
            <v>5.5532971966455404</v>
          </cell>
          <cell r="F19">
            <v>5.5581551330758572</v>
          </cell>
          <cell r="G19">
            <v>9.4405620008096456</v>
          </cell>
        </row>
        <row r="20">
          <cell r="B20">
            <v>5.6294116563131107</v>
          </cell>
          <cell r="C20">
            <v>5.6371712069331688</v>
          </cell>
          <cell r="D20">
            <v>5.4279813532906447</v>
          </cell>
          <cell r="E20">
            <v>5.6177081412433685</v>
          </cell>
          <cell r="F20">
            <v>5.4455886401791336</v>
          </cell>
          <cell r="G20">
            <v>5.123983140028602</v>
          </cell>
        </row>
        <row r="21">
          <cell r="B21">
            <v>0</v>
          </cell>
          <cell r="C21">
            <v>3.8555265641440384E-4</v>
          </cell>
          <cell r="D21">
            <v>4.4991671738743301E-4</v>
          </cell>
          <cell r="E21">
            <v>2.7128637960006382E-4</v>
          </cell>
          <cell r="F21">
            <v>3.8112178373313378E-4</v>
          </cell>
          <cell r="G21">
            <v>5.744231572925567E-4</v>
          </cell>
        </row>
        <row r="28">
          <cell r="B28">
            <v>5.0840266851704995E-3</v>
          </cell>
          <cell r="C28">
            <v>1.864687549905145E-2</v>
          </cell>
          <cell r="D28">
            <v>2.1437390669292095E-2</v>
          </cell>
          <cell r="E28">
            <v>8.7521352350371173E-2</v>
          </cell>
          <cell r="F28">
            <v>10.751294470405581</v>
          </cell>
          <cell r="G28">
            <v>29.479522778649276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2.1137907218690688E-4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2.2524415663752528E-2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5.7621711036108677E-5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4.3634199399478701E-4</v>
          </cell>
        </row>
        <row r="38">
          <cell r="B38">
            <v>1.2890770580907853</v>
          </cell>
          <cell r="C38">
            <v>4.934350923499947</v>
          </cell>
          <cell r="D38">
            <v>3.6505842684751988</v>
          </cell>
          <cell r="E38">
            <v>3.1411009204520117</v>
          </cell>
          <cell r="F38">
            <v>4.6984183354300715</v>
          </cell>
          <cell r="G38">
            <v>4.9283473153630721</v>
          </cell>
        </row>
        <row r="39">
          <cell r="B39">
            <v>1.1764768844079614</v>
          </cell>
          <cell r="C39">
            <v>4.5033380779056067</v>
          </cell>
          <cell r="D39">
            <v>3.3317077357697831</v>
          </cell>
          <cell r="E39">
            <v>2.8667274786330963</v>
          </cell>
          <cell r="F39">
            <v>4.2880140719428805</v>
          </cell>
          <cell r="G39">
            <v>4.4978588816451905</v>
          </cell>
        </row>
      </sheetData>
      <sheetData sheetId="43">
        <row r="3">
          <cell r="B3">
            <v>48.063397652170998</v>
          </cell>
          <cell r="C3">
            <v>50.546792938110634</v>
          </cell>
          <cell r="D3">
            <v>51.48706393729757</v>
          </cell>
          <cell r="E3">
            <v>53.040454688412936</v>
          </cell>
          <cell r="F3">
            <v>55.075262523716063</v>
          </cell>
          <cell r="G3">
            <v>57.429029207061362</v>
          </cell>
        </row>
        <row r="6">
          <cell r="B6">
            <v>0</v>
          </cell>
          <cell r="C6">
            <v>4.8942490129228577</v>
          </cell>
          <cell r="D6">
            <v>4.8942585864679868</v>
          </cell>
          <cell r="E6">
            <v>5.036154211684682</v>
          </cell>
          <cell r="F6">
            <v>6.8323866092363374</v>
          </cell>
          <cell r="G6">
            <v>13.57775986777871</v>
          </cell>
        </row>
        <row r="11">
          <cell r="B11">
            <v>60.070012939347727</v>
          </cell>
          <cell r="C11">
            <v>62.339943427057911</v>
          </cell>
          <cell r="D11">
            <v>63.781996959120065</v>
          </cell>
          <cell r="E11">
            <v>65.915175692642791</v>
          </cell>
          <cell r="F11">
            <v>68.775533716248944</v>
          </cell>
          <cell r="G11">
            <v>73.108177051247466</v>
          </cell>
        </row>
        <row r="18">
          <cell r="B18">
            <v>3.5600093864000351</v>
          </cell>
          <cell r="C18">
            <v>3.4647257865251073</v>
          </cell>
          <cell r="D18">
            <v>1.1469835727334069E-2</v>
          </cell>
          <cell r="E18">
            <v>6.9444536721305513E-4</v>
          </cell>
          <cell r="F18">
            <v>1.0994191295734153E-3</v>
          </cell>
          <cell r="G18">
            <v>3.035801368893195E-4</v>
          </cell>
        </row>
        <row r="19">
          <cell r="B19">
            <v>12.728651225914136</v>
          </cell>
          <cell r="C19">
            <v>13.638437502005095</v>
          </cell>
          <cell r="D19">
            <v>13.373268895347344</v>
          </cell>
          <cell r="E19">
            <v>17.592427027542449</v>
          </cell>
          <cell r="F19">
            <v>20.391650123758204</v>
          </cell>
          <cell r="G19">
            <v>27.200138239167963</v>
          </cell>
        </row>
        <row r="21">
          <cell r="B21">
            <v>7.798051821102292</v>
          </cell>
          <cell r="C21">
            <v>8.0801514548063942</v>
          </cell>
          <cell r="D21">
            <v>5.6082703878993545</v>
          </cell>
          <cell r="E21">
            <v>5.5456346818781714</v>
          </cell>
          <cell r="F21">
            <v>5.4553034807469905</v>
          </cell>
          <cell r="G21">
            <v>7.2211875632052411E-4</v>
          </cell>
        </row>
        <row r="22">
          <cell r="B22">
            <v>6.762755789151853E-2</v>
          </cell>
          <cell r="C22">
            <v>8.5488346665263865E-2</v>
          </cell>
          <cell r="D22">
            <v>8.5611747932702181E-2</v>
          </cell>
          <cell r="E22">
            <v>8.5615167248422649E-2</v>
          </cell>
          <cell r="F22">
            <v>8.5616749463407249E-2</v>
          </cell>
          <cell r="G22">
            <v>8.5617440818232374E-2</v>
          </cell>
        </row>
        <row r="23">
          <cell r="B23">
            <v>0</v>
          </cell>
          <cell r="C23">
            <v>0</v>
          </cell>
          <cell r="D23">
            <v>2.4813507250348883E-3</v>
          </cell>
          <cell r="E23">
            <v>1.7716925622972834E-2</v>
          </cell>
          <cell r="F23">
            <v>9.6160413465755763</v>
          </cell>
          <cell r="G23">
            <v>15.446545105981571</v>
          </cell>
        </row>
        <row r="24">
          <cell r="B24">
            <v>0.74847188599176584</v>
          </cell>
          <cell r="C24">
            <v>0.94973951835965487</v>
          </cell>
          <cell r="D24">
            <v>1.6468286340280618</v>
          </cell>
          <cell r="E24">
            <v>2.6699211453924261</v>
          </cell>
          <cell r="F24">
            <v>2.717804790289275</v>
          </cell>
          <cell r="G24">
            <v>3.7269193383014168</v>
          </cell>
        </row>
        <row r="33">
          <cell r="B33">
            <v>12.00661528717673</v>
          </cell>
          <cell r="C33">
            <v>12.710052305198269</v>
          </cell>
          <cell r="D33">
            <v>13.211826125969823</v>
          </cell>
          <cell r="E33">
            <v>13.792252470981248</v>
          </cell>
          <cell r="F33">
            <v>14.211335394197576</v>
          </cell>
          <cell r="G33">
            <v>14.580815973540561</v>
          </cell>
        </row>
        <row r="34">
          <cell r="B34">
            <v>8.8978080398918173</v>
          </cell>
          <cell r="C34">
            <v>7.932813541661945</v>
          </cell>
          <cell r="D34">
            <v>7.9122245117481063</v>
          </cell>
          <cell r="E34">
            <v>6.2502829737023795</v>
          </cell>
          <cell r="F34">
            <v>3.1217091264516927</v>
          </cell>
          <cell r="G34">
            <v>4.8105077702660623E-6</v>
          </cell>
        </row>
        <row r="35">
          <cell r="B35">
            <v>2.7300092381810996</v>
          </cell>
          <cell r="C35">
            <v>5.9812411798224822E-4</v>
          </cell>
          <cell r="D35">
            <v>1.5812528106910458E-3</v>
          </cell>
          <cell r="E35">
            <v>8.218956899563606E-4</v>
          </cell>
          <cell r="F35">
            <v>1.4110824852782899E-3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5.486515507200306E-4</v>
          </cell>
          <cell r="E36">
            <v>0.22691610659650674</v>
          </cell>
          <cell r="F36">
            <v>0.24822100355947402</v>
          </cell>
          <cell r="G36">
            <v>0.24585686905191242</v>
          </cell>
        </row>
        <row r="37">
          <cell r="B37">
            <v>35.242776111058937</v>
          </cell>
          <cell r="C37">
            <v>31.828774215139653</v>
          </cell>
          <cell r="D37">
            <v>32.169348360126136</v>
          </cell>
          <cell r="E37">
            <v>21.713523960724885</v>
          </cell>
          <cell r="F37">
            <v>10.531659968264703</v>
          </cell>
          <cell r="G37">
            <v>2.2934155991758791</v>
          </cell>
        </row>
        <row r="38">
          <cell r="B38">
            <v>0.30959162954022829</v>
          </cell>
          <cell r="C38">
            <v>1.6548239439943878E-4</v>
          </cell>
          <cell r="D38">
            <v>2.8434626424855121</v>
          </cell>
          <cell r="E38">
            <v>2.8415365109090227</v>
          </cell>
          <cell r="F38">
            <v>4.2417643738974542</v>
          </cell>
          <cell r="G38">
            <v>4.2434720441168672</v>
          </cell>
        </row>
        <row r="39">
          <cell r="B39">
            <v>0.43673249401783232</v>
          </cell>
          <cell r="C39">
            <v>0.55207349188868915</v>
          </cell>
          <cell r="D39">
            <v>3.0055790490028604</v>
          </cell>
          <cell r="E39">
            <v>7.2202370300780689</v>
          </cell>
          <cell r="F39">
            <v>7.2202579514820009</v>
          </cell>
          <cell r="G39">
            <v>7.2202678001879317</v>
          </cell>
        </row>
        <row r="55">
          <cell r="B55">
            <v>9.813893478752755</v>
          </cell>
          <cell r="C55">
            <v>10.335088727179311</v>
          </cell>
          <cell r="D55">
            <v>10.500560786397557</v>
          </cell>
          <cell r="E55">
            <v>10.630363195069398</v>
          </cell>
          <cell r="F55">
            <v>11.050600215863478</v>
          </cell>
          <cell r="G55">
            <v>11.092585198737305</v>
          </cell>
        </row>
        <row r="56">
          <cell r="B56">
            <v>1.1081446461532893</v>
          </cell>
          <cell r="C56">
            <v>1.4008070146881031</v>
          </cell>
          <cell r="D56">
            <v>2.408512592703143</v>
          </cell>
          <cell r="E56">
            <v>3.8756254203527045</v>
          </cell>
          <cell r="F56">
            <v>3.8783876228609881</v>
          </cell>
          <cell r="G56">
            <v>5.2438898564362066</v>
          </cell>
        </row>
        <row r="57">
          <cell r="B57">
            <v>6.9177088109888514</v>
          </cell>
          <cell r="C57">
            <v>6.1774396540404046</v>
          </cell>
          <cell r="D57">
            <v>6.176762288984964</v>
          </cell>
          <cell r="E57">
            <v>5.076510603948523</v>
          </cell>
          <cell r="F57">
            <v>2.6623784753700885</v>
          </cell>
          <cell r="G57">
            <v>0.19578664609938898</v>
          </cell>
        </row>
        <row r="58">
          <cell r="B58">
            <v>1.8458274961651964</v>
          </cell>
          <cell r="C58">
            <v>4.0615618231584598E-4</v>
          </cell>
          <cell r="D58">
            <v>1.0806874678066605E-3</v>
          </cell>
          <cell r="E58">
            <v>5.6772444783735566E-4</v>
          </cell>
          <cell r="F58">
            <v>9.9534230805317322E-4</v>
          </cell>
          <cell r="G58">
            <v>0</v>
          </cell>
        </row>
        <row r="59">
          <cell r="B59">
            <v>28.619774459486116</v>
          </cell>
          <cell r="C59">
            <v>25.644829909968156</v>
          </cell>
          <cell r="D59">
            <v>28.24475412855536</v>
          </cell>
          <cell r="E59">
            <v>19.858744180236403</v>
          </cell>
          <cell r="F59">
            <v>12.060070310229809</v>
          </cell>
          <cell r="G59">
            <v>5.3625237281549838</v>
          </cell>
        </row>
        <row r="60">
          <cell r="B60">
            <v>0</v>
          </cell>
          <cell r="C60">
            <v>0</v>
          </cell>
          <cell r="D60">
            <v>1.017625377127601E-2</v>
          </cell>
          <cell r="E60">
            <v>8.3470593089152202E-3</v>
          </cell>
          <cell r="F60">
            <v>1.0631548889701779E-2</v>
          </cell>
          <cell r="G60">
            <v>6.3631198903444817E-3</v>
          </cell>
        </row>
        <row r="61">
          <cell r="B61">
            <v>2.3674062419560249</v>
          </cell>
          <cell r="C61">
            <v>2.307507373825723</v>
          </cell>
          <cell r="D61">
            <v>7.6561153479954881E-3</v>
          </cell>
          <cell r="E61">
            <v>4.6527839603274687E-4</v>
          </cell>
          <cell r="F61">
            <v>7.4210791246205577E-4</v>
          </cell>
          <cell r="G61">
            <v>2.0643449308473742E-4</v>
          </cell>
        </row>
        <row r="62">
          <cell r="B62">
            <v>5.1850591516389413</v>
          </cell>
          <cell r="C62">
            <v>5.5675630897867645</v>
          </cell>
          <cell r="D62">
            <v>5.6343118305877606</v>
          </cell>
          <cell r="E62">
            <v>8.6083440876130233</v>
          </cell>
          <cell r="F62">
            <v>9.5316900378242924</v>
          </cell>
          <cell r="G62">
            <v>13.862970377292958</v>
          </cell>
        </row>
        <row r="63">
          <cell r="B63">
            <v>6.5822767586513882</v>
          </cell>
          <cell r="C63">
            <v>7.067854130711547</v>
          </cell>
          <cell r="D63">
            <v>6.7951588966709808</v>
          </cell>
          <cell r="E63">
            <v>7.8296110755729691</v>
          </cell>
          <cell r="F63">
            <v>9.7247871199975933</v>
          </cell>
          <cell r="G63">
            <v>11.171031298616896</v>
          </cell>
        </row>
        <row r="64">
          <cell r="B64">
            <v>5.3111245183246814</v>
          </cell>
          <cell r="C64">
            <v>6.2669422285114909</v>
          </cell>
          <cell r="D64">
            <v>5.7596728404242636</v>
          </cell>
          <cell r="E64">
            <v>8.0378515477163166</v>
          </cell>
          <cell r="F64">
            <v>8.0860072734483648</v>
          </cell>
          <cell r="G64">
            <v>5.7267983379769509</v>
          </cell>
        </row>
        <row r="65">
          <cell r="B65">
            <v>0.46152603517924201</v>
          </cell>
          <cell r="C65">
            <v>0.54457964987880114</v>
          </cell>
          <cell r="D65">
            <v>0.54459302577730784</v>
          </cell>
          <cell r="E65">
            <v>0.54460879971775822</v>
          </cell>
          <cell r="F65">
            <v>0.54508310843234986</v>
          </cell>
          <cell r="G65">
            <v>0.54517640716830007</v>
          </cell>
        </row>
        <row r="66">
          <cell r="B66">
            <v>4.1173713615420082</v>
          </cell>
          <cell r="C66">
            <v>4.2663199681377773</v>
          </cell>
          <cell r="D66">
            <v>2.9611667648108591</v>
          </cell>
          <cell r="E66">
            <v>2.9280951120316741</v>
          </cell>
          <cell r="F66">
            <v>2.8804002378344125</v>
          </cell>
          <cell r="G66">
            <v>3.9283260343836522E-4</v>
          </cell>
        </row>
        <row r="67">
          <cell r="B67">
            <v>6.762755789151853E-2</v>
          </cell>
          <cell r="C67">
            <v>8.5488346665263865E-2</v>
          </cell>
          <cell r="D67">
            <v>8.5611747932702181E-2</v>
          </cell>
          <cell r="E67">
            <v>8.5615167248422649E-2</v>
          </cell>
          <cell r="F67">
            <v>8.5616749463407249E-2</v>
          </cell>
          <cell r="G67">
            <v>8.5617440818232374E-2</v>
          </cell>
        </row>
        <row r="68">
          <cell r="B68">
            <v>0.3105168032466783</v>
          </cell>
          <cell r="C68">
            <v>0.3925242527328579</v>
          </cell>
          <cell r="D68">
            <v>2.136966703841034</v>
          </cell>
          <cell r="E68">
            <v>5.1335885283855118</v>
          </cell>
          <cell r="F68">
            <v>5.1336034035036979</v>
          </cell>
          <cell r="G68">
            <v>5.198592816135311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5.4615175772831709E-3</v>
          </cell>
          <cell r="F69">
            <v>7.7074743352102129</v>
          </cell>
          <cell r="G69">
            <v>12.50978175010737</v>
          </cell>
        </row>
        <row r="70">
          <cell r="B70">
            <v>0</v>
          </cell>
          <cell r="C70">
            <v>3.9773471966718659</v>
          </cell>
          <cell r="D70">
            <v>3.9773654823206552</v>
          </cell>
          <cell r="E70">
            <v>4.1187239512193221</v>
          </cell>
          <cell r="F70">
            <v>6.3212733032516484</v>
          </cell>
          <cell r="G70">
            <v>12.492685116680661</v>
          </cell>
        </row>
        <row r="71">
          <cell r="B71">
            <v>72.708257319976695</v>
          </cell>
          <cell r="C71">
            <v>74.034697698980381</v>
          </cell>
          <cell r="D71">
            <v>75.244350145593657</v>
          </cell>
          <cell r="E71">
            <v>76.742523248842105</v>
          </cell>
          <cell r="F71">
            <v>79.679741192400542</v>
          </cell>
          <cell r="G71">
            <v>83.49440136121143</v>
          </cell>
        </row>
      </sheetData>
      <sheetData sheetId="44">
        <row r="3">
          <cell r="B3">
            <v>56.994774574912441</v>
          </cell>
          <cell r="C3">
            <v>58.701900727150317</v>
          </cell>
          <cell r="D3">
            <v>61.319275935931763</v>
          </cell>
          <cell r="E3">
            <v>62.281554403234765</v>
          </cell>
          <cell r="F3">
            <v>63.379427512283605</v>
          </cell>
          <cell r="G3">
            <v>63.02397775901926</v>
          </cell>
        </row>
        <row r="6">
          <cell r="B6">
            <v>0</v>
          </cell>
          <cell r="C6">
            <v>6.9642357546794926</v>
          </cell>
          <cell r="D6">
            <v>6.9635263004367678</v>
          </cell>
          <cell r="E6">
            <v>9.7732252626264255</v>
          </cell>
          <cell r="F6">
            <v>15.811466787643823</v>
          </cell>
          <cell r="G6">
            <v>22.468674342078614</v>
          </cell>
        </row>
        <row r="11">
          <cell r="B11">
            <v>60.950008788479437</v>
          </cell>
          <cell r="C11">
            <v>60.127389763695803</v>
          </cell>
          <cell r="D11">
            <v>65.268831473164894</v>
          </cell>
          <cell r="E11">
            <v>65.881042820565838</v>
          </cell>
          <cell r="F11">
            <v>66.356556344883273</v>
          </cell>
          <cell r="G11">
            <v>66.007153635682783</v>
          </cell>
        </row>
        <row r="12">
          <cell r="B12">
            <v>30.256641164524474</v>
          </cell>
          <cell r="C12">
            <v>27.33942928511285</v>
          </cell>
          <cell r="D12">
            <v>26.248081664468533</v>
          </cell>
          <cell r="E12">
            <v>18.642316923924508</v>
          </cell>
          <cell r="F12">
            <v>6.1945054208638437</v>
          </cell>
          <cell r="G12">
            <v>4.9456204124894847E-6</v>
          </cell>
        </row>
        <row r="13">
          <cell r="B13">
            <v>0</v>
          </cell>
          <cell r="C13">
            <v>0</v>
          </cell>
          <cell r="D13">
            <v>2.9268313385171315E-4</v>
          </cell>
          <cell r="E13">
            <v>3.4583633981087592E-4</v>
          </cell>
          <cell r="F13">
            <v>8.6725102095050292E-4</v>
          </cell>
          <cell r="G13">
            <v>0.85334504088265384</v>
          </cell>
        </row>
        <row r="14">
          <cell r="B14">
            <v>25.262587737532222</v>
          </cell>
          <cell r="C14">
            <v>22.581066038734836</v>
          </cell>
          <cell r="D14">
            <v>25.938402707729168</v>
          </cell>
          <cell r="E14">
            <v>25.815317668365864</v>
          </cell>
          <cell r="F14">
            <v>24.159138289870526</v>
          </cell>
          <cell r="G14">
            <v>13.929713804050939</v>
          </cell>
        </row>
        <row r="15">
          <cell r="B15">
            <v>0.28610533637434427</v>
          </cell>
          <cell r="C15">
            <v>4.1687204732601204</v>
          </cell>
          <cell r="D15">
            <v>3.5620971363670684E-3</v>
          </cell>
          <cell r="E15">
            <v>3.0603147436311315E-4</v>
          </cell>
          <cell r="F15">
            <v>4.4609722824093115E-4</v>
          </cell>
          <cell r="G15">
            <v>7.243987439503009E-4</v>
          </cell>
        </row>
        <row r="16">
          <cell r="B16">
            <v>1.4022834408800704</v>
          </cell>
          <cell r="C16">
            <v>1.5372297410748281</v>
          </cell>
          <cell r="D16">
            <v>1.5520465814952527</v>
          </cell>
          <cell r="E16">
            <v>1.711162331178931</v>
          </cell>
          <cell r="F16">
            <v>3.9353172057701316</v>
          </cell>
          <cell r="G16">
            <v>9.409202774066511</v>
          </cell>
        </row>
        <row r="17">
          <cell r="B17">
            <v>7.7269004477463676</v>
          </cell>
          <cell r="C17">
            <v>8.3697086242239962</v>
          </cell>
          <cell r="D17">
            <v>8.4881284846963432</v>
          </cell>
          <cell r="E17">
            <v>11.910355745190747</v>
          </cell>
          <cell r="F17">
            <v>11.552030823952764</v>
          </cell>
          <cell r="G17">
            <v>10.124464425675209</v>
          </cell>
        </row>
        <row r="19">
          <cell r="B19">
            <v>0.62699335417326996</v>
          </cell>
          <cell r="C19">
            <v>0.68733127363266378</v>
          </cell>
          <cell r="D19">
            <v>0.68764226275982654</v>
          </cell>
          <cell r="E19">
            <v>0.70120378217642665</v>
          </cell>
          <cell r="F19">
            <v>4.6677048474045737</v>
          </cell>
          <cell r="G19">
            <v>4.6677080539819409</v>
          </cell>
        </row>
        <row r="20">
          <cell r="B20">
            <v>0</v>
          </cell>
          <cell r="C20">
            <v>0</v>
          </cell>
          <cell r="D20">
            <v>7.5847356020078275E-4</v>
          </cell>
          <cell r="E20">
            <v>1.0986816932077848E-3</v>
          </cell>
          <cell r="F20">
            <v>6.4566896311141278E-2</v>
          </cell>
          <cell r="G20">
            <v>5.0602346477992881E-2</v>
          </cell>
        </row>
        <row r="21">
          <cell r="B21">
            <v>2.9295823962604</v>
          </cell>
          <cell r="C21">
            <v>3.1924521972776594</v>
          </cell>
          <cell r="D21">
            <v>3.364877786299115</v>
          </cell>
          <cell r="E21">
            <v>3.6716362467215777</v>
          </cell>
          <cell r="F21">
            <v>4.3573798190163959</v>
          </cell>
          <cell r="G21">
            <v>6.3986648258926309</v>
          </cell>
        </row>
        <row r="28">
          <cell r="B28">
            <v>3.955234213566992</v>
          </cell>
          <cell r="C28">
            <v>1.4254890365454842</v>
          </cell>
          <cell r="D28">
            <v>3.9495555372331319</v>
          </cell>
          <cell r="E28">
            <v>3.5994884173310617</v>
          </cell>
          <cell r="F28">
            <v>2.9771288325996652</v>
          </cell>
          <cell r="G28">
            <v>2.9831758766635321</v>
          </cell>
        </row>
        <row r="47">
          <cell r="B47">
            <v>4.2612107581969445</v>
          </cell>
          <cell r="C47">
            <v>4.6176540710623293</v>
          </cell>
          <cell r="D47">
            <v>4.8260442283071177</v>
          </cell>
          <cell r="E47">
            <v>5.1999642771086556</v>
          </cell>
          <cell r="F47">
            <v>6.02191303841634</v>
          </cell>
          <cell r="G47">
            <v>8.6795166840480924</v>
          </cell>
        </row>
        <row r="48">
          <cell r="B48">
            <v>24.843075465969847</v>
          </cell>
          <cell r="C48">
            <v>22.492266832263045</v>
          </cell>
          <cell r="D48">
            <v>21.658666976178168</v>
          </cell>
          <cell r="E48">
            <v>15.458643625466696</v>
          </cell>
          <cell r="F48">
            <v>5.1886246127035189</v>
          </cell>
          <cell r="G48">
            <v>0.71468061369631741</v>
          </cell>
        </row>
        <row r="49">
          <cell r="B49">
            <v>24.189720038060518</v>
          </cell>
          <cell r="C49">
            <v>25.326925527314398</v>
          </cell>
          <cell r="D49">
            <v>24.561563040416942</v>
          </cell>
          <cell r="E49">
            <v>24.44170406386376</v>
          </cell>
          <cell r="F49">
            <v>22.927262081073003</v>
          </cell>
          <cell r="G49">
            <v>13.233260852850437</v>
          </cell>
        </row>
        <row r="50">
          <cell r="B50">
            <v>0</v>
          </cell>
          <cell r="C50">
            <v>0</v>
          </cell>
          <cell r="D50">
            <v>2.5683487841076467E-3</v>
          </cell>
          <cell r="E50">
            <v>2.1051771880352065E-3</v>
          </cell>
          <cell r="F50">
            <v>1.5306956160277546E-2</v>
          </cell>
          <cell r="G50">
            <v>5.7560733081282187E-3</v>
          </cell>
        </row>
        <row r="51">
          <cell r="B51">
            <v>2.0957252050232209</v>
          </cell>
          <cell r="C51">
            <v>2.2700699605361807</v>
          </cell>
          <cell r="D51">
            <v>2.2225304603725293</v>
          </cell>
          <cell r="E51">
            <v>3.7141257249872588</v>
          </cell>
          <cell r="F51">
            <v>3.3593455962424095</v>
          </cell>
          <cell r="G51">
            <v>1.7975511082030047</v>
          </cell>
        </row>
        <row r="52">
          <cell r="B52">
            <v>5.5539062382456805</v>
          </cell>
          <cell r="C52">
            <v>6.0159415774455729</v>
          </cell>
          <cell r="D52">
            <v>6.1807167394768543</v>
          </cell>
          <cell r="E52">
            <v>8.0771264627515897</v>
          </cell>
          <cell r="F52">
            <v>8.0771649194708388</v>
          </cell>
          <cell r="G52">
            <v>8.2256686732154485</v>
          </cell>
        </row>
        <row r="53">
          <cell r="B53">
            <v>6.1735504796347218</v>
          </cell>
          <cell r="C53">
            <v>6.7574991484149303</v>
          </cell>
          <cell r="D53">
            <v>6.1716154756398156</v>
          </cell>
          <cell r="E53">
            <v>4.7903876931609135</v>
          </cell>
          <cell r="F53">
            <v>2.2744450910520682</v>
          </cell>
          <cell r="G53">
            <v>0.37636269729038063</v>
          </cell>
        </row>
        <row r="54">
          <cell r="B54">
            <v>1.8770759413139524</v>
          </cell>
          <cell r="C54">
            <v>2.1600878817334834</v>
          </cell>
          <cell r="D54">
            <v>2.1538149551462054</v>
          </cell>
          <cell r="E54">
            <v>2.2252773067498461</v>
          </cell>
          <cell r="F54">
            <v>2.2808400732670417</v>
          </cell>
          <cell r="G54">
            <v>2.179288881217865</v>
          </cell>
        </row>
        <row r="55">
          <cell r="B55">
            <v>0.62699335417326996</v>
          </cell>
          <cell r="C55">
            <v>0.68733127363266378</v>
          </cell>
          <cell r="D55">
            <v>0.68764226275982654</v>
          </cell>
          <cell r="E55">
            <v>0.70120378217642665</v>
          </cell>
          <cell r="F55">
            <v>4.6677048474045737</v>
          </cell>
          <cell r="G55">
            <v>4.6677080539819409</v>
          </cell>
        </row>
        <row r="56">
          <cell r="B56">
            <v>1.2230716171355962</v>
          </cell>
          <cell r="C56">
            <v>1.3407717801654664</v>
          </cell>
          <cell r="D56">
            <v>1.353695028380159</v>
          </cell>
          <cell r="E56">
            <v>1.4924757852542627</v>
          </cell>
          <cell r="F56">
            <v>3.4323836668727057</v>
          </cell>
          <cell r="G56">
            <v>8.2067066595408065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8.1134509264546833E-4</v>
          </cell>
          <cell r="F57">
            <v>1.660907621153636E-3</v>
          </cell>
          <cell r="G57">
            <v>1.7170201153452322E-3</v>
          </cell>
        </row>
        <row r="58">
          <cell r="B58">
            <v>0</v>
          </cell>
          <cell r="C58">
            <v>6.9642357546794926</v>
          </cell>
          <cell r="D58">
            <v>6.9635263004367678</v>
          </cell>
          <cell r="E58">
            <v>9.7732252626264255</v>
          </cell>
          <cell r="F58">
            <v>15.811466787643823</v>
          </cell>
          <cell r="G58">
            <v>22.468674342078614</v>
          </cell>
        </row>
        <row r="59">
          <cell r="B59">
            <v>73.238369437366529</v>
          </cell>
          <cell r="C59">
            <v>78.633046561173714</v>
          </cell>
          <cell r="D59">
            <v>79.067423379441379</v>
          </cell>
          <cell r="E59">
            <v>77.7918811288326</v>
          </cell>
          <cell r="F59">
            <v>75.280970338069011</v>
          </cell>
          <cell r="G59">
            <v>71.22102957136471</v>
          </cell>
        </row>
      </sheetData>
      <sheetData sheetId="45">
        <row r="3">
          <cell r="B3">
            <v>44.576911720938497</v>
          </cell>
          <cell r="C3">
            <v>44.82734431785785</v>
          </cell>
          <cell r="D3">
            <v>44.633496845929088</v>
          </cell>
          <cell r="E3">
            <v>44.838278604444056</v>
          </cell>
          <cell r="F3">
            <v>45.051872546822864</v>
          </cell>
          <cell r="G3">
            <v>44.932094177346201</v>
          </cell>
        </row>
        <row r="10">
          <cell r="B10">
            <v>3.4606603907753102</v>
          </cell>
          <cell r="C10">
            <v>8.5223613829498923</v>
          </cell>
          <cell r="D10">
            <v>8.5379094926826848</v>
          </cell>
          <cell r="E10">
            <v>10.742386440701992</v>
          </cell>
          <cell r="F10">
            <v>27.24985095945129</v>
          </cell>
          <cell r="G10">
            <v>35.517737095506426</v>
          </cell>
        </row>
        <row r="15">
          <cell r="B15">
            <v>69.470033156208771</v>
          </cell>
          <cell r="C15">
            <v>69.674021820125375</v>
          </cell>
          <cell r="D15">
            <v>73.21086751881316</v>
          </cell>
          <cell r="E15">
            <v>67.366602241598869</v>
          </cell>
          <cell r="F15">
            <v>63.211022116700207</v>
          </cell>
          <cell r="G15">
            <v>69.07017685289884</v>
          </cell>
        </row>
        <row r="16">
          <cell r="B16">
            <v>60.231837582076516</v>
          </cell>
          <cell r="C16">
            <v>51.320018714104016</v>
          </cell>
          <cell r="D16">
            <v>43.946035088168628</v>
          </cell>
          <cell r="E16">
            <v>42.299021093701825</v>
          </cell>
          <cell r="F16">
            <v>25.408892909188889</v>
          </cell>
          <cell r="G16">
            <v>4.9704333513587916E-6</v>
          </cell>
        </row>
        <row r="17">
          <cell r="B17">
            <v>0</v>
          </cell>
          <cell r="C17">
            <v>0</v>
          </cell>
          <cell r="D17">
            <v>2.9148644743537335E-4</v>
          </cell>
          <cell r="E17">
            <v>3.4377972280786505E-4</v>
          </cell>
          <cell r="F17">
            <v>9.239950799262485E-4</v>
          </cell>
          <cell r="G17">
            <v>2.6770750208069912E-3</v>
          </cell>
        </row>
        <row r="18">
          <cell r="B18">
            <v>46.693437238009359</v>
          </cell>
          <cell r="C18">
            <v>48.254726710931209</v>
          </cell>
          <cell r="D18">
            <v>47.772146426400383</v>
          </cell>
          <cell r="E18">
            <v>45.383673501271971</v>
          </cell>
          <cell r="F18">
            <v>38.375400947292178</v>
          </cell>
          <cell r="G18">
            <v>20.746194983281033</v>
          </cell>
        </row>
        <row r="19">
          <cell r="B19">
            <v>0.30849461197555689</v>
          </cell>
          <cell r="C19">
            <v>1.0211575143231632E-3</v>
          </cell>
          <cell r="D19">
            <v>1.0200142199682874E-3</v>
          </cell>
          <cell r="E19">
            <v>1.0040315959550213E-3</v>
          </cell>
          <cell r="F19">
            <v>9.6671096976553379E-4</v>
          </cell>
          <cell r="G19">
            <v>9.3080237849086679E-4</v>
          </cell>
        </row>
        <row r="20">
          <cell r="B20">
            <v>0.10000821791697768</v>
          </cell>
          <cell r="C20">
            <v>0.10000746070926264</v>
          </cell>
          <cell r="D20">
            <v>2.3576574649724039E-3</v>
          </cell>
          <cell r="E20">
            <v>1.1596609454154487E-3</v>
          </cell>
          <cell r="F20">
            <v>0</v>
          </cell>
          <cell r="G20">
            <v>0</v>
          </cell>
        </row>
        <row r="21">
          <cell r="B21">
            <v>5.6052405790183943</v>
          </cell>
          <cell r="C21">
            <v>9.6826991052427651</v>
          </cell>
          <cell r="D21">
            <v>9.7562261703935604</v>
          </cell>
          <cell r="E21">
            <v>10.461072244903253</v>
          </cell>
          <cell r="F21">
            <v>10.912618392893801</v>
          </cell>
          <cell r="G21">
            <v>10.547548496651627</v>
          </cell>
        </row>
        <row r="22">
          <cell r="B22">
            <v>16.991237290199752</v>
          </cell>
          <cell r="C22">
            <v>16.395511812339567</v>
          </cell>
          <cell r="D22">
            <v>14.417007037034139</v>
          </cell>
          <cell r="E22">
            <v>13.906193743384897</v>
          </cell>
          <cell r="F22">
            <v>12.432500442350694</v>
          </cell>
          <cell r="G22">
            <v>7.9271871629163986</v>
          </cell>
        </row>
        <row r="23">
          <cell r="B23">
            <v>2.5068244970084019</v>
          </cell>
          <cell r="C23">
            <v>2.9279869274558936</v>
          </cell>
          <cell r="D23">
            <v>2.9299379005729231</v>
          </cell>
          <cell r="E23">
            <v>2.9300769852755653</v>
          </cell>
          <cell r="F23">
            <v>5.4717911935170402</v>
          </cell>
          <cell r="G23">
            <v>5.4715852181534999</v>
          </cell>
        </row>
        <row r="24">
          <cell r="B24">
            <v>0</v>
          </cell>
          <cell r="C24">
            <v>0</v>
          </cell>
          <cell r="D24">
            <v>9.7220265190066379E-4</v>
          </cell>
          <cell r="E24">
            <v>2.9720213769080509E-4</v>
          </cell>
          <cell r="F24">
            <v>8.8263324325895065E-2</v>
          </cell>
          <cell r="G24">
            <v>7.1621641162465277E-2</v>
          </cell>
        </row>
        <row r="25">
          <cell r="B25">
            <v>15.19497889905989</v>
          </cell>
          <cell r="C25">
            <v>18.073955252970038</v>
          </cell>
          <cell r="D25">
            <v>23.218626478356192</v>
          </cell>
          <cell r="E25">
            <v>28.873024655116879</v>
          </cell>
          <cell r="F25">
            <v>36.459546397088936</v>
          </cell>
          <cell r="G25">
            <v>62.294730143247072</v>
          </cell>
        </row>
        <row r="26">
          <cell r="B26">
            <v>217.10209207147363</v>
          </cell>
          <cell r="C26">
            <v>216.42994896139243</v>
          </cell>
          <cell r="D26">
            <v>215.25548798052324</v>
          </cell>
          <cell r="E26">
            <v>211.22246913965512</v>
          </cell>
          <cell r="F26">
            <v>192.36192642940733</v>
          </cell>
          <cell r="G26">
            <v>176.13265734614359</v>
          </cell>
        </row>
        <row r="102">
          <cell r="B102">
            <v>8.9080108871992909</v>
          </cell>
          <cell r="C102">
            <v>7.3937015983557153</v>
          </cell>
          <cell r="D102">
            <v>8.8027855724734394</v>
          </cell>
          <cell r="E102">
            <v>4.7838509858767191</v>
          </cell>
          <cell r="F102">
            <v>1.6376103696736839</v>
          </cell>
          <cell r="G102">
            <v>0.51889168838834643</v>
          </cell>
        </row>
        <row r="104">
          <cell r="B104">
            <v>19.060338126342835</v>
          </cell>
          <cell r="C104">
            <v>22.703444861739374</v>
          </cell>
          <cell r="D104">
            <v>24.79384761179216</v>
          </cell>
          <cell r="E104">
            <v>27.876217346868572</v>
          </cell>
          <cell r="F104">
            <v>34.939094047993812</v>
          </cell>
          <cell r="G104">
            <v>66.490197307733141</v>
          </cell>
        </row>
        <row r="105">
          <cell r="B105">
            <v>45.124398080980988</v>
          </cell>
          <cell r="C105">
            <v>38.447986293146073</v>
          </cell>
          <cell r="D105">
            <v>39.356762377013311</v>
          </cell>
          <cell r="E105">
            <v>37.89129384539492</v>
          </cell>
          <cell r="F105">
            <v>22.761913918759198</v>
          </cell>
          <cell r="G105">
            <v>2.1262821555436831E-3</v>
          </cell>
        </row>
        <row r="106">
          <cell r="B106">
            <v>36.56992598946556</v>
          </cell>
          <cell r="C106">
            <v>39.171387038177357</v>
          </cell>
          <cell r="D106">
            <v>37.405119153146501</v>
          </cell>
          <cell r="E106">
            <v>37.231856971062271</v>
          </cell>
          <cell r="F106">
            <v>31.658431979265139</v>
          </cell>
          <cell r="G106">
            <v>17.164593279711681</v>
          </cell>
        </row>
        <row r="107">
          <cell r="B107">
            <v>0</v>
          </cell>
          <cell r="C107">
            <v>0</v>
          </cell>
          <cell r="D107">
            <v>1.129652233958555E-2</v>
          </cell>
          <cell r="E107">
            <v>1.1974531718376431E-2</v>
          </cell>
          <cell r="F107">
            <v>2.147940221855639E-2</v>
          </cell>
          <cell r="G107">
            <v>1.0623101189586258E-2</v>
          </cell>
        </row>
        <row r="108">
          <cell r="B108">
            <v>7.2005916900223926E-2</v>
          </cell>
          <cell r="C108">
            <v>7.200537171066905E-2</v>
          </cell>
          <cell r="D108">
            <v>1.6975133747801309E-3</v>
          </cell>
          <cell r="E108">
            <v>8.3495588069912308E-4</v>
          </cell>
          <cell r="F108">
            <v>0</v>
          </cell>
          <cell r="G108">
            <v>0</v>
          </cell>
        </row>
        <row r="109">
          <cell r="B109">
            <v>7.3644080190337635E-2</v>
          </cell>
          <cell r="C109">
            <v>1.6226567057707864E-2</v>
          </cell>
          <cell r="D109">
            <v>6.1896770989372976E-2</v>
          </cell>
          <cell r="E109">
            <v>0.54267361845273032</v>
          </cell>
          <cell r="F109">
            <v>1.4453086662714925</v>
          </cell>
          <cell r="G109">
            <v>1.4453100114764905</v>
          </cell>
        </row>
        <row r="110">
          <cell r="B110">
            <v>3.782201573542344</v>
          </cell>
          <cell r="C110">
            <v>7.6930290799122751</v>
          </cell>
          <cell r="D110">
            <v>7.8368600203509935</v>
          </cell>
          <cell r="E110">
            <v>7.936633397540616</v>
          </cell>
          <cell r="F110">
            <v>7.4203377526005507</v>
          </cell>
          <cell r="G110">
            <v>7.1247681342019265</v>
          </cell>
        </row>
        <row r="111">
          <cell r="B111">
            <v>9.1310834873152444</v>
          </cell>
          <cell r="C111">
            <v>8.1856859453199373</v>
          </cell>
          <cell r="D111">
            <v>7.2677957181542601</v>
          </cell>
          <cell r="E111">
            <v>6.8157132925133208</v>
          </cell>
          <cell r="F111">
            <v>5.6021306318103177</v>
          </cell>
          <cell r="G111">
            <v>2.3385954932414665</v>
          </cell>
        </row>
        <row r="112">
          <cell r="B112">
            <v>2.6968947393101708</v>
          </cell>
          <cell r="C112">
            <v>3.168237031813236</v>
          </cell>
          <cell r="D112">
            <v>3.1730071373909707</v>
          </cell>
          <cell r="E112">
            <v>3.3038366040894735</v>
          </cell>
          <cell r="F112">
            <v>3.5678242022686701</v>
          </cell>
          <cell r="G112">
            <v>3.8166790199298424</v>
          </cell>
        </row>
        <row r="113">
          <cell r="B113">
            <v>0.78533647234855097</v>
          </cell>
          <cell r="C113">
            <v>0.94126964318275208</v>
          </cell>
          <cell r="D113">
            <v>0.94307521957098783</v>
          </cell>
          <cell r="E113">
            <v>0.94319862471148608</v>
          </cell>
          <cell r="F113">
            <v>2.4075898194008292</v>
          </cell>
          <cell r="G113">
            <v>2.4074977037394469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129.66449974437083</v>
          </cell>
          <cell r="C116">
            <v>136.31533481336498</v>
          </cell>
          <cell r="D116">
            <v>138.19205310927907</v>
          </cell>
          <cell r="E116">
            <v>138.08047061481119</v>
          </cell>
          <cell r="F116">
            <v>138.71157174971353</v>
          </cell>
          <cell r="G116">
            <v>136.83701911727391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26.978317514734581</v>
          </cell>
          <cell r="C224">
            <v>26.144941601323481</v>
          </cell>
          <cell r="D224">
            <v>26.129512044453037</v>
          </cell>
          <cell r="E224">
            <v>26.212999516966924</v>
          </cell>
          <cell r="F224">
            <v>26.68825964705831</v>
          </cell>
          <cell r="G224">
            <v>26.308849561974238</v>
          </cell>
        </row>
        <row r="231">
          <cell r="B231">
            <v>15.552711277967996</v>
          </cell>
          <cell r="C231">
            <v>14.362416159020356</v>
          </cell>
          <cell r="D231">
            <v>15.704701513597472</v>
          </cell>
          <cell r="E231">
            <v>8.4398638664832433</v>
          </cell>
          <cell r="F231">
            <v>2.8891291421218894</v>
          </cell>
          <cell r="G231">
            <v>0.91543934845693109</v>
          </cell>
        </row>
        <row r="233">
          <cell r="B233">
            <v>22.300233615985455</v>
          </cell>
          <cell r="C233">
            <v>26.338906946453498</v>
          </cell>
          <cell r="D233">
            <v>33.841668013606842</v>
          </cell>
          <cell r="E233">
            <v>41.788373722225998</v>
          </cell>
          <cell r="F233">
            <v>51.335364362266489</v>
          </cell>
          <cell r="G233">
            <v>85.395892377157821</v>
          </cell>
        </row>
        <row r="234">
          <cell r="B234">
            <v>52.108859746114213</v>
          </cell>
          <cell r="C234">
            <v>44.451441219694686</v>
          </cell>
          <cell r="D234">
            <v>39.36631607820609</v>
          </cell>
          <cell r="E234">
            <v>37.89285187191129</v>
          </cell>
          <cell r="F234">
            <v>22.762796612987902</v>
          </cell>
          <cell r="G234">
            <v>2.35927992735731E-3</v>
          </cell>
        </row>
        <row r="235">
          <cell r="B235">
            <v>42.950380674744572</v>
          </cell>
          <cell r="C235">
            <v>44.466509534368718</v>
          </cell>
          <cell r="D235">
            <v>43.784062253517256</v>
          </cell>
          <cell r="E235">
            <v>41.995252809702151</v>
          </cell>
          <cell r="F235">
            <v>35.708771481212075</v>
          </cell>
          <cell r="G235">
            <v>19.360610332880221</v>
          </cell>
        </row>
        <row r="236">
          <cell r="B236">
            <v>0</v>
          </cell>
          <cell r="C236">
            <v>0</v>
          </cell>
          <cell r="D236">
            <v>1.3566613174349047E-2</v>
          </cell>
          <cell r="E236">
            <v>1.4643835118948139E-2</v>
          </cell>
          <cell r="F236">
            <v>2.7400024787729578E-2</v>
          </cell>
          <cell r="G236">
            <v>1.2857141339302259E-2</v>
          </cell>
        </row>
        <row r="238">
          <cell r="B238">
            <v>9.8798745612954125E-2</v>
          </cell>
          <cell r="C238">
            <v>1.9306716797210403E-2</v>
          </cell>
          <cell r="D238">
            <v>7.2692836402155223E-2</v>
          </cell>
          <cell r="E238">
            <v>0.6373273581798341</v>
          </cell>
          <cell r="F238">
            <v>1.6974019704379486</v>
          </cell>
          <cell r="G238">
            <v>1.6972358884204408</v>
          </cell>
        </row>
        <row r="239">
          <cell r="B239">
            <v>5.0740910899495839</v>
          </cell>
          <cell r="C239">
            <v>9.1533306601668283</v>
          </cell>
          <cell r="D239">
            <v>9.2037690215499985</v>
          </cell>
          <cell r="E239">
            <v>9.3209498750251125</v>
          </cell>
          <cell r="F239">
            <v>8.7146062405283651</v>
          </cell>
          <cell r="G239">
            <v>8.3666563422532185</v>
          </cell>
        </row>
        <row r="240">
          <cell r="B240">
            <v>9.6515591296454382</v>
          </cell>
          <cell r="C240">
            <v>8.7829323352432347</v>
          </cell>
          <cell r="D240">
            <v>7.5632385506087685</v>
          </cell>
          <cell r="E240">
            <v>7.0927685374850231</v>
          </cell>
          <cell r="F240">
            <v>5.8298581805152798</v>
          </cell>
          <cell r="G240">
            <v>2.4336694257125218</v>
          </cell>
        </row>
        <row r="241">
          <cell r="B241">
            <v>2.8666921744012868</v>
          </cell>
          <cell r="C241">
            <v>3.3630791608274846</v>
          </cell>
          <cell r="D241">
            <v>3.3020053664387632</v>
          </cell>
          <cell r="E241">
            <v>3.4381398737882356</v>
          </cell>
          <cell r="F241">
            <v>3.7128612289458411</v>
          </cell>
          <cell r="G241">
            <v>3.9718262294403894</v>
          </cell>
        </row>
        <row r="242">
          <cell r="B242">
            <v>2.5068244970084019</v>
          </cell>
          <cell r="C242">
            <v>2.9279869274558936</v>
          </cell>
          <cell r="D242">
            <v>2.9299379005729231</v>
          </cell>
          <cell r="E242">
            <v>2.9300769852755653</v>
          </cell>
          <cell r="F242">
            <v>5.4717911935170402</v>
          </cell>
          <cell r="G242">
            <v>5.4715852181534999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3.4606603907753102</v>
          </cell>
          <cell r="C244">
            <v>8.5223613829498923</v>
          </cell>
          <cell r="D244">
            <v>8.5379094926826848</v>
          </cell>
          <cell r="E244">
            <v>10.742386440701992</v>
          </cell>
          <cell r="F244">
            <v>27.24985095945129</v>
          </cell>
          <cell r="G244">
            <v>35.517737095506426</v>
          </cell>
        </row>
        <row r="245">
          <cell r="B245">
            <v>156.64281725910544</v>
          </cell>
          <cell r="C245">
            <v>162.46027641468848</v>
          </cell>
          <cell r="D245">
            <v>164.32156515373205</v>
          </cell>
          <cell r="E245">
            <v>164.29347013177812</v>
          </cell>
          <cell r="F245">
            <v>165.39983139677187</v>
          </cell>
          <cell r="G245">
            <v>163.14586867924814</v>
          </cell>
        </row>
      </sheetData>
      <sheetData sheetId="46">
        <row r="21">
          <cell r="B21">
            <v>78.595781264468613</v>
          </cell>
          <cell r="C21">
            <v>77.655696674131732</v>
          </cell>
          <cell r="D21">
            <v>72.544449445466341</v>
          </cell>
          <cell r="E21">
            <v>40.763182757301927</v>
          </cell>
          <cell r="F21">
            <v>5.6952625098908207</v>
          </cell>
          <cell r="G21">
            <v>0.78890836868555336</v>
          </cell>
        </row>
        <row r="22">
          <cell r="B22">
            <v>116.61737224373611</v>
          </cell>
          <cell r="C22">
            <v>108.73578641807215</v>
          </cell>
          <cell r="D22">
            <v>87.799811042477955</v>
          </cell>
          <cell r="E22">
            <v>60.779534240949204</v>
          </cell>
          <cell r="F22">
            <v>39.001038844787715</v>
          </cell>
          <cell r="G22">
            <v>9.8917065347749595</v>
          </cell>
        </row>
        <row r="24">
          <cell r="B24">
            <v>0.2841412042092506</v>
          </cell>
          <cell r="C24">
            <v>0.27169588430290537</v>
          </cell>
          <cell r="D24">
            <v>6.0009989708628648</v>
          </cell>
          <cell r="E24">
            <v>7.2478255787781674</v>
          </cell>
          <cell r="F24">
            <v>1.5473473815404872</v>
          </cell>
          <cell r="G24">
            <v>2.1845544197387863</v>
          </cell>
        </row>
        <row r="25">
          <cell r="B25">
            <v>4.5516080158571617</v>
          </cell>
          <cell r="C25">
            <v>4.4972434167161746</v>
          </cell>
          <cell r="D25">
            <v>4.2014107126572471</v>
          </cell>
          <cell r="E25">
            <v>2.361213493051284</v>
          </cell>
          <cell r="F25">
            <v>4.7977049155059071</v>
          </cell>
          <cell r="G25">
            <v>4.3948692354338741</v>
          </cell>
        </row>
        <row r="26">
          <cell r="B26">
            <v>2.9709551619259789</v>
          </cell>
          <cell r="C26">
            <v>2.9709458395493837</v>
          </cell>
          <cell r="D26">
            <v>2.9709360007337722</v>
          </cell>
          <cell r="E26">
            <v>2.941868411043743</v>
          </cell>
          <cell r="F26">
            <v>2.9613082671267645</v>
          </cell>
          <cell r="G26">
            <v>14.357606208090775</v>
          </cell>
        </row>
        <row r="27">
          <cell r="B27">
            <v>2.3101129942281227E-2</v>
          </cell>
          <cell r="C27">
            <v>4.7981082822677823E-2</v>
          </cell>
          <cell r="D27">
            <v>3.5749770338129555E-3</v>
          </cell>
          <cell r="E27">
            <v>3.9991735261745532E-4</v>
          </cell>
          <cell r="F27">
            <v>4.2675634920179474E-4</v>
          </cell>
          <cell r="G27">
            <v>5.7414138328473166E-4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5.5107434733353632E-2</v>
          </cell>
          <cell r="F32">
            <v>1.6459040087497974</v>
          </cell>
          <cell r="G32">
            <v>8.390565803545325</v>
          </cell>
        </row>
      </sheetData>
      <sheetData sheetId="47">
        <row r="53">
          <cell r="B53">
            <v>2.5753220997982491</v>
          </cell>
          <cell r="C53">
            <v>2.4936664877761126</v>
          </cell>
          <cell r="D53">
            <v>2.3971682152705638</v>
          </cell>
          <cell r="E53">
            <v>2.2718441414821684</v>
          </cell>
          <cell r="F53">
            <v>2.2945386540871815</v>
          </cell>
          <cell r="G53">
            <v>2.3174540009370275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6.4924905891037525</v>
          </cell>
          <cell r="C55">
            <v>5.9889178756934891</v>
          </cell>
          <cell r="D55">
            <v>5.5499686390421603</v>
          </cell>
          <cell r="E55">
            <v>4.8568750818254882</v>
          </cell>
          <cell r="F55">
            <v>3.9095630550815348</v>
          </cell>
          <cell r="G55">
            <v>3.1809244066353788</v>
          </cell>
        </row>
        <row r="56">
          <cell r="B56">
            <v>3.7905325251884499</v>
          </cell>
          <cell r="C56">
            <v>3.4098270061585301</v>
          </cell>
          <cell r="D56">
            <v>3.5178940302145603</v>
          </cell>
          <cell r="E56">
            <v>3.14329726253857</v>
          </cell>
          <cell r="F56">
            <v>2.0974102543297959</v>
          </cell>
          <cell r="G56">
            <v>0.79061169883198523</v>
          </cell>
        </row>
        <row r="57">
          <cell r="B57">
            <v>7.1762341058967438</v>
          </cell>
          <cell r="C57">
            <v>6.5876010851951978</v>
          </cell>
          <cell r="D57">
            <v>6.0039846560418937</v>
          </cell>
          <cell r="E57">
            <v>5.78852067554066</v>
          </cell>
          <cell r="F57">
            <v>4.2161205447338999</v>
          </cell>
          <cell r="G57">
            <v>1.3090802438832714</v>
          </cell>
        </row>
        <row r="58">
          <cell r="B58">
            <v>14.541553815837538</v>
          </cell>
          <cell r="C58">
            <v>14.023354630305027</v>
          </cell>
          <cell r="D58">
            <v>12.439485719072954</v>
          </cell>
          <cell r="E58">
            <v>8.171161862639341</v>
          </cell>
          <cell r="F58">
            <v>3.5715117353595027</v>
          </cell>
          <cell r="G58">
            <v>0.9185752754825014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-1.7600166820620093</v>
          </cell>
          <cell r="G59">
            <v>-5.0882440615528983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-0.36230282336682768</v>
          </cell>
          <cell r="G60">
            <v>-3.4267735916832547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-1.7144355027181504E-3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-5.356565883964373E-5</v>
          </cell>
          <cell r="G62">
            <v>-5.8779598710956491E-5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-7.9363539970936029E-6</v>
          </cell>
          <cell r="G63">
            <v>-5.0094878973440628E-5</v>
          </cell>
        </row>
        <row r="77">
          <cell r="B77">
            <v>0.83333313228948747</v>
          </cell>
          <cell r="C77">
            <v>1.9047618686225607</v>
          </cell>
        </row>
        <row r="78">
          <cell r="B78">
            <v>0.30006225262881198</v>
          </cell>
          <cell r="C78">
            <v>0.79501014509655887</v>
          </cell>
        </row>
        <row r="79">
          <cell r="B79">
            <v>0.98875334070177001</v>
          </cell>
          <cell r="C79">
            <v>5.8168651963138061</v>
          </cell>
        </row>
      </sheetData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5" activePane="bottomRight" state="frozen"/>
      <selection activeCell="B1" sqref="B1"/>
      <selection pane="topRight" activeCell="F1" sqref="F1"/>
      <selection pane="bottomLeft" activeCell="B2" sqref="B2"/>
      <selection pane="bottomRight" activeCell="B1" sqref="B1"/>
    </sheetView>
  </sheetViews>
  <sheetFormatPr defaultColWidth="11" defaultRowHeight="15.75" x14ac:dyDescent="0.25"/>
  <cols>
    <col min="1" max="1" width="11.5" bestFit="1" customWidth="1"/>
    <col min="2" max="2" width="26.25" bestFit="1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25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STEM_to_Premise_AGS_1150</v>
      </c>
      <c r="C2" s="2" t="s">
        <v>7</v>
      </c>
      <c r="D2" s="2" t="s">
        <v>15</v>
      </c>
      <c r="E2" s="2" t="s">
        <v>8</v>
      </c>
      <c r="F2" s="3">
        <f>F3+F8+F11+F12+F16+F17+F18+F19</f>
        <v>299.34524449207885</v>
      </c>
      <c r="G2" s="3">
        <f t="shared" ref="G2:K2" si="0">G3+G8+G11+G12+G16+G17+G18+G19</f>
        <v>291.78975581211137</v>
      </c>
      <c r="H2" s="3">
        <f t="shared" si="0"/>
        <v>334.35021039276893</v>
      </c>
      <c r="I2" s="3">
        <f t="shared" si="0"/>
        <v>363.61682781740438</v>
      </c>
      <c r="J2" s="3">
        <f t="shared" si="0"/>
        <v>425.6962228424066</v>
      </c>
      <c r="K2" s="3">
        <f t="shared" si="0"/>
        <v>556.81862741477937</v>
      </c>
    </row>
    <row r="3" spans="1:13" x14ac:dyDescent="0.25">
      <c r="A3" s="5" t="str">
        <f>A2</f>
        <v>STEM</v>
      </c>
      <c r="B3" s="5" t="str">
        <f t="shared" ref="B3" ca="1" si="1">B2</f>
        <v>STEM_to_Premise_AGS_1150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44.770019825759434</v>
      </c>
      <c r="G3" s="1">
        <f t="shared" ref="G3:K3" si="3">SUM(G4:G7)</f>
        <v>46.031879917155194</v>
      </c>
      <c r="H3" s="1">
        <f t="shared" si="3"/>
        <v>46.031911157303909</v>
      </c>
      <c r="I3" s="1">
        <f t="shared" si="3"/>
        <v>47.793380949848242</v>
      </c>
      <c r="J3" s="1">
        <f t="shared" si="3"/>
        <v>47.81769912314067</v>
      </c>
      <c r="K3" s="1">
        <f t="shared" si="3"/>
        <v>63.755800311777854</v>
      </c>
    </row>
    <row r="4" spans="1:13" x14ac:dyDescent="0.25">
      <c r="A4" s="5" t="str">
        <f t="shared" ref="A4:A53" si="4">A3</f>
        <v>STEM</v>
      </c>
      <c r="B4" s="5" t="str">
        <f t="shared" ref="B4:B60" ca="1" si="5">B3</f>
        <v>STEM_to_Premise_AGS_1150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10.182343711723583</v>
      </c>
      <c r="G4" s="1" cm="1">
        <f t="array" ref="G4">SUMPRODUCT(("RNWWOD1"=[1]OUT_PrimaryEnergyCons!$A$1:$A$1000)*1,[1]OUT_PrimaryEnergyCons!E$1:E$1000)</f>
        <v>11.15295473011696</v>
      </c>
      <c r="H4" s="1" cm="1">
        <f t="array" ref="H4">SUMPRODUCT(("RNWWOD1"=[1]OUT_PrimaryEnergyCons!$A$1:$A$1000)*1,[1]OUT_PrimaryEnergyCons!F$1:F$1000)</f>
        <v>12.608871253782119</v>
      </c>
      <c r="I4" s="1" cm="1">
        <f t="array" ref="I4">SUMPRODUCT(("RNWWOD1"=[1]OUT_PrimaryEnergyCons!$A$1:$A$1000)*1,[1]OUT_PrimaryEnergyCons!G$1:G$1000)</f>
        <v>15.035399911598988</v>
      </c>
      <c r="J4" s="1" cm="1">
        <f t="array" ref="J4">SUMPRODUCT(("RNWWOD1"=[1]OUT_PrimaryEnergyCons!$A$1:$A$1000)*1,[1]OUT_PrimaryEnergyCons!H$1:H$1000)</f>
        <v>17.461933886337814</v>
      </c>
      <c r="K4" s="1" cm="1">
        <f t="array" ref="K4">SUMPRODUCT(("RNWWOD1"=[1]OUT_PrimaryEnergyCons!$A$1:$A$1000)*1,[1]OUT_PrimaryEnergyCons!I$1:I$1000)</f>
        <v>17.461951929179484</v>
      </c>
    </row>
    <row r="5" spans="1:13" x14ac:dyDescent="0.25">
      <c r="A5" s="5" t="str">
        <f t="shared" si="4"/>
        <v>STEM</v>
      </c>
      <c r="B5" s="5" t="str">
        <f t="shared" ca="1" si="5"/>
        <v>STEM_to_Premise_AGS_1150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7.459220524837173</v>
      </c>
      <c r="G5" s="1" cm="1">
        <f t="array" ref="G5">SUMPRODUCT(("RNWWOD2"=[1]OUT_PrimaryEnergyCons!$A$1:$A$1000)*1,[1]OUT_PrimaryEnergyCons!E$1:E$1000)</f>
        <v>8.0030442710088607</v>
      </c>
      <c r="H5" s="1" cm="1">
        <f t="array" ref="H5">SUMPRODUCT(("RNWWOD2"=[1]OUT_PrimaryEnergyCons!$A$1:$A$1000)*1,[1]OUT_PrimaryEnergyCons!F$1:F$1000)</f>
        <v>8.8187799853064828</v>
      </c>
      <c r="I5" s="1" cm="1">
        <f t="array" ref="I5">SUMPRODUCT(("RNWWOD2"=[1]OUT_PrimaryEnergyCons!$A$1:$A$1000)*1,[1]OUT_PrimaryEnergyCons!G$1:G$1000)</f>
        <v>10.178340657678678</v>
      </c>
      <c r="J5" s="1" cm="1">
        <f t="array" ref="J5">SUMPRODUCT(("RNWWOD2"=[1]OUT_PrimaryEnergyCons!$A$1:$A$1000)*1,[1]OUT_PrimaryEnergyCons!H$1:H$1000)</f>
        <v>10.230799557139125</v>
      </c>
      <c r="K5" s="1" cm="1">
        <f t="array" ref="K5">SUMPRODUCT(("RNWWOD2"=[1]OUT_PrimaryEnergyCons!$A$1:$A$1000)*1,[1]OUT_PrimaryEnergyCons!I$1:I$1000)</f>
        <v>7.6166036957639554</v>
      </c>
      <c r="M5" s="1"/>
    </row>
    <row r="6" spans="1:13" x14ac:dyDescent="0.25">
      <c r="A6" s="5" t="str">
        <f t="shared" si="4"/>
        <v>STEM</v>
      </c>
      <c r="B6" s="5" t="str">
        <f t="shared" ca="1" si="5"/>
        <v>STEM_to_Premise_AGS_1150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2.6225322731467555</v>
      </c>
      <c r="G6" s="1" cm="1">
        <f t="array" ref="G6">SUMPRODUCT(("RNWWOD3"=[1]OUT_PrimaryEnergyCons!$A$1:$A$1000)*1,[1]OUT_PrimaryEnergyCons!E$1:E$1000)</f>
        <v>3.2650077281950654</v>
      </c>
      <c r="H6" s="1" cm="1">
        <f t="array" ref="H6">SUMPRODUCT(("RNWWOD3"=[1]OUT_PrimaryEnergyCons!$A$1:$A$1000)*1,[1]OUT_PrimaryEnergyCons!F$1:F$1000)</f>
        <v>4.2287220702602326</v>
      </c>
      <c r="I6" s="1" cm="1">
        <f t="array" ref="I6">SUMPRODUCT(("RNWWOD3"=[1]OUT_PrimaryEnergyCons!$A$1:$A$1000)*1,[1]OUT_PrimaryEnergyCons!G$1:G$1000)</f>
        <v>5.8349139906862817</v>
      </c>
      <c r="J6" s="1" cm="1">
        <f t="array" ref="J6">SUMPRODUCT(("RNWWOD3"=[1]OUT_PrimaryEnergyCons!$A$1:$A$1000)*1,[1]OUT_PrimaryEnergyCons!H$1:H$1000)</f>
        <v>6.3806341150694443</v>
      </c>
      <c r="K6" s="1" cm="1">
        <f t="array" ref="K6">SUMPRODUCT(("RNWWOD3"=[1]OUT_PrimaryEnergyCons!$A$1:$A$1000)*1,[1]OUT_PrimaryEnergyCons!I$1:I$1000)</f>
        <v>4.2597011635874855</v>
      </c>
      <c r="M6" s="1"/>
    </row>
    <row r="7" spans="1:13" x14ac:dyDescent="0.25">
      <c r="A7" s="5" t="str">
        <f t="shared" si="4"/>
        <v>STEM</v>
      </c>
      <c r="B7" s="5" t="str">
        <f t="shared" ca="1" si="5"/>
        <v>STEM_to_Premise_AGS_1150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24.505923316051927</v>
      </c>
      <c r="G7" s="1" cm="1">
        <f t="array" ref="G7">SUMPRODUCT(("RNWWOD4"=[1]OUT_PrimaryEnergyCons!$A$1:$A$1000)*1+("RNWWOD5"=[1]OUT_PrimaryEnergyCons!$A$1:$A$1000)*1,[1]OUT_PrimaryEnergyCons!E$1:E$1000)</f>
        <v>23.610873187834311</v>
      </c>
      <c r="H7" s="1" cm="1">
        <f t="array" ref="H7">SUMPRODUCT(("RNWWOD4"=[1]OUT_PrimaryEnergyCons!$A$1:$A$1000)*1+("RNWWOD5"=[1]OUT_PrimaryEnergyCons!$A$1:$A$1000)*1,[1]OUT_PrimaryEnergyCons!F$1:F$1000)</f>
        <v>20.375537847955073</v>
      </c>
      <c r="I7" s="1" cm="1">
        <f t="array" ref="I7">SUMPRODUCT(("RNWWOD4"=[1]OUT_PrimaryEnergyCons!$A$1:$A$1000)*1+("RNWWOD5"=[1]OUT_PrimaryEnergyCons!$A$1:$A$1000)*1,[1]OUT_PrimaryEnergyCons!G$1:G$1000)</f>
        <v>16.744726389884288</v>
      </c>
      <c r="J7" s="1" cm="1">
        <f t="array" ref="J7">SUMPRODUCT(("RNWWOD4"=[1]OUT_PrimaryEnergyCons!$A$1:$A$1000)*1+("RNWWOD5"=[1]OUT_PrimaryEnergyCons!$A$1:$A$1000)*1,[1]OUT_PrimaryEnergyCons!H$1:H$1000)</f>
        <v>13.744331564594287</v>
      </c>
      <c r="K7" s="1" cm="1">
        <f t="array" ref="K7">SUMPRODUCT(("RNWWOD4"=[1]OUT_PrimaryEnergyCons!$A$1:$A$1000)*1+("RNWWOD5"=[1]OUT_PrimaryEnergyCons!$A$1:$A$1000)*1,[1]OUT_PrimaryEnergyCons!I$1:I$1000)</f>
        <v>34.417543523246927</v>
      </c>
      <c r="M7" s="1"/>
    </row>
    <row r="8" spans="1:13" x14ac:dyDescent="0.25">
      <c r="A8" s="5" t="str">
        <f t="shared" si="4"/>
        <v>STEM</v>
      </c>
      <c r="B8" s="5" t="str">
        <f t="shared" ca="1" si="5"/>
        <v>STEM_to_Premise_AGS_1150</v>
      </c>
      <c r="C8" s="5" t="str">
        <f t="shared" si="6"/>
        <v>CH</v>
      </c>
      <c r="D8" t="s">
        <v>772</v>
      </c>
      <c r="E8" t="s">
        <v>8</v>
      </c>
      <c r="F8" s="1">
        <f>SUM(F9:F10)</f>
        <v>69.393111517952264</v>
      </c>
      <c r="G8" s="1">
        <f t="shared" ref="G8:K8" si="7">SUM(G9:G10)</f>
        <v>69.663511002133575</v>
      </c>
      <c r="H8" s="1">
        <f t="shared" si="7"/>
        <v>69.270597180258648</v>
      </c>
      <c r="I8" s="1">
        <f t="shared" si="7"/>
        <v>68.821098859043246</v>
      </c>
      <c r="J8" s="1">
        <f t="shared" si="7"/>
        <v>68.940719031550771</v>
      </c>
      <c r="K8" s="1">
        <f t="shared" si="7"/>
        <v>69.384761388619211</v>
      </c>
      <c r="M8" s="1"/>
    </row>
    <row r="9" spans="1:13" x14ac:dyDescent="0.25">
      <c r="A9" s="5" t="str">
        <f t="shared" si="4"/>
        <v>STEM</v>
      </c>
      <c r="B9" s="5" t="str">
        <f t="shared" ca="1" si="5"/>
        <v>STEM_to_Premise_AGS_1150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35.611926408304136</v>
      </c>
      <c r="G9" s="1" cm="1">
        <f t="array" ref="G9">SUMPRODUCT(("RNNWWST1"=[1]OUT_PrimaryEnergyCons!$A$1:$A$1000)*1,[1]OUT_PrimaryEnergyCons!E$1:E$1000)</f>
        <v>35.882394992742888</v>
      </c>
      <c r="H9" s="1" cm="1">
        <f t="array" ref="H9">SUMPRODUCT(("RNNWWST1"=[1]OUT_PrimaryEnergyCons!$A$1:$A$1000)*1,[1]OUT_PrimaryEnergyCons!F$1:F$1000)</f>
        <v>35.489485136245129</v>
      </c>
      <c r="I9" s="1" cm="1">
        <f t="array" ref="I9">SUMPRODUCT(("RNNWWST1"=[1]OUT_PrimaryEnergyCons!$A$1:$A$1000)*1,[1]OUT_PrimaryEnergyCons!G$1:G$1000)</f>
        <v>35.03997152107388</v>
      </c>
      <c r="J9" s="1" cm="1">
        <f t="array" ref="J9">SUMPRODUCT(("RNNWWST1"=[1]OUT_PrimaryEnergyCons!$A$1:$A$1000)*1,[1]OUT_PrimaryEnergyCons!H$1:H$1000)</f>
        <v>35.159504391978047</v>
      </c>
      <c r="K9" s="1" cm="1">
        <f t="array" ref="K9">SUMPRODUCT(("RNNWWST1"=[1]OUT_PrimaryEnergyCons!$A$1:$A$1000)*1,[1]OUT_PrimaryEnergyCons!I$1:I$1000)</f>
        <v>35.603194357200124</v>
      </c>
    </row>
    <row r="10" spans="1:13" x14ac:dyDescent="0.25">
      <c r="A10" s="5" t="str">
        <f t="shared" si="4"/>
        <v>STEM</v>
      </c>
      <c r="B10" s="5" t="str">
        <f t="shared" ca="1" si="5"/>
        <v>STEM_to_Premise_AGS_1150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33.781185109648128</v>
      </c>
      <c r="G10" s="1" cm="1">
        <f t="array" ref="G10">SUMPRODUCT(("RNWWST1"=[1]OUT_PrimaryEnergyCons!$A$1:$A$1000)*1,[1]OUT_PrimaryEnergyCons!E$1:E$1000)</f>
        <v>33.781116009390686</v>
      </c>
      <c r="H10" s="1" cm="1">
        <f t="array" ref="H10">SUMPRODUCT(("RNWWST1"=[1]OUT_PrimaryEnergyCons!$A$1:$A$1000)*1,[1]OUT_PrimaryEnergyCons!F$1:F$1000)</f>
        <v>33.781112044013526</v>
      </c>
      <c r="I10" s="1" cm="1">
        <f t="array" ref="I10">SUMPRODUCT(("RNWWST1"=[1]OUT_PrimaryEnergyCons!$A$1:$A$1000)*1,[1]OUT_PrimaryEnergyCons!G$1:G$1000)</f>
        <v>33.781127337969366</v>
      </c>
      <c r="J10" s="1" cm="1">
        <f t="array" ref="J10">SUMPRODUCT(("RNWWST1"=[1]OUT_PrimaryEnergyCons!$A$1:$A$1000)*1,[1]OUT_PrimaryEnergyCons!H$1:H$1000)</f>
        <v>33.781214639572717</v>
      </c>
      <c r="K10" s="1" cm="1">
        <f t="array" ref="K10">SUMPRODUCT(("RNWWST1"=[1]OUT_PrimaryEnergyCons!$A$1:$A$1000)*1,[1]OUT_PrimaryEnergyCons!I$1:I$1000)</f>
        <v>33.78156703141908</v>
      </c>
      <c r="M10" s="1"/>
    </row>
    <row r="11" spans="1:13" x14ac:dyDescent="0.25">
      <c r="A11" s="5" t="str">
        <f t="shared" si="4"/>
        <v>STEM</v>
      </c>
      <c r="B11" s="5" t="str">
        <f t="shared" ca="1" si="5"/>
        <v>STEM_to_Premise_AGS_1150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3.7980984918608955</v>
      </c>
      <c r="G11" s="1" cm="1">
        <f t="array" ref="G11">SUMPRODUCT(("mnr"=[1]OUT_PrimaryEnergyCons!$C$1:$C$1000)*1,[1]OUT_PrimaryEnergyCons!E$1:E$1000)</f>
        <v>11.201577700730049</v>
      </c>
      <c r="H11" s="1" cm="1">
        <f t="array" ref="H11">SUMPRODUCT(("mnr"=[1]OUT_PrimaryEnergyCons!$C$1:$C$1000)*1,[1]OUT_PrimaryEnergyCons!F$1:F$1000)</f>
        <v>14.552446946343011</v>
      </c>
      <c r="I11" s="1" cm="1">
        <f t="array" ref="I11">SUMPRODUCT(("mnr"=[1]OUT_PrimaryEnergyCons!$C$1:$C$1000)*1,[1]OUT_PrimaryEnergyCons!G$1:G$1000)</f>
        <v>15.882429982406231</v>
      </c>
      <c r="J11" s="1" cm="1">
        <f t="array" ref="J11">SUMPRODUCT(("mnr"=[1]OUT_PrimaryEnergyCons!$C$1:$C$1000)*1,[1]OUT_PrimaryEnergyCons!H$1:H$1000)</f>
        <v>15.896323680596936</v>
      </c>
      <c r="K11" s="1" cm="1">
        <f t="array" ref="K11">SUMPRODUCT(("mnr"=[1]OUT_PrimaryEnergyCons!$C$1:$C$1000)*1,[1]OUT_PrimaryEnergyCons!I$1:I$1000)</f>
        <v>27.000007322315554</v>
      </c>
    </row>
    <row r="12" spans="1:13" x14ac:dyDescent="0.25">
      <c r="A12" s="5" t="str">
        <f t="shared" si="4"/>
        <v>STEM</v>
      </c>
      <c r="B12" s="5" t="str">
        <f t="shared" ca="1" si="5"/>
        <v>STEM_to_Premise_AGS_1150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149.43050485633839</v>
      </c>
      <c r="G12" s="1">
        <f t="shared" ref="G12:K12" si="8">SUM(G13:G15)</f>
        <v>125.60793650376719</v>
      </c>
      <c r="H12" s="1">
        <f t="shared" si="8"/>
        <v>141.79826635511282</v>
      </c>
      <c r="I12" s="1">
        <f t="shared" si="8"/>
        <v>150.48304324628168</v>
      </c>
      <c r="J12" s="1">
        <f t="shared" si="8"/>
        <v>151.72539469712524</v>
      </c>
      <c r="K12" s="1">
        <f t="shared" si="8"/>
        <v>152.38973897905638</v>
      </c>
    </row>
    <row r="13" spans="1:13" x14ac:dyDescent="0.25">
      <c r="A13" s="5" t="str">
        <f t="shared" si="4"/>
        <v>STEM</v>
      </c>
      <c r="B13" s="5" t="str">
        <f t="shared" ca="1" si="5"/>
        <v>STEM_to_Premise_AGS_1150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66.745686196139275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49.798816925850836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68.534990509700648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70.233615924895204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72.635655924005292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69.178239786723523</v>
      </c>
    </row>
    <row r="14" spans="1:13" x14ac:dyDescent="0.25">
      <c r="A14" s="5" t="str">
        <f t="shared" si="4"/>
        <v>STEM</v>
      </c>
      <c r="B14" s="5" t="str">
        <f t="shared" ca="1" si="5"/>
        <v>STEM_to_Premise_AGS_1150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66.632412429208316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55.764035817823689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65.550403513743376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64.465706874975368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62.677584839017953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66.135004859076361</v>
      </c>
    </row>
    <row r="15" spans="1:13" x14ac:dyDescent="0.25">
      <c r="A15" s="5" t="str">
        <f t="shared" si="4"/>
        <v>STEM</v>
      </c>
      <c r="B15" s="5" t="str">
        <f t="shared" ca="1" si="5"/>
        <v>STEM_to_Premise_AGS_1150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16.052406230990794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20.04508376009267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7.7128723316687902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15.783720446411106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16.41215393410199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17.076494333256488</v>
      </c>
    </row>
    <row r="16" spans="1:13" x14ac:dyDescent="0.25">
      <c r="A16" s="5" t="str">
        <f t="shared" si="4"/>
        <v>STEM</v>
      </c>
      <c r="B16" s="5" t="str">
        <f t="shared" ca="1" si="5"/>
        <v>STEM_to_Premise_AGS_1150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16.523380487138887</v>
      </c>
      <c r="H16" s="1" cm="1">
        <f t="array" ref="H16">SUMPRODUCT(ISNUMBER(SEARCH("SOL",[1]OUT_PrimaryEnergyCons!$C$1:$C$1000))*1,[1]OUT_PrimaryEnergyCons!F$1:F$1000)</f>
        <v>32.503235365643739</v>
      </c>
      <c r="I16" s="1" cm="1">
        <f t="array" ref="I16">SUMPRODUCT(ISNUMBER(SEARCH("SOL",[1]OUT_PrimaryEnergyCons!$C$1:$C$1000))*1,[1]OUT_PrimaryEnergyCons!G$1:G$1000)</f>
        <v>40.641076906037036</v>
      </c>
      <c r="J16" s="1" cm="1">
        <f t="array" ref="J16">SUMPRODUCT(ISNUMBER(SEARCH("SOL",[1]OUT_PrimaryEnergyCons!$C$1:$C$1000))*1,[1]OUT_PrimaryEnergyCons!H$1:H$1000)</f>
        <v>84.36942251512842</v>
      </c>
      <c r="K16" s="1" cm="1">
        <f t="array" ref="K16">SUMPRODUCT(ISNUMBER(SEARCH("SOL",[1]OUT_PrimaryEnergyCons!$C$1:$C$1000))*1,[1]OUT_PrimaryEnergyCons!I$1:I$1000)</f>
        <v>128.62519282909668</v>
      </c>
    </row>
    <row r="17" spans="1:18" x14ac:dyDescent="0.25">
      <c r="A17" s="5" t="str">
        <f t="shared" si="4"/>
        <v>STEM</v>
      </c>
      <c r="B17" s="5" t="str">
        <f t="shared" ca="1" si="5"/>
        <v>STEM_to_Premise_AGS_1150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0.52403120978262252</v>
      </c>
      <c r="G17" s="1" cm="1">
        <f t="array" ref="G17">SUMPRODUCT(ISNUMBER(SEARCH("wnd",[1]OUT_PrimaryEnergyCons!$C$1:$C$1000))*1,[1]OUT_PrimaryEnergyCons!E$1:E$1000)</f>
        <v>0.5453232325791747</v>
      </c>
      <c r="H17" s="1" cm="1">
        <f t="array" ref="H17">SUMPRODUCT(ISNUMBER(SEARCH("wnd",[1]OUT_PrimaryEnergyCons!$C$1:$C$1000))*1,[1]OUT_PrimaryEnergyCons!F$1:F$1000)</f>
        <v>1.9634204894234946</v>
      </c>
      <c r="I17" s="1" cm="1">
        <f t="array" ref="I17">SUMPRODUCT(ISNUMBER(SEARCH("wnd",[1]OUT_PrimaryEnergyCons!$C$1:$C$1000))*1,[1]OUT_PrimaryEnergyCons!G$1:G$1000)</f>
        <v>4.770796409332597</v>
      </c>
      <c r="J17" s="1" cm="1">
        <f t="array" ref="J17">SUMPRODUCT(ISNUMBER(SEARCH("wnd",[1]OUT_PrimaryEnergyCons!$C$1:$C$1000))*1,[1]OUT_PrimaryEnergyCons!H$1:H$1000)</f>
        <v>13.401471702749278</v>
      </c>
      <c r="K17" s="1" cm="1">
        <f t="array" ref="K17">SUMPRODUCT(ISNUMBER(SEARCH("wnd",[1]OUT_PrimaryEnergyCons!$C$1:$C$1000))*1,[1]OUT_PrimaryEnergyCons!I$1:I$1000)</f>
        <v>21.829578705386634</v>
      </c>
    </row>
    <row r="18" spans="1:18" x14ac:dyDescent="0.25">
      <c r="A18" s="5" t="str">
        <f t="shared" si="4"/>
        <v>STEM</v>
      </c>
      <c r="B18" s="5" t="str">
        <f t="shared" ca="1" si="5"/>
        <v>STEM_to_Premise_AGS_1150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18.873033181312056</v>
      </c>
      <c r="G18" s="1">
        <f>[1]Overview!C$9-G19</f>
        <v>22.216146968607351</v>
      </c>
      <c r="H18" s="1">
        <f>[1]Overview!D$9-H19</f>
        <v>28.230332898683368</v>
      </c>
      <c r="I18" s="1">
        <f>[1]Overview!E$9-I19</f>
        <v>35.214582047230884</v>
      </c>
      <c r="J18" s="1">
        <f>[1]Overview!F$9-J19</f>
        <v>43.534731006394608</v>
      </c>
      <c r="K18" s="1">
        <f>[1]Overview!G$9-K19</f>
        <v>72.420314307441117</v>
      </c>
    </row>
    <row r="19" spans="1:18" x14ac:dyDescent="0.25">
      <c r="A19" s="5" t="str">
        <f t="shared" si="4"/>
        <v>STEM</v>
      </c>
      <c r="B19" s="5" t="str">
        <f t="shared" ca="1" si="5"/>
        <v>STEM_to_Premise_AGS_1150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1.0419417224466892E-2</v>
      </c>
      <c r="J19" s="1">
        <f>+[1]Overview!F$28</f>
        <v>1.0461085720661397E-2</v>
      </c>
      <c r="K19" s="1">
        <f>+[1]Overview!G$28</f>
        <v>21.413233571085904</v>
      </c>
    </row>
    <row r="20" spans="1:18" x14ac:dyDescent="0.25">
      <c r="A20" s="9" t="str">
        <f t="shared" si="4"/>
        <v>STEM</v>
      </c>
      <c r="B20" s="9" t="str">
        <f t="shared" ca="1" si="5"/>
        <v>STEM_to_Premise_AGS_1150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779.68840205607728</v>
      </c>
      <c r="G20" s="3">
        <f t="shared" si="9"/>
        <v>703.31254190047252</v>
      </c>
      <c r="H20" s="3">
        <f t="shared" si="9"/>
        <v>617.26874927671156</v>
      </c>
      <c r="I20" s="3">
        <f t="shared" si="9"/>
        <v>523.67167157895813</v>
      </c>
      <c r="J20" s="3">
        <f t="shared" si="9"/>
        <v>309.64950409884551</v>
      </c>
      <c r="K20" s="3">
        <f t="shared" si="9"/>
        <v>104.48641007780263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ca="1" si="5"/>
        <v>STEM_to_Premise_AGS_1150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3.6600176043170114</v>
      </c>
      <c r="G21" s="1" cm="1">
        <f t="array" ref="G21">SUMPRODUCT(("COA"=[1]OUT_PrimaryEnergyCons!$C$4:$C$10000)*1,[1]OUT_PrimaryEnergyCons!E$4:E$10000)</f>
        <v>3.5647332472343716</v>
      </c>
      <c r="H21" s="1" cm="1">
        <f t="array" ref="H21">SUMPRODUCT(("COA"=[1]OUT_PrimaryEnergyCons!$C$4:$C$10000)*1,[1]OUT_PrimaryEnergyCons!F$4:F$10000)</f>
        <v>1.3827493192306469E-2</v>
      </c>
      <c r="I21" s="1" cm="1">
        <f t="array" ref="I21">SUMPRODUCT(("COA"=[1]OUT_PrimaryEnergyCons!$C$4:$C$10000)*1,[1]OUT_PrimaryEnergyCons!G$4:G$10000)</f>
        <v>1.8541063126285018E-3</v>
      </c>
      <c r="J21" s="1" cm="1">
        <f t="array" ref="J21">SUMPRODUCT(("COA"=[1]OUT_PrimaryEnergyCons!$C$4:$C$10000)*1,[1]OUT_PrimaryEnergyCons!H$4:H$10000)</f>
        <v>1.0994191295734153E-3</v>
      </c>
      <c r="K21" s="1" cm="1">
        <f t="array" ref="K21">SUMPRODUCT(("COA"=[1]OUT_PrimaryEnergyCons!$C$4:$C$10000)*1,[1]OUT_PrimaryEnergyCons!I$4:I$10000)</f>
        <v>3.035801368893195E-4</v>
      </c>
    </row>
    <row r="22" spans="1:18" x14ac:dyDescent="0.25">
      <c r="A22" s="5" t="str">
        <f t="shared" si="4"/>
        <v>STEM</v>
      </c>
      <c r="B22" s="5" t="str">
        <f t="shared" ca="1" si="5"/>
        <v>STEM_to_Premise_AGS_1150</v>
      </c>
      <c r="C22" s="5" t="str">
        <f t="shared" si="6"/>
        <v>CH</v>
      </c>
      <c r="D22" t="s">
        <v>780</v>
      </c>
      <c r="E22" t="s">
        <v>8</v>
      </c>
      <c r="F22" s="1">
        <f>F23+F29</f>
        <v>310.81285563295432</v>
      </c>
      <c r="G22" s="1">
        <f t="shared" ref="G22:K22" si="10">G23+G29</f>
        <v>288.93746801355093</v>
      </c>
      <c r="H22" s="1">
        <f t="shared" si="10"/>
        <v>250.90526981653977</v>
      </c>
      <c r="I22" s="1">
        <f t="shared" si="10"/>
        <v>180.25903559253354</v>
      </c>
      <c r="J22" s="1">
        <f t="shared" si="10"/>
        <v>86.9019737246158</v>
      </c>
      <c r="K22" s="1">
        <f t="shared" si="10"/>
        <v>21.873052147219763</v>
      </c>
    </row>
    <row r="23" spans="1:18" x14ac:dyDescent="0.25">
      <c r="A23" s="5" t="str">
        <f t="shared" ref="A23" si="11">A22</f>
        <v>STEM</v>
      </c>
      <c r="B23" s="5" t="str">
        <f t="shared" ref="B23" ca="1" si="12">B22</f>
        <v>STEM_to_Premise_AGS_1150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303.76140761623839</v>
      </c>
      <c r="G23" s="1">
        <f t="shared" ref="G23:K23" si="14">SUM(G24:G28)</f>
        <v>281.55557323085628</v>
      </c>
      <c r="H23" s="1">
        <f t="shared" si="14"/>
        <v>244.05968633055491</v>
      </c>
      <c r="I23" s="1">
        <f t="shared" si="14"/>
        <v>174.59303985422829</v>
      </c>
      <c r="J23" s="1">
        <f t="shared" si="14"/>
        <v>78.761892124525787</v>
      </c>
      <c r="K23" s="1">
        <f t="shared" si="14"/>
        <v>0</v>
      </c>
    </row>
    <row r="24" spans="1:18" x14ac:dyDescent="0.25">
      <c r="A24" s="5" t="str">
        <f>A22</f>
        <v>STEM</v>
      </c>
      <c r="B24" s="5" t="str">
        <f ca="1">B22</f>
        <v>STEM_to_Premise_AGS_1150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101.75082753908266</v>
      </c>
      <c r="G24" s="1" cm="1">
        <f t="array" ref="G24">SUMPRODUCT(("LFO"=[1]OUT_PrimaryEnergyCons!$C$4:$C$10000)*1,[1]OUT_PrimaryEnergyCons!E$4:E$10000)</f>
        <v>90.978181792724413</v>
      </c>
      <c r="H24" s="1" cm="1">
        <f t="array" ref="H24">SUMPRODUCT(("LFO"=[1]OUT_PrimaryEnergyCons!$C$4:$C$10000)*1,[1]OUT_PrimaryEnergyCons!F$4:F$10000)</f>
        <v>79.473275573990776</v>
      </c>
      <c r="I24" s="1" cm="1">
        <f t="array" ref="I24">SUMPRODUCT(("LFO"=[1]OUT_PrimaryEnergyCons!$C$4:$C$10000)*1,[1]OUT_PrimaryEnergyCons!G$4:G$10000)</f>
        <v>68.975908105778117</v>
      </c>
      <c r="J24" s="1" cm="1">
        <f t="array" ref="J24">SUMPRODUCT(("LFO"=[1]OUT_PrimaryEnergyCons!$C$4:$C$10000)*1,[1]OUT_PrimaryEnergyCons!H$4:H$10000)</f>
        <v>35.34593739107617</v>
      </c>
      <c r="K24" s="1" cm="1">
        <f t="array" ref="K24">SUMPRODUCT(("LFO"=[1]OUT_PrimaryEnergyCons!$C$4:$C$10000)*1,[1]OUT_PrimaryEnergyCons!I$4:I$10000)</f>
        <v>0</v>
      </c>
    </row>
    <row r="25" spans="1:18" x14ac:dyDescent="0.25">
      <c r="A25" s="5" t="str">
        <f t="shared" si="4"/>
        <v>STEM</v>
      </c>
      <c r="B25" s="5" t="str">
        <f t="shared" ca="1" si="5"/>
        <v>STEM_to_Premise_AGS_1150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2.776377986127597</v>
      </c>
      <c r="G25" s="1" cm="1">
        <f t="array" ref="G25">SUMPRODUCT(("HFO"=[1]OUT_PrimaryEnergyCons!$C$4:$C$10000)*1,[1]OUT_PrimaryEnergyCons!E$4:E$10000)</f>
        <v>6.0828315557067748E-4</v>
      </c>
      <c r="H25" s="1" cm="1">
        <f t="array" ref="H25">SUMPRODUCT(("HFO"=[1]OUT_PrimaryEnergyCons!$C$4:$C$10000)*1,[1]OUT_PrimaryEnergyCons!F$4:F$10000)</f>
        <v>1.6081101238433902E-3</v>
      </c>
      <c r="I25" s="1" cm="1">
        <f t="array" ref="I25">SUMPRODUCT(("HFO"=[1]OUT_PrimaryEnergyCons!$C$4:$C$10000)*1,[1]OUT_PrimaryEnergyCons!G$4:G$10000)</f>
        <v>8.3585545007471528E-4</v>
      </c>
      <c r="J25" s="1" cm="1">
        <f t="array" ref="J25">SUMPRODUCT(("HFO"=[1]OUT_PrimaryEnergyCons!$C$4:$C$10000)*1,[1]OUT_PrimaryEnergyCons!H$4:H$10000)</f>
        <v>1.4350494840622131E-3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4"/>
        <v>STEM</v>
      </c>
      <c r="B26" s="5" t="str">
        <f t="shared" ca="1" si="5"/>
        <v>STEM_to_Premise_AGS_1150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118.35675551831334</v>
      </c>
      <c r="G26" s="1" cm="1">
        <f t="array" ref="G26">SUMPRODUCT(("DSL"=[1]OUT_PrimaryEnergyCons!$C$4:$C$10000)*1,[1]OUT_PrimaryEnergyCons!E$4:E$10000)</f>
        <v>110.35761346325972</v>
      </c>
      <c r="H26" s="1" cm="1">
        <f t="array" ref="H26">SUMPRODUCT(("DSL"=[1]OUT_PrimaryEnergyCons!$C$4:$C$10000)*1,[1]OUT_PrimaryEnergyCons!F$4:F$10000)</f>
        <v>89.109371701409103</v>
      </c>
      <c r="I26" s="1" cm="1">
        <f t="array" ref="I26">SUMPRODUCT(("DSL"=[1]OUT_PrimaryEnergyCons!$C$4:$C$10000)*1,[1]OUT_PrimaryEnergyCons!G$4:G$10000)</f>
        <v>61.68607932305197</v>
      </c>
      <c r="J26" s="1" cm="1">
        <f t="array" ref="J26">SUMPRODUCT(("DSL"=[1]OUT_PrimaryEnergyCons!$C$4:$C$10000)*1,[1]OUT_PrimaryEnergyCons!H$4:H$10000)</f>
        <v>36.340382813874584</v>
      </c>
      <c r="K26" s="1" cm="1">
        <f t="array" ref="K26">SUMPRODUCT(("DSL"=[1]OUT_PrimaryEnergyCons!$C$4:$C$10000)*1,[1]OUT_PrimaryEnergyCons!I$4:I$10000)</f>
        <v>0</v>
      </c>
    </row>
    <row r="27" spans="1:18" x14ac:dyDescent="0.25">
      <c r="A27" s="5" t="str">
        <f t="shared" si="4"/>
        <v>STEM</v>
      </c>
      <c r="B27" s="5" t="str">
        <f t="shared" ca="1" si="5"/>
        <v>STEM_to_Premise_AGS_1150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79.768061206335631</v>
      </c>
      <c r="G27" s="1" cm="1">
        <f t="array" ref="G27">SUMPRODUCT(("GSL"=[1]OUT_PrimaryEnergyCons!$C$4:$C$10000)*1,[1]OUT_PrimaryEnergyCons!E$4:E$10000)</f>
        <v>78.813954808162791</v>
      </c>
      <c r="H27" s="1" cm="1">
        <f t="array" ref="H27">SUMPRODUCT(("GSL"=[1]OUT_PrimaryEnergyCons!$C$4:$C$10000)*1,[1]OUT_PrimaryEnergyCons!F$4:F$10000)</f>
        <v>73.626471785715509</v>
      </c>
      <c r="I27" s="1" cm="1">
        <f t="array" ref="I27">SUMPRODUCT(("GSL"=[1]OUT_PrimaryEnergyCons!$C$4:$C$10000)*1,[1]OUT_PrimaryEnergyCons!G$4:G$10000)</f>
        <v>41.371189633328328</v>
      </c>
      <c r="J27" s="1" cm="1">
        <f t="array" ref="J27">SUMPRODUCT(("GSL"=[1]OUT_PrimaryEnergyCons!$C$4:$C$10000)*1,[1]OUT_PrimaryEnergyCons!H$4:H$10000)</f>
        <v>5.4641148190270163</v>
      </c>
      <c r="K27" s="1" cm="1">
        <f t="array" ref="K27">SUMPRODUCT(("GSL"=[1]OUT_PrimaryEnergyCons!$C$4:$C$10000)*1,[1]OUT_PrimaryEnergyCons!I$4:I$10000)</f>
        <v>0</v>
      </c>
    </row>
    <row r="28" spans="1:18" x14ac:dyDescent="0.25">
      <c r="A28" s="5" t="str">
        <f t="shared" ref="A28" si="15">A27</f>
        <v>STEM</v>
      </c>
      <c r="B28" s="5" t="str">
        <f t="shared" ref="B28" ca="1" si="16">B27</f>
        <v>STEM_to_Premise_AGS_1150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2.5590269366197904</v>
      </c>
      <c r="J28" s="1" cm="1">
        <f t="array" ref="J28">SUMPRODUCT(("KER"=[1]OUT_PrimaryEnergyCons!$C$4:$C$10000)*1,[1]OUT_PrimaryEnergyCons!H$4:H$10000)</f>
        <v>1.6100220510639542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 ca="1">B48</f>
        <v>STEM_to_Premise_AGS_1150</v>
      </c>
      <c r="C29" s="5" t="str">
        <f>C48</f>
        <v>CH</v>
      </c>
      <c r="D29" t="s">
        <v>782</v>
      </c>
      <c r="E29" t="s">
        <v>8</v>
      </c>
      <c r="F29" s="1">
        <f>SUM(F30:F31)</f>
        <v>7.0514480167159661</v>
      </c>
      <c r="G29" s="1">
        <f t="shared" ref="G29:K29" si="18">SUM(G30:G31)</f>
        <v>7.3818947826946717</v>
      </c>
      <c r="H29" s="1">
        <f t="shared" si="18"/>
        <v>6.8455834859848625</v>
      </c>
      <c r="I29" s="1">
        <f t="shared" si="18"/>
        <v>5.6659957383052504</v>
      </c>
      <c r="J29" s="1">
        <f t="shared" si="18"/>
        <v>8.14008160009001</v>
      </c>
      <c r="K29" s="1">
        <f t="shared" si="18"/>
        <v>21.873052147219763</v>
      </c>
    </row>
    <row r="30" spans="1:18" x14ac:dyDescent="0.25">
      <c r="A30" s="5" t="str">
        <f>A35</f>
        <v>STEM</v>
      </c>
      <c r="B30" s="5" t="str">
        <f ca="1">B35</f>
        <v>STEM_to_Premise_AGS_1150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2.6172923206949146</v>
      </c>
      <c r="G30" s="1" cm="1">
        <f t="array" ref="G30">SUMPRODUCT(ISNUMBER(SEARCH("IMPBDS",[1]OUT_SyntheticFuels!$C$4:$C$1000))*1,("Var_Fout"=[1]OUT_SyntheticFuels!$B$4:$B$1000)*1,[1]OUT_SyntheticFuels!F$4:F$1000)</f>
        <v>2.8178158106402114</v>
      </c>
      <c r="H30" s="1" cm="1">
        <f t="array" ref="H30">SUMPRODUCT(ISNUMBER(SEARCH("IMPBDS",[1]OUT_SyntheticFuels!$C$4:$C$1000))*1,("Var_Fout"=[1]OUT_SyntheticFuels!$B$4:$B$1000)*1,[1]OUT_SyntheticFuels!G$4:G$1000)</f>
        <v>2.5843057599647801</v>
      </c>
      <c r="I30" s="1" cm="1">
        <f t="array" ref="I30">SUMPRODUCT(ISNUMBER(SEARCH("IMPBDS",[1]OUT_SyntheticFuels!$C$4:$C$1000))*1,("Var_Fout"=[1]OUT_SyntheticFuels!$B$4:$B$1000)*1,[1]OUT_SyntheticFuels!H$4:H$1000)</f>
        <v>3.2696557533598596</v>
      </c>
      <c r="J30" s="1" cm="1">
        <f t="array" ref="J30">SUMPRODUCT(ISNUMBER(SEARCH("IMPBDS",[1]OUT_SyntheticFuels!$C$4:$C$1000))*1,("Var_Fout"=[1]OUT_SyntheticFuels!$B$4:$B$1000)*1,[1]OUT_SyntheticFuels!I$4:I$1000)</f>
        <v>3.2710257266126312</v>
      </c>
      <c r="K30" s="1" cm="1">
        <f t="array" ref="K30">SUMPRODUCT(ISNUMBER(SEARCH("IMPBDS",[1]OUT_SyntheticFuels!$C$4:$C$1000))*1,("Var_Fout"=[1]OUT_SyntheticFuels!$B$4:$B$1000)*1,[1]OUT_SyntheticFuels!J$4:J$1000)</f>
        <v>17.412193802107165</v>
      </c>
    </row>
    <row r="31" spans="1:18" x14ac:dyDescent="0.25">
      <c r="A31" s="5" t="str">
        <f>A30</f>
        <v>STEM</v>
      </c>
      <c r="B31" s="5" t="str">
        <f ca="1">B30</f>
        <v>STEM_to_Premise_AGS_1150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4.434155696021052</v>
      </c>
      <c r="G31" s="1" cm="1">
        <f t="array" ref="G31">SUMPRODUCT(ISNUMBER(SEARCH("IMPeth",[1]OUT_SyntheticFuels!$C$4:$C$1000))*1,("Var_Fout"=[1]OUT_SyntheticFuels!$B$4:$B$1000)*1,[1]OUT_SyntheticFuels!F$4:F$1000)</f>
        <v>4.5640789720544603</v>
      </c>
      <c r="H31" s="1" cm="1">
        <f t="array" ref="H31">SUMPRODUCT(ISNUMBER(SEARCH("IMPeth",[1]OUT_SyntheticFuels!$C$4:$C$1000))*1,("Var_Fout"=[1]OUT_SyntheticFuels!$B$4:$B$1000)*1,[1]OUT_SyntheticFuels!G$4:G$1000)</f>
        <v>4.261277726020082</v>
      </c>
      <c r="I31" s="1" cm="1">
        <f t="array" ref="I31">SUMPRODUCT(ISNUMBER(SEARCH("IMPeth",[1]OUT_SyntheticFuels!$C$4:$C$1000))*1,("Var_Fout"=[1]OUT_SyntheticFuels!$B$4:$B$1000)*1,[1]OUT_SyntheticFuels!H$4:H$1000)</f>
        <v>2.3963399849453912</v>
      </c>
      <c r="J31" s="1" cm="1">
        <f t="array" ref="J31">SUMPRODUCT(ISNUMBER(SEARCH("IMPeth",[1]OUT_SyntheticFuels!$C$4:$C$1000))*1,("Var_Fout"=[1]OUT_SyntheticFuels!$B$4:$B$1000)*1,[1]OUT_SyntheticFuels!I$4:I$1000)</f>
        <v>4.8690558734773788</v>
      </c>
      <c r="K31" s="1" cm="1">
        <f t="array" ref="K31">SUMPRODUCT(ISNUMBER(SEARCH("IMPeth",[1]OUT_SyntheticFuels!$C$4:$C$1000))*1,("Var_Fout"=[1]OUT_SyntheticFuels!$B$4:$B$1000)*1,[1]OUT_SyntheticFuels!J$4:J$1000)</f>
        <v>4.4608583451125972</v>
      </c>
    </row>
    <row r="32" spans="1:18" x14ac:dyDescent="0.25">
      <c r="A32" s="5" t="str">
        <f>A29</f>
        <v>STEM</v>
      </c>
      <c r="B32" s="5" t="str">
        <f ca="1">B29</f>
        <v>STEM_to_Premise_AGS_1150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7.0514480167159661</v>
      </c>
      <c r="G32" s="1">
        <f t="shared" si="19"/>
        <v>7.3818947826946717</v>
      </c>
      <c r="H32" s="1">
        <f t="shared" si="19"/>
        <v>6.8455834859848625</v>
      </c>
      <c r="I32" s="1">
        <f t="shared" si="19"/>
        <v>5.6659957383052504</v>
      </c>
      <c r="J32" s="1">
        <f t="shared" si="19"/>
        <v>7.8337347254143204</v>
      </c>
      <c r="K32" s="1">
        <f t="shared" si="19"/>
        <v>7.7318840717252284</v>
      </c>
    </row>
    <row r="33" spans="1:11" x14ac:dyDescent="0.25">
      <c r="A33" s="5" t="str">
        <f>A31</f>
        <v>STEM</v>
      </c>
      <c r="B33" s="5" t="str">
        <f ca="1">B31</f>
        <v>STEM_to_Premise_AGS_1150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2.6172923206949146</v>
      </c>
      <c r="G33" s="1">
        <f t="shared" si="20"/>
        <v>2.8178158106402114</v>
      </c>
      <c r="H33" s="1">
        <f t="shared" si="20"/>
        <v>2.5843057599647801</v>
      </c>
      <c r="I33" s="1">
        <f t="shared" si="20"/>
        <v>3.2696557533598596</v>
      </c>
      <c r="J33" s="1">
        <f>IF(J30-MAX(F30:I30)&lt;0,J30,MAX(F30:I30))</f>
        <v>3.2696557533598596</v>
      </c>
      <c r="K33" s="1">
        <f>IF(K30-MAX(F30:J30)&lt;0,K30,MAX(F30:J30))</f>
        <v>3.2710257266126312</v>
      </c>
    </row>
    <row r="34" spans="1:11" x14ac:dyDescent="0.25">
      <c r="A34" s="5" t="str">
        <f>A33</f>
        <v>STEM</v>
      </c>
      <c r="B34" s="5" t="str">
        <f ca="1">B33</f>
        <v>STEM_to_Premise_AGS_1150</v>
      </c>
      <c r="C34" s="5" t="str">
        <f>C33</f>
        <v>CH</v>
      </c>
      <c r="D34" t="s">
        <v>534</v>
      </c>
      <c r="E34" t="s">
        <v>8</v>
      </c>
      <c r="F34" s="1">
        <f t="shared" si="20"/>
        <v>4.434155696021052</v>
      </c>
      <c r="G34" s="1">
        <f t="shared" si="20"/>
        <v>4.5640789720544603</v>
      </c>
      <c r="H34" s="1">
        <f t="shared" si="20"/>
        <v>4.261277726020082</v>
      </c>
      <c r="I34" s="1">
        <f t="shared" si="20"/>
        <v>2.3963399849453912</v>
      </c>
      <c r="J34" s="1">
        <f>IF(J31-MAX(F31:I31)&lt;0,J31,MAX(F31:I31))</f>
        <v>4.5640789720544603</v>
      </c>
      <c r="K34" s="1">
        <f>IF(K31-MAX(F31:J31)&lt;0,K31,MAX(F31:J31))</f>
        <v>4.4608583451125972</v>
      </c>
    </row>
    <row r="35" spans="1:11" x14ac:dyDescent="0.25">
      <c r="A35" s="5" t="str">
        <f>A32</f>
        <v>STEM</v>
      </c>
      <c r="B35" s="5" t="str">
        <f ca="1">B32</f>
        <v>STEM_to_Premise_AGS_1150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0.30634687467569011</v>
      </c>
      <c r="K35" s="1">
        <f t="shared" si="21"/>
        <v>14.141168075494534</v>
      </c>
    </row>
    <row r="36" spans="1:11" x14ac:dyDescent="0.25">
      <c r="A36" s="5" t="str">
        <f>A34</f>
        <v>STEM</v>
      </c>
      <c r="B36" s="5" t="str">
        <f ca="1">B34</f>
        <v>STEM_to_Premise_AGS_1150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1.3699732527716613E-3</v>
      </c>
      <c r="K36" s="1">
        <f>K30-K33</f>
        <v>14.141168075494534</v>
      </c>
    </row>
    <row r="37" spans="1:11" x14ac:dyDescent="0.25">
      <c r="A37" s="5" t="str">
        <f>A36</f>
        <v>STEM</v>
      </c>
      <c r="B37" s="5" t="str">
        <f ca="1">B36</f>
        <v>STEM_to_Premise_AGS_1150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0.30497690142291844</v>
      </c>
      <c r="K37" s="1">
        <f>K31-K34</f>
        <v>0</v>
      </c>
    </row>
    <row r="38" spans="1:11" x14ac:dyDescent="0.25">
      <c r="A38" s="5"/>
      <c r="B38" s="5" t="str">
        <f ca="1">B37</f>
        <v>STEM_to_Premise_AGS_1150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22">A28</f>
        <v>STEM</v>
      </c>
      <c r="B39" s="5" t="str">
        <f t="shared" ca="1" si="22"/>
        <v>STEM_to_Premise_AGS_1150</v>
      </c>
      <c r="C39" s="5" t="str">
        <f t="shared" si="22"/>
        <v>CH</v>
      </c>
      <c r="D39" t="s">
        <v>784</v>
      </c>
      <c r="E39" t="s">
        <v>8</v>
      </c>
      <c r="F39" s="1">
        <f>F40+F43</f>
        <v>117.10727160857223</v>
      </c>
      <c r="G39" s="1">
        <f t="shared" ref="G39:K39" si="23">G40+G43</f>
        <v>107.23651182119472</v>
      </c>
      <c r="H39" s="1">
        <f t="shared" si="23"/>
        <v>117.38069498141708</v>
      </c>
      <c r="I39" s="1">
        <f t="shared" si="23"/>
        <v>111.49019994883032</v>
      </c>
      <c r="J39" s="1">
        <f t="shared" si="23"/>
        <v>90.869729680588165</v>
      </c>
      <c r="K39" s="1">
        <f t="shared" si="23"/>
        <v>56.517380726843662</v>
      </c>
    </row>
    <row r="40" spans="1:11" x14ac:dyDescent="0.25">
      <c r="A40" s="5" t="str">
        <f t="shared" si="22"/>
        <v>STEM</v>
      </c>
      <c r="B40" s="5" t="str">
        <f t="shared" ca="1" si="22"/>
        <v>STEM_to_Premise_AGS_1150</v>
      </c>
      <c r="C40" s="5" t="str">
        <f t="shared" si="22"/>
        <v>CH</v>
      </c>
      <c r="D40" t="s">
        <v>549</v>
      </c>
      <c r="E40" t="s">
        <v>8</v>
      </c>
      <c r="F40" s="1">
        <f>F41+F42</f>
        <v>117.10727160857223</v>
      </c>
      <c r="G40" s="1">
        <f t="shared" ref="G40:K40" si="24">G41+G42</f>
        <v>106.72000581378509</v>
      </c>
      <c r="H40" s="1">
        <f t="shared" si="24"/>
        <v>116.21354806825201</v>
      </c>
      <c r="I40" s="1">
        <f t="shared" si="24"/>
        <v>107.12464972035639</v>
      </c>
      <c r="J40" s="1">
        <f t="shared" si="24"/>
        <v>82.642974091327176</v>
      </c>
      <c r="K40" s="1">
        <f t="shared" si="24"/>
        <v>41.777284198737583</v>
      </c>
    </row>
    <row r="41" spans="1:11" x14ac:dyDescent="0.25">
      <c r="A41" s="5" t="str">
        <f>A27</f>
        <v>STEM</v>
      </c>
      <c r="B41" s="5" t="str">
        <f ca="1">B27</f>
        <v>STEM_to_Premise_AGS_1150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117.10727160857223</v>
      </c>
      <c r="G41" s="1" cm="1">
        <f t="array" ref="G41">SUMPRODUCT(("NGA"=[1]OUT_PrimaryEnergyCons!$C$4:$C$10000)*1,[1]OUT_PrimaryEnergyCons!E$4:E$10000)</f>
        <v>106.72000581378509</v>
      </c>
      <c r="H41" s="1" cm="1">
        <f t="array" ref="H41">SUMPRODUCT(("NGA"=[1]OUT_PrimaryEnergyCons!$C$4:$C$10000)*1,[1]OUT_PrimaryEnergyCons!F$4:F$10000)</f>
        <v>116.21354806825201</v>
      </c>
      <c r="I41" s="1" cm="1">
        <f t="array" ref="I41">SUMPRODUCT(("NGA"=[1]OUT_PrimaryEnergyCons!$C$4:$C$10000)*1,[1]OUT_PrimaryEnergyCons!G$4:G$10000)</f>
        <v>107.12308285073429</v>
      </c>
      <c r="J41" s="1" cm="1">
        <f t="array" ref="J41">SUMPRODUCT(("NGA"=[1]OUT_PrimaryEnergyCons!$C$4:$C$10000)*1,[1]OUT_PrimaryEnergyCons!H$4:H$10000)</f>
        <v>82.641159547012379</v>
      </c>
      <c r="K41" s="1" cm="1">
        <f t="array" ref="K41">SUMPRODUCT(("NGA"=[1]OUT_PrimaryEnergyCons!$C$4:$C$10000)*1,[1]OUT_PrimaryEnergyCons!I$4:I$10000)</f>
        <v>41.776597553496444</v>
      </c>
    </row>
    <row r="42" spans="1:11" x14ac:dyDescent="0.25">
      <c r="A42" s="5" t="str">
        <f t="shared" si="4"/>
        <v>STEM</v>
      </c>
      <c r="B42" s="5" t="str">
        <f t="shared" ca="1" si="5"/>
        <v>STEM_to_Premise_AGS_1150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1.5668696220947588E-3</v>
      </c>
      <c r="J42" s="1" cm="1">
        <f t="array" ref="J42">SUMPRODUCT(("LNGA"=[1]OUT_PrimaryEnergyCons!$C$4:$C$10000)*1,[1]OUT_PrimaryEnergyCons!H$4:H$10000)</f>
        <v>1.8145443148035372E-3</v>
      </c>
      <c r="K42" s="1" cm="1">
        <f t="array" ref="K42">SUMPRODUCT(("LNGA"=[1]OUT_PrimaryEnergyCons!$C$4:$C$10000)*1,[1]OUT_PrimaryEnergyCons!I$4:I$10000)</f>
        <v>6.8664524113818922E-4</v>
      </c>
    </row>
    <row r="43" spans="1:11" x14ac:dyDescent="0.25">
      <c r="A43" s="5" t="str">
        <f>A37</f>
        <v>STEM</v>
      </c>
      <c r="B43" s="5" t="str">
        <f ca="1">B37</f>
        <v>STEM_to_Premise_AGS_1150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0.51650600740963526</v>
      </c>
      <c r="H43" s="1" cm="1">
        <f t="array" ref="H43">SUMPRODUCT(("BIO"=[1]OUT_PrimaryEnergyCons!$C$4:$C$10000)*1+("LBIO"=[1]OUT_PrimaryEnergyCons!$C$4:$C$10000)*1,[1]OUT_PrimaryEnergyCons!F$4:F$10000)</f>
        <v>1.1671469131650629</v>
      </c>
      <c r="I43" s="1" cm="1">
        <f t="array" ref="I43">SUMPRODUCT(("BIO"=[1]OUT_PrimaryEnergyCons!$C$4:$C$10000)*1+("LBIO"=[1]OUT_PrimaryEnergyCons!$C$4:$C$10000)*1,[1]OUT_PrimaryEnergyCons!G$4:G$10000)</f>
        <v>4.3655502284739356</v>
      </c>
      <c r="J43" s="1" cm="1">
        <f t="array" ref="J43">SUMPRODUCT(("BIO"=[1]OUT_PrimaryEnergyCons!$C$4:$C$10000)*1+("LBIO"=[1]OUT_PrimaryEnergyCons!$C$4:$C$10000)*1,[1]OUT_PrimaryEnergyCons!H$4:H$10000)</f>
        <v>8.2267555892609963</v>
      </c>
      <c r="K43" s="1" cm="1">
        <f t="array" ref="K43">SUMPRODUCT(("BIO"=[1]OUT_PrimaryEnergyCons!$C$4:$C$10000)*1+("LBIO"=[1]OUT_PrimaryEnergyCons!$C$4:$C$10000)*1,[1]OUT_PrimaryEnergyCons!I$4:I$10000)</f>
        <v>14.740096528106077</v>
      </c>
    </row>
    <row r="44" spans="1:11" x14ac:dyDescent="0.25">
      <c r="A44" s="5" t="str">
        <f t="shared" ref="A44:C45" si="25">A43</f>
        <v>STEM</v>
      </c>
      <c r="B44" s="5" t="str">
        <f t="shared" ca="1" si="25"/>
        <v>STEM_to_Premise_AGS_1150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0.51650600740963526</v>
      </c>
      <c r="H44" s="1">
        <f t="shared" si="26"/>
        <v>1.1671469131650629</v>
      </c>
      <c r="I44" s="1">
        <f t="shared" si="26"/>
        <v>4.3655502284739356</v>
      </c>
      <c r="J44" s="1">
        <f t="shared" si="26"/>
        <v>4.3655502284739356</v>
      </c>
      <c r="K44" s="1">
        <f t="shared" si="26"/>
        <v>8.2267555892609963</v>
      </c>
    </row>
    <row r="45" spans="1:11" x14ac:dyDescent="0.25">
      <c r="A45" s="5" t="str">
        <f t="shared" si="25"/>
        <v>STEM</v>
      </c>
      <c r="B45" s="5" t="str">
        <f t="shared" ca="1" si="25"/>
        <v>STEM_to_Premise_AGS_1150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0.51650600740963526</v>
      </c>
      <c r="H45" s="1">
        <f>H43</f>
        <v>1.1671469131650629</v>
      </c>
      <c r="I45" s="1">
        <f>I43</f>
        <v>4.3655502284739356</v>
      </c>
      <c r="J45" s="1">
        <f>IF(J43-MAX(F43:I43)&lt;0,J43,MAX(F43:I43))</f>
        <v>4.3655502284739356</v>
      </c>
      <c r="K45" s="1">
        <f>IF(K43-MAX(G43:J43)&lt;0,K43,MAX(G43:J43))</f>
        <v>8.2267555892609963</v>
      </c>
    </row>
    <row r="46" spans="1:11" x14ac:dyDescent="0.25">
      <c r="A46" s="5" t="str">
        <f>A44</f>
        <v>STEM</v>
      </c>
      <c r="B46" s="5" t="str">
        <f ca="1">B44</f>
        <v>STEM_to_Premise_AGS_1150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3.8612053607870607</v>
      </c>
      <c r="K46" s="1">
        <f t="shared" si="27"/>
        <v>6.5133409388450811</v>
      </c>
    </row>
    <row r="47" spans="1:11" x14ac:dyDescent="0.25">
      <c r="A47" s="5" t="str">
        <f t="shared" ref="A47" si="28">A45</f>
        <v>STEM</v>
      </c>
      <c r="B47" s="5" t="str">
        <f t="shared" ref="B47" ca="1" si="29">B45</f>
        <v>STEM_to_Premise_AGS_1150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3.8612053607870607</v>
      </c>
      <c r="K47" s="1">
        <f>K43-K45</f>
        <v>6.5133409388450811</v>
      </c>
    </row>
    <row r="48" spans="1:11" x14ac:dyDescent="0.25">
      <c r="A48" s="5" t="str">
        <f>A42</f>
        <v>STEM</v>
      </c>
      <c r="B48" s="5" t="str">
        <f ca="1">B42</f>
        <v>STEM_to_Premise_AGS_1150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250.9482323089112</v>
      </c>
      <c r="G48" s="1" cm="1">
        <f t="array" ref="G48">SUMPRODUCT(("urn"=[1]OUT_PrimaryEnergyCons!$C$4:$C$10000)*1,[1]OUT_PrimaryEnergyCons!E$4:E$10000)</f>
        <v>253.2992088049873</v>
      </c>
      <c r="H48" s="1" cm="1">
        <f t="array" ref="H48">SUMPRODUCT(("urn"=[1]OUT_PrimaryEnergyCons!$C$4:$C$10000)*1,[1]OUT_PrimaryEnergyCons!F$4:F$10000)</f>
        <v>198.51826646058717</v>
      </c>
      <c r="I48" s="1" cm="1">
        <f t="array" ref="I48">SUMPRODUCT(("urn"=[1]OUT_PrimaryEnergyCons!$C$4:$C$10000)*1,[1]OUT_PrimaryEnergyCons!G$4:G$10000)</f>
        <v>205.90275852444549</v>
      </c>
      <c r="J48" s="1" cm="1">
        <f t="array" ref="J48">SUMPRODUCT(("urn"=[1]OUT_PrimaryEnergyCons!$C$4:$C$10000)*1,[1]OUT_PrimaryEnergyCons!H$4:H$10000)</f>
        <v>98.945528842705869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 ca="1">B37</f>
        <v>STEM_to_Premise_AGS_1150</v>
      </c>
      <c r="C49" s="5" t="str">
        <f>C37</f>
        <v>CH</v>
      </c>
      <c r="D49" t="s">
        <v>789</v>
      </c>
      <c r="E49" t="s">
        <v>8</v>
      </c>
      <c r="F49" s="1">
        <f>SUM(F50:F53)</f>
        <v>97.160024901322487</v>
      </c>
      <c r="G49" s="1">
        <f t="shared" ref="G49:K49" si="31">SUM(G50:G53)</f>
        <v>50.274620013505171</v>
      </c>
      <c r="H49" s="1">
        <f t="shared" si="31"/>
        <v>50.450690524975293</v>
      </c>
      <c r="I49" s="1">
        <f t="shared" si="31"/>
        <v>26.017823406836097</v>
      </c>
      <c r="J49" s="1">
        <f t="shared" si="31"/>
        <v>24.735508426381383</v>
      </c>
      <c r="K49" s="1">
        <f t="shared" si="31"/>
        <v>17.899945394153114</v>
      </c>
    </row>
    <row r="50" spans="1:19" x14ac:dyDescent="0.25">
      <c r="A50" s="5" t="str">
        <f t="shared" si="4"/>
        <v>STEM</v>
      </c>
      <c r="B50" s="5" t="str">
        <f t="shared" ca="1" si="5"/>
        <v>STEM_to_Premise_AGS_1150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15.013811718108672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9.6951540327740915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6.9309372517780998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2.9909184187324969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5.1555828051622452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6.0278815084900783</v>
      </c>
    </row>
    <row r="51" spans="1:19" x14ac:dyDescent="0.25">
      <c r="A51" s="5" t="str">
        <f t="shared" si="4"/>
        <v>STEM</v>
      </c>
      <c r="B51" s="5" t="str">
        <f t="shared" ca="1" si="5"/>
        <v>STEM_to_Premise_AGS_1150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28.948627290126375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21.507502894220139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27.199443655645386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13.451315263228201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8.3516259702522166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5.4860404570142745</v>
      </c>
    </row>
    <row r="52" spans="1:19" x14ac:dyDescent="0.25">
      <c r="A52" s="5" t="str">
        <f t="shared" si="4"/>
        <v>STEM</v>
      </c>
      <c r="B52" s="5" t="str">
        <f t="shared" ca="1" si="5"/>
        <v>STEM_to_Premise_AGS_1150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46.398481768533159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19.071366174239028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16.319797128506785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9.5753913763271807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11.228075866418044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6.3858754505254076</v>
      </c>
    </row>
    <row r="53" spans="1:19" x14ac:dyDescent="0.25">
      <c r="A53" s="5" t="str">
        <f t="shared" si="4"/>
        <v>STEM</v>
      </c>
      <c r="B53" s="5" t="str">
        <f t="shared" ca="1" si="5"/>
        <v>STEM_to_Premise_AGS_1150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6.7991041245542831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5.9691227191847722E-4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5.124890450214425E-4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1.9834854821923465E-4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2.2378454887450548E-4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1.4797812335369808E-4</v>
      </c>
    </row>
    <row r="54" spans="1:19" x14ac:dyDescent="0.25">
      <c r="A54" s="5" t="str">
        <f t="shared" ref="A54" si="32">A53</f>
        <v>STEM</v>
      </c>
      <c r="B54" s="5" t="str">
        <f t="shared" ref="B54" ca="1" si="33">B53</f>
        <v>STEM_to_Premise_AGS_1150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8.1956640054247138</v>
      </c>
      <c r="K54" s="1" cm="1">
        <f t="array" ref="K54">SUMPRODUCT(("h2"=[1]OUT_PrimaryEnergyCons!$C$4:$C$10000)*1,[1]OUT_PrimaryEnergyCons!I$4:I$10000)</f>
        <v>8.1957282294491911</v>
      </c>
    </row>
    <row r="55" spans="1:19" x14ac:dyDescent="0.25">
      <c r="A55" s="9" t="str">
        <f>A53</f>
        <v>STEM</v>
      </c>
      <c r="B55" s="9" t="str">
        <f ca="1">B53</f>
        <v>STEM_to_Premise_AGS_1150</v>
      </c>
      <c r="C55" s="2" t="str">
        <f>C53</f>
        <v>CH</v>
      </c>
      <c r="D55" s="2" t="s">
        <v>24</v>
      </c>
      <c r="E55" s="2" t="s">
        <v>8</v>
      </c>
      <c r="F55" s="3">
        <f>F56</f>
        <v>117.17002488744561</v>
      </c>
      <c r="G55" s="3">
        <f t="shared" ref="G55:K55" si="35">G56</f>
        <v>35.371447648049923</v>
      </c>
      <c r="H55" s="3">
        <f t="shared" si="35"/>
        <v>54.848011340593516</v>
      </c>
      <c r="I55" s="3">
        <f t="shared" si="35"/>
        <v>31.005135039976519</v>
      </c>
      <c r="J55" s="3">
        <f t="shared" si="35"/>
        <v>14.237682407834541</v>
      </c>
      <c r="K55" s="3">
        <f t="shared" si="35"/>
        <v>21.922991712438435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ca="1" si="5"/>
        <v>STEM_to_Premise_AGS_1150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117.17002488744561</v>
      </c>
      <c r="G56" s="1">
        <f t="shared" ref="G56:K56" si="36">SUM(G57:G60)</f>
        <v>35.371447648049923</v>
      </c>
      <c r="H56" s="1">
        <f t="shared" si="36"/>
        <v>54.848011340593516</v>
      </c>
      <c r="I56" s="1">
        <f t="shared" si="36"/>
        <v>31.005135039976519</v>
      </c>
      <c r="J56" s="1">
        <f t="shared" si="36"/>
        <v>14.237682407834541</v>
      </c>
      <c r="K56" s="1">
        <f t="shared" si="36"/>
        <v>21.922991712438435</v>
      </c>
      <c r="N56" s="1"/>
    </row>
    <row r="57" spans="1:19" x14ac:dyDescent="0.25">
      <c r="A57" s="5" t="str">
        <f t="shared" ref="A57:A61" si="37">A56</f>
        <v>STEM</v>
      </c>
      <c r="B57" s="5" t="str">
        <f t="shared" ca="1" si="5"/>
        <v>STEM_to_Premise_AGS_1150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6.2295607033460207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9.3638460448382873E-4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1.009706370033769E-3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1.7826480211369269E-4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1.7515941785576096E-4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1.4525320082193452E-4</v>
      </c>
    </row>
    <row r="58" spans="1:19" x14ac:dyDescent="0.25">
      <c r="A58" s="5" t="str">
        <f t="shared" si="37"/>
        <v>STEM</v>
      </c>
      <c r="B58" s="5" t="str">
        <f t="shared" ca="1" si="5"/>
        <v>STEM_to_Premise_AGS_1150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12.753364775261144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7.0619595141615382E-4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6.7203341791696118E-4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3.0724650574322156E-4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7.4448924078419931E-4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6.5232219312892387E-4</v>
      </c>
    </row>
    <row r="59" spans="1:19" x14ac:dyDescent="0.25">
      <c r="A59" s="5" t="str">
        <f t="shared" si="37"/>
        <v>STEM</v>
      </c>
      <c r="B59" s="5" t="str">
        <f t="shared" ca="1" si="5"/>
        <v>STEM_to_Premise_AGS_1150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26.492985478215651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5.6436477784380437E-4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6.1190697890926458E-4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4.2841156855698552E-4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1.1021313147934878E-3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4.2688333932204325E-4</v>
      </c>
    </row>
    <row r="60" spans="1:19" x14ac:dyDescent="0.25">
      <c r="A60" s="5" t="str">
        <f t="shared" si="37"/>
        <v>STEM</v>
      </c>
      <c r="B60" s="5" t="str">
        <f t="shared" ca="1" si="5"/>
        <v>STEM_to_Premise_AGS_1150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71.694113930622791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35.369240702716176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54.845717693826657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31.004221117100105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14.235660627861106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21.921767253705163</v>
      </c>
    </row>
    <row r="61" spans="1:19" x14ac:dyDescent="0.25">
      <c r="A61" s="9" t="str">
        <f t="shared" si="37"/>
        <v>STEM</v>
      </c>
      <c r="B61" s="9" t="str">
        <f t="shared" ref="B61:B62" ca="1" si="39">B60</f>
        <v>STEM_to_Premise_AGS_1150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251.16985978323697</v>
      </c>
      <c r="G61" s="3">
        <f t="shared" ref="G61:K61" si="41">SUM(G62,G64,G72,G80,G128,G149,G157,G159,G167,G171,G165)</f>
        <v>229.30073682890352</v>
      </c>
      <c r="H61" s="3">
        <f t="shared" si="41"/>
        <v>248.29495936318054</v>
      </c>
      <c r="I61" s="3">
        <f t="shared" si="41"/>
        <v>272.37734924744376</v>
      </c>
      <c r="J61" s="3">
        <f t="shared" si="41"/>
        <v>287.53658100690092</v>
      </c>
      <c r="K61" s="3">
        <f t="shared" si="41"/>
        <v>340.57094783948253</v>
      </c>
    </row>
    <row r="62" spans="1:19" x14ac:dyDescent="0.25">
      <c r="A62" s="5" t="str">
        <f>A61</f>
        <v>STEM</v>
      </c>
      <c r="B62" s="5" t="str">
        <f t="shared" ca="1" si="39"/>
        <v>STEM_to_Premise_AGS_1150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82.760018669199042</v>
      </c>
      <c r="G62" s="1">
        <f t="shared" ref="G62:K62" si="42">+G63</f>
        <v>82.759884125125936</v>
      </c>
      <c r="H62" s="1">
        <f t="shared" si="42"/>
        <v>64.588900826910759</v>
      </c>
      <c r="I62" s="1">
        <f t="shared" si="42"/>
        <v>67.963269178961966</v>
      </c>
      <c r="J62" s="1">
        <f t="shared" si="42"/>
        <v>32.820809764107295</v>
      </c>
      <c r="K62" s="1">
        <f t="shared" si="42"/>
        <v>0</v>
      </c>
    </row>
    <row r="63" spans="1:19" x14ac:dyDescent="0.25">
      <c r="A63" s="5" t="str">
        <f t="shared" ref="A63:A147" si="43">A62</f>
        <v>STEM</v>
      </c>
      <c r="B63" s="5" t="str">
        <f t="shared" ref="B63:B147" ca="1" si="44">B62</f>
        <v>STEM_to_Premise_AGS_1150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82.760018669199042</v>
      </c>
      <c r="G63" s="1">
        <f>'[1]Electricity and CHPs'!C14</f>
        <v>82.759884125125936</v>
      </c>
      <c r="H63" s="1">
        <f>'[1]Electricity and CHPs'!D14</f>
        <v>64.588900826910759</v>
      </c>
      <c r="I63" s="1">
        <f>'[1]Electricity and CHPs'!E14</f>
        <v>67.963269178961966</v>
      </c>
      <c r="J63" s="1">
        <f>'[1]Electricity and CHPs'!F14</f>
        <v>32.820809764107295</v>
      </c>
      <c r="K63" s="1">
        <f>'[1]Electricity and CHPs'!G14</f>
        <v>0</v>
      </c>
    </row>
    <row r="64" spans="1:19" x14ac:dyDescent="0.25">
      <c r="A64" s="5" t="str">
        <f t="shared" si="43"/>
        <v>STEM</v>
      </c>
      <c r="B64" s="5" t="str">
        <f t="shared" ca="1" si="44"/>
        <v>STEM_to_Premise_AGS_1150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146.22002194558976</v>
      </c>
      <c r="G64" s="1">
        <f t="shared" ref="G64:K64" si="46">SUM(G65:G67)</f>
        <v>121.59891808720846</v>
      </c>
      <c r="H64" s="1">
        <f t="shared" si="46"/>
        <v>140.25569022600695</v>
      </c>
      <c r="I64" s="1">
        <f t="shared" si="46"/>
        <v>147.32629749479128</v>
      </c>
      <c r="J64" s="1">
        <f t="shared" si="46"/>
        <v>148.44296224062307</v>
      </c>
      <c r="K64" s="1">
        <f t="shared" si="46"/>
        <v>148.97443842816995</v>
      </c>
    </row>
    <row r="65" spans="1:11" x14ac:dyDescent="0.25">
      <c r="A65" s="5" t="str">
        <f t="shared" si="43"/>
        <v>STEM</v>
      </c>
      <c r="B65" s="5" t="str">
        <f t="shared" ca="1" si="44"/>
        <v>STEM_to_Premise_AGS_1150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66.745686196139275</v>
      </c>
      <c r="G65" s="1">
        <f>'[1]Electricity and CHPs'!C15</f>
        <v>49.798816925850836</v>
      </c>
      <c r="H65" s="1">
        <f>'[1]Electricity and CHPs'!D15</f>
        <v>68.534990509700648</v>
      </c>
      <c r="I65" s="1">
        <f>'[1]Electricity and CHPs'!E15</f>
        <v>70.233615924895204</v>
      </c>
      <c r="J65" s="1">
        <f>'[1]Electricity and CHPs'!F15</f>
        <v>72.635655924005292</v>
      </c>
      <c r="K65" s="1">
        <f>'[1]Electricity and CHPs'!G15</f>
        <v>69.178239786723523</v>
      </c>
    </row>
    <row r="66" spans="1:11" x14ac:dyDescent="0.25">
      <c r="A66" s="5" t="str">
        <f t="shared" si="43"/>
        <v>STEM</v>
      </c>
      <c r="B66" s="5" t="str">
        <f t="shared" ca="1" si="44"/>
        <v>STEM_to_Premise_AGS_1150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66.632412429208316</v>
      </c>
      <c r="G66" s="1">
        <f>'[1]Electricity and CHPs'!C16</f>
        <v>55.764035817823689</v>
      </c>
      <c r="H66" s="1">
        <f>'[1]Electricity and CHPs'!D16</f>
        <v>65.550403513743376</v>
      </c>
      <c r="I66" s="1">
        <f>'[1]Electricity and CHPs'!E16</f>
        <v>64.465706874975368</v>
      </c>
      <c r="J66" s="1">
        <f>'[1]Electricity and CHPs'!F16</f>
        <v>62.677584839017953</v>
      </c>
      <c r="K66" s="1">
        <f>'[1]Electricity and CHPs'!G16</f>
        <v>66.135004859076361</v>
      </c>
    </row>
    <row r="67" spans="1:11" x14ac:dyDescent="0.25">
      <c r="A67" s="5" t="str">
        <f t="shared" si="43"/>
        <v>STEM</v>
      </c>
      <c r="B67" s="5" t="str">
        <f t="shared" ca="1" si="44"/>
        <v>STEM_to_Premise_AGS_1150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12.841923320242159</v>
      </c>
      <c r="G67" s="1">
        <f>'[1]Electricity and CHPs'!C17</f>
        <v>16.036065343533931</v>
      </c>
      <c r="H67" s="1">
        <f>'[1]Electricity and CHPs'!D17</f>
        <v>6.1702962025629171</v>
      </c>
      <c r="I67" s="1">
        <f>'[1]Electricity and CHPs'!E17</f>
        <v>12.626974694920701</v>
      </c>
      <c r="J67" s="1">
        <f>'[1]Electricity and CHPs'!F17</f>
        <v>13.129721477599816</v>
      </c>
      <c r="K67" s="1">
        <f>'[1]Electricity and CHPs'!G17</f>
        <v>13.661193782370052</v>
      </c>
    </row>
    <row r="68" spans="1:11" x14ac:dyDescent="0.25">
      <c r="A68" s="5" t="str">
        <f>A59</f>
        <v>STEM</v>
      </c>
      <c r="B68" s="5" t="str">
        <f ca="1">B59</f>
        <v>STEM_to_Premise_AGS_1150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0.11192495380019468</v>
      </c>
      <c r="G68" s="1">
        <f t="shared" ref="G68" si="48">SUM(G69:G71)</f>
        <v>0.1715526442592355</v>
      </c>
      <c r="H68" s="1">
        <f t="shared" ref="H68" si="49">SUM(H69:H71)</f>
        <v>7.6331238963239477E-3</v>
      </c>
      <c r="I68" s="1">
        <f t="shared" ref="I68" si="50">SUM(I69:I71)</f>
        <v>0.17155245840922986</v>
      </c>
      <c r="J68" s="1">
        <f t="shared" ref="J68" si="51">SUM(J69:J71)</f>
        <v>7.0142137185373651E-3</v>
      </c>
      <c r="K68" s="1">
        <f t="shared" ref="K68" si="52">SUM(K69:K71)</f>
        <v>9.7931651617501531E-4</v>
      </c>
    </row>
    <row r="69" spans="1:11" x14ac:dyDescent="0.25">
      <c r="A69" s="5" t="str">
        <f>A68</f>
        <v>STEM</v>
      </c>
      <c r="B69" s="5" t="str">
        <f ca="1">B68</f>
        <v>STEM_to_Premise_AGS_1150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3.9606242001349677E-2</v>
      </c>
      <c r="G69" s="1">
        <f>'[1]Electricity and CHPs'!C18</f>
        <v>1.2009647008766581E-4</v>
      </c>
      <c r="H69" s="1">
        <f>'[1]Electricity and CHPs'!D18</f>
        <v>3.1342190078230206E-3</v>
      </c>
      <c r="I69" s="1">
        <f>'[1]Electricity and CHPs'!E18</f>
        <v>5.4482672014053183E-4</v>
      </c>
      <c r="J69" s="1">
        <f>'[1]Electricity and CHPs'!F18</f>
        <v>1.4472825417347328E-3</v>
      </c>
      <c r="K69" s="1">
        <f>'[1]Electricity and CHPs'!G18</f>
        <v>1.5544430962553261E-5</v>
      </c>
    </row>
    <row r="70" spans="1:11" x14ac:dyDescent="0.25">
      <c r="A70" s="5" t="str">
        <f t="shared" ref="A70:A71" si="53">A69</f>
        <v>STEM</v>
      </c>
      <c r="B70" s="5" t="str">
        <f t="shared" ref="B70:B71" ca="1" si="54">B69</f>
        <v>STEM_to_Premise_AGS_1150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1.8062420273338021E-3</v>
      </c>
      <c r="G70" s="1">
        <f>'[1]Electricity and CHPs'!C28</f>
        <v>7.6257233034361771E-5</v>
      </c>
      <c r="H70" s="1">
        <f>'[1]Electricity and CHPs'!D28</f>
        <v>1.0552008366121689E-3</v>
      </c>
      <c r="I70" s="1">
        <f>'[1]Electricity and CHPs'!E28</f>
        <v>2.4268338132288697E-4</v>
      </c>
      <c r="J70" s="1">
        <f>'[1]Electricity and CHPs'!F28</f>
        <v>2.9593048650991793E-4</v>
      </c>
      <c r="K70" s="1">
        <f>'[1]Electricity and CHPs'!G28</f>
        <v>5.1310028303271504E-6</v>
      </c>
    </row>
    <row r="71" spans="1:11" x14ac:dyDescent="0.25">
      <c r="A71" s="5" t="str">
        <f t="shared" si="53"/>
        <v>STEM</v>
      </c>
      <c r="B71" s="5" t="str">
        <f t="shared" ca="1" si="54"/>
        <v>STEM_to_Premise_AGS_1150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7.051246977151121E-2</v>
      </c>
      <c r="G71" s="1">
        <f>'[1]Electricity and CHPs'!C41</f>
        <v>0.17135629055611348</v>
      </c>
      <c r="H71" s="1">
        <f>'[1]Electricity and CHPs'!D41</f>
        <v>3.4437040518887582E-3</v>
      </c>
      <c r="I71" s="1">
        <f>'[1]Electricity and CHPs'!E41</f>
        <v>0.17076494830776645</v>
      </c>
      <c r="J71" s="1">
        <f>'[1]Electricity and CHPs'!F41</f>
        <v>5.2710006902927141E-3</v>
      </c>
      <c r="K71" s="1">
        <f>'[1]Electricity and CHPs'!G41</f>
        <v>9.5864108238213484E-4</v>
      </c>
    </row>
    <row r="72" spans="1:11" x14ac:dyDescent="0.25">
      <c r="A72" s="5" t="str">
        <f>A67</f>
        <v>STEM</v>
      </c>
      <c r="B72" s="5" t="str">
        <f ca="1">B67</f>
        <v>STEM_to_Premise_AGS_1150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0.11192495380019468</v>
      </c>
      <c r="G72" s="1">
        <f t="shared" ref="G72:K72" si="56">SUM(G73:G75)</f>
        <v>0.1715526442592355</v>
      </c>
      <c r="H72" s="1">
        <f t="shared" si="56"/>
        <v>7.6331238963239477E-3</v>
      </c>
      <c r="I72" s="1">
        <f t="shared" si="56"/>
        <v>0.17155245840922986</v>
      </c>
      <c r="J72" s="1">
        <f t="shared" si="56"/>
        <v>7.0142137185373651E-3</v>
      </c>
      <c r="K72" s="1">
        <f t="shared" si="56"/>
        <v>9.7931651617501531E-4</v>
      </c>
    </row>
    <row r="73" spans="1:11" x14ac:dyDescent="0.25">
      <c r="A73" s="5" t="str">
        <f>A72</f>
        <v>STEM</v>
      </c>
      <c r="B73" s="5" t="str">
        <f ca="1">B72</f>
        <v>STEM_to_Premise_AGS_1150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3.9606242001349677E-2</v>
      </c>
      <c r="G73" s="1">
        <f t="shared" ref="G73:K73" si="57">G69</f>
        <v>1.2009647008766581E-4</v>
      </c>
      <c r="H73" s="1">
        <f t="shared" si="57"/>
        <v>3.1342190078230206E-3</v>
      </c>
      <c r="I73" s="1">
        <f t="shared" si="57"/>
        <v>5.4482672014053183E-4</v>
      </c>
      <c r="J73" s="1">
        <f t="shared" si="57"/>
        <v>1.4472825417347328E-3</v>
      </c>
      <c r="K73" s="1">
        <f t="shared" si="57"/>
        <v>1.5544430962553261E-5</v>
      </c>
    </row>
    <row r="74" spans="1:11" x14ac:dyDescent="0.25">
      <c r="A74" s="5" t="str">
        <f t="shared" si="43"/>
        <v>STEM</v>
      </c>
      <c r="B74" s="5" t="str">
        <f t="shared" ca="1" si="44"/>
        <v>STEM_to_Premise_AGS_1150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1.8062420273338021E-3</v>
      </c>
      <c r="G74" s="1">
        <f>'[1]Electricity and CHPs'!C28</f>
        <v>7.6257233034361771E-5</v>
      </c>
      <c r="H74" s="1">
        <f>'[1]Electricity and CHPs'!D28</f>
        <v>1.0552008366121689E-3</v>
      </c>
      <c r="I74" s="1">
        <f>'[1]Electricity and CHPs'!E28</f>
        <v>2.4268338132288697E-4</v>
      </c>
      <c r="J74" s="1">
        <f>'[1]Electricity and CHPs'!F28</f>
        <v>2.9593048650991793E-4</v>
      </c>
      <c r="K74" s="1">
        <f>'[1]Electricity and CHPs'!G28</f>
        <v>5.1310028303271504E-6</v>
      </c>
    </row>
    <row r="75" spans="1:11" x14ac:dyDescent="0.25">
      <c r="A75" s="5" t="str">
        <f t="shared" si="43"/>
        <v>STEM</v>
      </c>
      <c r="B75" s="5" t="str">
        <f t="shared" ca="1" si="44"/>
        <v>STEM_to_Premise_AGS_1150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7.051246977151121E-2</v>
      </c>
      <c r="G75" s="1">
        <f>'[1]Electricity and CHPs'!C41</f>
        <v>0.17135629055611348</v>
      </c>
      <c r="H75" s="1">
        <f>'[1]Electricity and CHPs'!D41</f>
        <v>3.4437040518887582E-3</v>
      </c>
      <c r="I75" s="1">
        <f>'[1]Electricity and CHPs'!E41</f>
        <v>0.17076494830776645</v>
      </c>
      <c r="J75" s="1">
        <f>'[1]Electricity and CHPs'!F41</f>
        <v>5.2710006902927141E-3</v>
      </c>
      <c r="K75" s="1">
        <f>'[1]Electricity and CHPs'!G41</f>
        <v>9.5864108238213484E-4</v>
      </c>
    </row>
    <row r="76" spans="1:11" x14ac:dyDescent="0.25">
      <c r="A76" s="5" t="str">
        <f t="shared" ref="A76:C77" si="58">A74</f>
        <v>STEM</v>
      </c>
      <c r="B76" s="5" t="str">
        <f t="shared" ca="1" si="58"/>
        <v>STEM_to_Premise_AGS_1150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25">
      <c r="A77" s="5" t="str">
        <f t="shared" si="58"/>
        <v>STEM</v>
      </c>
      <c r="B77" s="5" t="str">
        <f t="shared" ca="1" si="58"/>
        <v>STEM_to_Premise_AGS_1150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43"/>
        <v>STEM</v>
      </c>
      <c r="B78" s="5" t="str">
        <f t="shared" ca="1" si="44"/>
        <v>STEM_to_Premise_AGS_1150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43"/>
        <v>STEM</v>
      </c>
      <c r="B79" s="5" t="str">
        <f t="shared" ca="1" si="44"/>
        <v>STEM_to_Premise_AGS_1150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43"/>
        <v>STEM</v>
      </c>
      <c r="B80" s="5" t="str">
        <f t="shared" ca="1" si="44"/>
        <v>STEM_to_Premise_AGS_1150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3.2323700635483577</v>
      </c>
      <c r="G80" s="1">
        <f t="shared" ref="G80:K80" si="60">SUM(G81:G95)</f>
        <v>1.8309767907524086</v>
      </c>
      <c r="H80" s="1">
        <f t="shared" si="60"/>
        <v>1.885388891933262</v>
      </c>
      <c r="I80" s="1">
        <f t="shared" si="60"/>
        <v>3.3998744605157714</v>
      </c>
      <c r="J80" s="1">
        <f t="shared" si="60"/>
        <v>3.9307064417563082</v>
      </c>
      <c r="K80" s="1">
        <f t="shared" si="60"/>
        <v>3.8368969033251079</v>
      </c>
    </row>
    <row r="81" spans="1:11" x14ac:dyDescent="0.25">
      <c r="A81" s="5" t="str">
        <f t="shared" si="43"/>
        <v>STEM</v>
      </c>
      <c r="B81" s="5" t="str">
        <f t="shared" ca="1" si="44"/>
        <v>STEM_to_Premise_AGS_1150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1.1575487672673258E-2</v>
      </c>
      <c r="K81" s="1">
        <f>'[1]Electricity and CHPs'!G21</f>
        <v>1.9058542884013937E-3</v>
      </c>
    </row>
    <row r="82" spans="1:11" x14ac:dyDescent="0.25">
      <c r="A82" s="5" t="str">
        <f t="shared" si="43"/>
        <v>STEM</v>
      </c>
      <c r="B82" s="5" t="str">
        <f t="shared" ca="1" si="44"/>
        <v>STEM_to_Premise_AGS_1150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4.8449356162139345E-4</v>
      </c>
      <c r="H82" s="1">
        <f>'[1]Electricity and CHPs'!D22</f>
        <v>6.3518810473895239E-3</v>
      </c>
      <c r="I82" s="1">
        <f>'[1]Electricity and CHPs'!E22</f>
        <v>3.1396317444765251E-3</v>
      </c>
      <c r="J82" s="1">
        <f>'[1]Electricity and CHPs'!F22</f>
        <v>6.5944620114239669E-2</v>
      </c>
      <c r="K82" s="1">
        <f>'[1]Electricity and CHPs'!G22</f>
        <v>8.8216446441299391E-4</v>
      </c>
    </row>
    <row r="83" spans="1:11" x14ac:dyDescent="0.25">
      <c r="A83" s="5" t="str">
        <f t="shared" si="43"/>
        <v>STEM</v>
      </c>
      <c r="B83" s="5" t="str">
        <f t="shared" ca="1" si="44"/>
        <v>STEM_to_Premise_AGS_1150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8.8782600631038371E-3</v>
      </c>
      <c r="K83" s="1">
        <f>'[1]Electricity and CHPs'!G23</f>
        <v>5.1738871567928078E-2</v>
      </c>
    </row>
    <row r="84" spans="1:11" x14ac:dyDescent="0.25">
      <c r="A84" s="5" t="str">
        <f t="shared" si="43"/>
        <v>STEM</v>
      </c>
      <c r="B84" s="5" t="str">
        <f t="shared" ca="1" si="44"/>
        <v>STEM_to_Premise_AGS_1150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0.96588624136454682</v>
      </c>
      <c r="G84" s="1">
        <f>'[1]Electricity and CHPs'!C24</f>
        <v>4.6907009146928899E-4</v>
      </c>
      <c r="H84" s="1">
        <f>'[1]Electricity and CHPs'!D24</f>
        <v>6.9960920781652032E-3</v>
      </c>
      <c r="I84" s="1">
        <f>'[1]Electricity and CHPs'!E24</f>
        <v>9.7123597307864577E-3</v>
      </c>
      <c r="J84" s="1">
        <f>'[1]Electricity and CHPs'!F24</f>
        <v>2.9358839402733872E-2</v>
      </c>
      <c r="K84" s="1">
        <f>'[1]Electricity and CHPs'!G24</f>
        <v>4.7006868526383821E-4</v>
      </c>
    </row>
    <row r="85" spans="1:11" x14ac:dyDescent="0.25">
      <c r="A85" s="5" t="str">
        <f t="shared" si="43"/>
        <v>STEM</v>
      </c>
      <c r="B85" s="5" t="str">
        <f t="shared" ca="1" si="44"/>
        <v>STEM_to_Premise_AGS_1150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6.5232241443438949E-2</v>
      </c>
      <c r="K85" s="1">
        <f>'[1]Electricity and CHPs'!G29</f>
        <v>3.1331673954009695E-2</v>
      </c>
    </row>
    <row r="86" spans="1:11" x14ac:dyDescent="0.25">
      <c r="A86" s="5" t="str">
        <f t="shared" si="43"/>
        <v>STEM</v>
      </c>
      <c r="B86" s="5" t="str">
        <f t="shared" ca="1" si="44"/>
        <v>STEM_to_Premise_AGS_1150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0.66997248359652795</v>
      </c>
      <c r="G86" s="1">
        <f>'[1]Electricity and CHPs'!C39</f>
        <v>9.0486779703743206E-2</v>
      </c>
      <c r="H86" s="1">
        <f>'[1]Electricity and CHPs'!D39</f>
        <v>5.0427695170010792E-2</v>
      </c>
      <c r="I86" s="1">
        <f>'[1]Electricity and CHPs'!E39</f>
        <v>4.2317866957036161E-2</v>
      </c>
      <c r="J86" s="1">
        <f>'[1]Electricity and CHPs'!F39</f>
        <v>2.4458980306067607E-2</v>
      </c>
      <c r="K86" s="1">
        <f>'[1]Electricity and CHPs'!G39</f>
        <v>8.447901092285718E-3</v>
      </c>
    </row>
    <row r="87" spans="1:11" x14ac:dyDescent="0.25">
      <c r="A87" s="5" t="str">
        <f t="shared" si="43"/>
        <v>STEM</v>
      </c>
      <c r="B87" s="5" t="str">
        <f t="shared" ca="1" si="44"/>
        <v>STEM_to_Premise_AGS_1150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6.2908488463128843E-3</v>
      </c>
      <c r="K87" s="1">
        <f>'[1]Electricity and CHPs'!G40</f>
        <v>4.9147751164281871E-3</v>
      </c>
    </row>
    <row r="88" spans="1:11" x14ac:dyDescent="0.25">
      <c r="A88" s="5" t="str">
        <f t="shared" si="43"/>
        <v>STEM</v>
      </c>
      <c r="B88" s="5" t="str">
        <f t="shared" ca="1" si="44"/>
        <v>STEM_to_Premise_AGS_1150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7.2988502546902673E-4</v>
      </c>
      <c r="J88" s="1">
        <f>'[1]Electricity and CHPs'!F47</f>
        <v>4.9150107290250955E-3</v>
      </c>
      <c r="K88" s="1">
        <f>'[1]Electricity and CHPs'!G47</f>
        <v>8.0914361695326616E-4</v>
      </c>
    </row>
    <row r="89" spans="1:11" x14ac:dyDescent="0.25">
      <c r="A89" s="5" t="str">
        <f t="shared" si="43"/>
        <v>STEM</v>
      </c>
      <c r="B89" s="5" t="str">
        <f t="shared" ca="1" si="44"/>
        <v>STEM_to_Premise_AGS_1150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1.4612657065728245E-2</v>
      </c>
      <c r="G89" s="1">
        <f>'[1]Electricity and CHPs'!C48</f>
        <v>3.3552551980134981E-3</v>
      </c>
      <c r="H89" s="1">
        <f>'[1]Electricity and CHPs'!D48</f>
        <v>1.1785957879249867E-2</v>
      </c>
      <c r="I89" s="1">
        <f>'[1]Electricity and CHPs'!E48</f>
        <v>1.1107037831685412E-2</v>
      </c>
      <c r="J89" s="1">
        <f>'[1]Electricity and CHPs'!F48</f>
        <v>5.2445678053084366E-2</v>
      </c>
      <c r="K89" s="1">
        <f>'[1]Electricity and CHPs'!G48</f>
        <v>9.4248069070068149E-2</v>
      </c>
    </row>
    <row r="90" spans="1:11" x14ac:dyDescent="0.25">
      <c r="A90" s="5" t="str">
        <f t="shared" si="43"/>
        <v>STEM</v>
      </c>
      <c r="B90" s="5" t="str">
        <f t="shared" ca="1" si="44"/>
        <v>STEM_to_Premise_AGS_1150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3.2692661046160846E-4</v>
      </c>
      <c r="J90" s="1">
        <f>'[1]Electricity and CHPs'!F49</f>
        <v>1.0440383336377005E-3</v>
      </c>
      <c r="K90" s="1">
        <f>'[1]Electricity and CHPs'!G49</f>
        <v>7.3180365886123928E-4</v>
      </c>
    </row>
    <row r="91" spans="1:11" x14ac:dyDescent="0.25">
      <c r="A91" s="5" t="str">
        <f t="shared" si="43"/>
        <v>STEM</v>
      </c>
      <c r="B91" s="5" t="str">
        <f t="shared" ca="1" si="44"/>
        <v>STEM_to_Premise_AGS_1150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2.811369541842277E-2</v>
      </c>
      <c r="G91" s="1">
        <f>'[1]Electricity and CHPs'!C51</f>
        <v>4.2494086383149726E-3</v>
      </c>
      <c r="H91" s="1">
        <f>'[1]Electricity and CHPs'!D51</f>
        <v>2.0082934586074543E-2</v>
      </c>
      <c r="I91" s="1">
        <f>'[1]Electricity and CHPs'!E51</f>
        <v>0.25188585016532661</v>
      </c>
      <c r="J91" s="1">
        <f>'[1]Electricity and CHPs'!F51</f>
        <v>0.6952192676947313</v>
      </c>
      <c r="K91" s="1">
        <f>'[1]Electricity and CHPs'!G51</f>
        <v>0.63815781209222311</v>
      </c>
    </row>
    <row r="92" spans="1:11" x14ac:dyDescent="0.25">
      <c r="A92" s="5" t="str">
        <f t="shared" si="43"/>
        <v>STEM</v>
      </c>
      <c r="B92" s="5" t="str">
        <f t="shared" ca="1" si="44"/>
        <v>STEM_to_Premise_AGS_1150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1.3482357531195066E-3</v>
      </c>
      <c r="J92" s="1">
        <f>'[1]Electricity and CHPs'!F52</f>
        <v>5.3662632022433137E-3</v>
      </c>
      <c r="K92" s="1">
        <f>'[1]Electricity and CHPs'!G52</f>
        <v>3.6395292117607767E-3</v>
      </c>
    </row>
    <row r="93" spans="1:11" x14ac:dyDescent="0.25">
      <c r="A93" s="5" t="str">
        <f t="shared" si="43"/>
        <v>STEM</v>
      </c>
      <c r="B93" s="5" t="str">
        <f t="shared" ca="1" si="44"/>
        <v>STEM_to_Premise_AGS_1150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0.95937650245580408</v>
      </c>
      <c r="G93" s="1">
        <f>'[1]Electricity and CHPs'!C54</f>
        <v>1.1060273398875127</v>
      </c>
      <c r="H93" s="1">
        <f>'[1]Electricity and CHPs'!D54</f>
        <v>1.2629639592810258</v>
      </c>
      <c r="I93" s="1">
        <f>'[1]Electricity and CHPs'!E54</f>
        <v>1.2632577573057666</v>
      </c>
      <c r="J93" s="1">
        <f>'[1]Electricity and CHPs'!F54</f>
        <v>1.2633049179533773</v>
      </c>
      <c r="K93" s="1">
        <f>'[1]Electricity and CHPs'!G54</f>
        <v>2.9835423937479741</v>
      </c>
    </row>
    <row r="94" spans="1:11" x14ac:dyDescent="0.25">
      <c r="A94" s="5" t="str">
        <f t="shared" si="43"/>
        <v>STEM</v>
      </c>
      <c r="B94" s="5" t="str">
        <f t="shared" ca="1" si="44"/>
        <v>STEM_to_Premise_AGS_1150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0.59440848364732746</v>
      </c>
      <c r="G94" s="1">
        <f>'[1]Electricity and CHPs'!C55</f>
        <v>0.62590444367173348</v>
      </c>
      <c r="H94" s="1">
        <f>'[1]Electricity and CHPs'!D55</f>
        <v>0.52678037189134619</v>
      </c>
      <c r="I94" s="1">
        <f>'[1]Electricity and CHPs'!E55</f>
        <v>1.8151369549429381</v>
      </c>
      <c r="J94" s="1">
        <f>'[1]Electricity and CHPs'!F55</f>
        <v>1.6927337796483981</v>
      </c>
      <c r="K94" s="1">
        <f>'[1]Electricity and CHPs'!G55</f>
        <v>1.5083851859550492E-2</v>
      </c>
    </row>
    <row r="95" spans="1:11" x14ac:dyDescent="0.25">
      <c r="A95" s="5" t="str">
        <f t="shared" si="43"/>
        <v>STEM</v>
      </c>
      <c r="B95" s="5" t="str">
        <f t="shared" ca="1" si="44"/>
        <v>STEM_to_Premise_AGS_1150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9.1195444870542457E-4</v>
      </c>
      <c r="J95" s="1">
        <f>'[1]Electricity and CHPs'!F58</f>
        <v>3.938208293240774E-3</v>
      </c>
      <c r="K95" s="1">
        <f>'[1]Electricity and CHPs'!G58</f>
        <v>9.9299089898631184E-4</v>
      </c>
    </row>
    <row r="96" spans="1:11" x14ac:dyDescent="0.25">
      <c r="A96" s="5" t="str">
        <f t="shared" ref="A96:A111" si="61">A95</f>
        <v>STEM</v>
      </c>
      <c r="B96" s="5" t="str">
        <f t="shared" ref="B96:B111" ca="1" si="62">B95</f>
        <v>STEM_to_Premise_AGS_1150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2.2142349158569701</v>
      </c>
      <c r="G96" s="1">
        <f t="shared" ref="G96:K96" si="65">G80-G112</f>
        <v>0.67203922251558779</v>
      </c>
      <c r="H96" s="1">
        <f t="shared" si="65"/>
        <v>0.55647308314743049</v>
      </c>
      <c r="I96" s="1">
        <f t="shared" si="65"/>
        <v>2.1320006327679568</v>
      </c>
      <c r="J96" s="1">
        <f t="shared" si="65"/>
        <v>2.654882811658231</v>
      </c>
      <c r="K96" s="1">
        <f t="shared" si="65"/>
        <v>0.78456306054693048</v>
      </c>
    </row>
    <row r="97" spans="1:11" x14ac:dyDescent="0.25">
      <c r="A97" s="5" t="str">
        <f t="shared" si="61"/>
        <v>STEM</v>
      </c>
      <c r="B97" s="5" t="str">
        <f t="shared" ca="1" si="62"/>
        <v>STEM_to_Premise_AGS_1150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1.1521161319173199E-2</v>
      </c>
      <c r="K97" s="1">
        <f t="shared" si="66"/>
        <v>1.7522176969635328E-3</v>
      </c>
    </row>
    <row r="98" spans="1:11" x14ac:dyDescent="0.25">
      <c r="A98" s="5" t="str">
        <f t="shared" si="61"/>
        <v>STEM</v>
      </c>
      <c r="B98" s="5" t="str">
        <f t="shared" ca="1" si="62"/>
        <v>STEM_to_Premise_AGS_1150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4.4913293758260805E-4</v>
      </c>
      <c r="H98" s="1">
        <f t="shared" si="67"/>
        <v>5.6788387559684626E-3</v>
      </c>
      <c r="I98" s="1">
        <f t="shared" si="67"/>
        <v>3.1328487022617849E-3</v>
      </c>
      <c r="J98" s="1">
        <f t="shared" si="67"/>
        <v>6.5635127257864315E-2</v>
      </c>
      <c r="K98" s="1">
        <f t="shared" si="67"/>
        <v>8.1105055910300219E-4</v>
      </c>
    </row>
    <row r="99" spans="1:11" x14ac:dyDescent="0.25">
      <c r="A99" s="5" t="str">
        <f t="shared" si="61"/>
        <v>STEM</v>
      </c>
      <c r="B99" s="5" t="str">
        <f t="shared" ca="1" si="62"/>
        <v>STEM_to_Premise_AGS_1150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8.8365924022421449E-3</v>
      </c>
      <c r="K99" s="1">
        <f t="shared" si="68"/>
        <v>4.7568047008614459E-2</v>
      </c>
    </row>
    <row r="100" spans="1:11" x14ac:dyDescent="0.25">
      <c r="A100" s="5" t="str">
        <f t="shared" si="61"/>
        <v>STEM</v>
      </c>
      <c r="B100" s="5" t="str">
        <f t="shared" ca="1" si="62"/>
        <v>STEM_to_Premise_AGS_1150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0.94091733341612716</v>
      </c>
      <c r="G100" s="1">
        <f t="shared" si="69"/>
        <v>4.348351449887292E-4</v>
      </c>
      <c r="H100" s="1">
        <f t="shared" si="69"/>
        <v>6.2547894926553256E-3</v>
      </c>
      <c r="I100" s="1">
        <f t="shared" si="69"/>
        <v>9.6913765864496838E-3</v>
      </c>
      <c r="J100" s="1">
        <f t="shared" si="69"/>
        <v>2.9221051800790356E-2</v>
      </c>
      <c r="K100" s="1">
        <f t="shared" si="69"/>
        <v>4.3217504828165859E-4</v>
      </c>
    </row>
    <row r="101" spans="1:11" x14ac:dyDescent="0.25">
      <c r="A101" s="5" t="str">
        <f t="shared" si="61"/>
        <v>STEM</v>
      </c>
      <c r="B101" s="5" t="str">
        <f t="shared" ca="1" si="62"/>
        <v>STEM_to_Premise_AGS_1150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6.4926091939550346E-2</v>
      </c>
      <c r="K101" s="1">
        <f t="shared" si="70"/>
        <v>2.8805934384289432E-2</v>
      </c>
    </row>
    <row r="102" spans="1:11" x14ac:dyDescent="0.25">
      <c r="A102" s="5" t="str">
        <f t="shared" si="61"/>
        <v>STEM</v>
      </c>
      <c r="B102" s="5" t="str">
        <f t="shared" ca="1" si="62"/>
        <v>STEM_to_Premise_AGS_1150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0.65265317563406777</v>
      </c>
      <c r="G102" s="1">
        <f t="shared" si="71"/>
        <v>8.3882627964602371E-2</v>
      </c>
      <c r="H102" s="1">
        <f t="shared" si="71"/>
        <v>4.5084400600246238E-2</v>
      </c>
      <c r="I102" s="1">
        <f t="shared" si="71"/>
        <v>4.2226440986932401E-2</v>
      </c>
      <c r="J102" s="1">
        <f t="shared" si="71"/>
        <v>2.434418883913915E-2</v>
      </c>
      <c r="K102" s="1">
        <f t="shared" si="71"/>
        <v>7.7668906202251146E-3</v>
      </c>
    </row>
    <row r="103" spans="1:11" x14ac:dyDescent="0.25">
      <c r="A103" s="5" t="str">
        <f t="shared" si="61"/>
        <v>STEM</v>
      </c>
      <c r="B103" s="5" t="str">
        <f t="shared" ca="1" si="62"/>
        <v>STEM_to_Premise_AGS_1150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6.2613244851883812E-3</v>
      </c>
      <c r="K103" s="1">
        <f t="shared" si="72"/>
        <v>4.518580453925944E-3</v>
      </c>
    </row>
    <row r="104" spans="1:11" x14ac:dyDescent="0.25">
      <c r="A104" s="5" t="str">
        <f t="shared" si="61"/>
        <v>STEM</v>
      </c>
      <c r="B104" s="5" t="str">
        <f t="shared" ca="1" si="62"/>
        <v>STEM_to_Premise_AGS_1150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7.2830813959749957E-4</v>
      </c>
      <c r="J104" s="1">
        <f t="shared" si="73"/>
        <v>4.89194348400941E-3</v>
      </c>
      <c r="K104" s="1">
        <f t="shared" si="73"/>
        <v>7.4391613967499277E-4</v>
      </c>
    </row>
    <row r="105" spans="1:11" x14ac:dyDescent="0.25">
      <c r="A105" s="5" t="str">
        <f t="shared" si="61"/>
        <v>STEM</v>
      </c>
      <c r="B105" s="5" t="str">
        <f t="shared" ca="1" si="62"/>
        <v>STEM_to_Premise_AGS_1150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1.4234908555054217E-2</v>
      </c>
      <c r="G105" s="1">
        <f t="shared" si="74"/>
        <v>3.1103728569270963E-3</v>
      </c>
      <c r="H105" s="1">
        <f t="shared" si="74"/>
        <v>1.053712339408543E-2</v>
      </c>
      <c r="I105" s="1">
        <f t="shared" si="74"/>
        <v>1.1083041544023465E-2</v>
      </c>
      <c r="J105" s="1">
        <f t="shared" si="74"/>
        <v>5.2199538752000028E-2</v>
      </c>
      <c r="K105" s="1">
        <f t="shared" si="74"/>
        <v>8.6650451471678214E-2</v>
      </c>
    </row>
    <row r="106" spans="1:11" x14ac:dyDescent="0.25">
      <c r="A106" s="5" t="str">
        <f t="shared" si="61"/>
        <v>STEM</v>
      </c>
      <c r="B106" s="5" t="str">
        <f t="shared" ca="1" si="62"/>
        <v>STEM_to_Premise_AGS_1150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3.2622029928234858E-4</v>
      </c>
      <c r="J106" s="1">
        <f t="shared" si="75"/>
        <v>1.039138428149078E-3</v>
      </c>
      <c r="K106" s="1">
        <f t="shared" si="75"/>
        <v>6.7281078598872693E-4</v>
      </c>
    </row>
    <row r="107" spans="1:11" x14ac:dyDescent="0.25">
      <c r="A107" s="5" t="str">
        <f t="shared" si="61"/>
        <v>STEM</v>
      </c>
      <c r="B107" s="5" t="str">
        <f t="shared" ca="1" si="62"/>
        <v>STEM_to_Premise_AGS_1150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2.7386934602365586E-2</v>
      </c>
      <c r="G107" s="1">
        <f t="shared" si="76"/>
        <v>3.939266764099429E-3</v>
      </c>
      <c r="H107" s="1">
        <f t="shared" si="76"/>
        <v>1.79549563995457E-2</v>
      </c>
      <c r="I107" s="1">
        <f t="shared" si="76"/>
        <v>0.25134166138969299</v>
      </c>
      <c r="J107" s="1">
        <f t="shared" si="76"/>
        <v>0.69195644812592827</v>
      </c>
      <c r="K107" s="1">
        <f t="shared" si="76"/>
        <v>0.5867140098844843</v>
      </c>
    </row>
    <row r="108" spans="1:11" x14ac:dyDescent="0.25">
      <c r="A108" s="5" t="str">
        <f t="shared" si="61"/>
        <v>STEM</v>
      </c>
      <c r="B108" s="5" t="str">
        <f t="shared" ca="1" si="62"/>
        <v>STEM_to_Premise_AGS_1150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1.3453229465316256E-3</v>
      </c>
      <c r="J108" s="1">
        <f t="shared" si="77"/>
        <v>5.341078128409435E-3</v>
      </c>
      <c r="K108" s="1">
        <f t="shared" si="77"/>
        <v>3.3461359203972117E-3</v>
      </c>
    </row>
    <row r="109" spans="1:11" x14ac:dyDescent="0.25">
      <c r="A109" s="5" t="str">
        <f t="shared" si="61"/>
        <v>STEM</v>
      </c>
      <c r="B109" s="5" t="str">
        <f t="shared" ca="1" si="62"/>
        <v>STEM_to_Premise_AGS_1150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25">
      <c r="A110" s="5" t="str">
        <f t="shared" si="61"/>
        <v>STEM</v>
      </c>
      <c r="B110" s="5" t="str">
        <f t="shared" ca="1" si="62"/>
        <v>STEM_to_Premise_AGS_1150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0.57904256364935514</v>
      </c>
      <c r="G110" s="1">
        <f t="shared" si="79"/>
        <v>0.58022298684738749</v>
      </c>
      <c r="H110" s="1">
        <f t="shared" si="79"/>
        <v>0.47096297450492941</v>
      </c>
      <c r="I110" s="1">
        <f t="shared" si="79"/>
        <v>1.8112154279636759</v>
      </c>
      <c r="J110" s="1">
        <f t="shared" si="79"/>
        <v>1.684789401295185</v>
      </c>
      <c r="K110" s="1">
        <f t="shared" si="79"/>
        <v>1.3867897628653434E-2</v>
      </c>
    </row>
    <row r="111" spans="1:11" x14ac:dyDescent="0.25">
      <c r="A111" s="5" t="str">
        <f t="shared" si="61"/>
        <v>STEM</v>
      </c>
      <c r="B111" s="5" t="str">
        <f t="shared" ca="1" si="62"/>
        <v>STEM_to_Premise_AGS_1150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9.0998420950957881E-4</v>
      </c>
      <c r="J111" s="1">
        <f t="shared" si="80"/>
        <v>3.919725400602001E-3</v>
      </c>
      <c r="K111" s="1">
        <f t="shared" si="80"/>
        <v>9.1294294465028587E-4</v>
      </c>
    </row>
    <row r="112" spans="1:11" x14ac:dyDescent="0.25">
      <c r="A112" s="5" t="str">
        <f>A95</f>
        <v>STEM</v>
      </c>
      <c r="B112" s="5" t="str">
        <f ca="1">B95</f>
        <v>STEM_to_Premise_AGS_1150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1.0181351476913874</v>
      </c>
      <c r="G112" s="1">
        <f t="shared" ref="G112:K112" si="81">SUM(G113:G127)</f>
        <v>1.1589375682368208</v>
      </c>
      <c r="H112" s="1">
        <f t="shared" si="81"/>
        <v>1.3289158087858315</v>
      </c>
      <c r="I112" s="1">
        <f t="shared" si="81"/>
        <v>1.2678738277478143</v>
      </c>
      <c r="J112" s="1">
        <f t="shared" si="81"/>
        <v>1.275823630098077</v>
      </c>
      <c r="K112" s="1">
        <f t="shared" si="81"/>
        <v>3.0523338427781774</v>
      </c>
    </row>
    <row r="113" spans="1:11" x14ac:dyDescent="0.25">
      <c r="A113" s="5" t="str">
        <f t="shared" si="43"/>
        <v>STEM</v>
      </c>
      <c r="B113" s="5" t="str">
        <f t="shared" ca="1" si="44"/>
        <v>STEM_to_Premise_AGS_1150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5.4326353500059345E-5</v>
      </c>
      <c r="K113" s="1">
        <f>'[1]Electricity and CHPs_IN'!Q$23/SUM('[1]Electricity and CHPs_IN'!Q$22:Q$23)*K81</f>
        <v>1.5363659143786081E-4</v>
      </c>
    </row>
    <row r="114" spans="1:11" x14ac:dyDescent="0.25">
      <c r="A114" s="5" t="str">
        <f t="shared" si="43"/>
        <v>STEM</v>
      </c>
      <c r="B114" s="5" t="str">
        <f t="shared" ca="1" si="44"/>
        <v>STEM_to_Premise_AGS_1150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3.5360624038785395E-5</v>
      </c>
      <c r="H114" s="1">
        <f>'[1]Electricity and CHPs_IN'!N$23/SUM('[1]Electricity and CHPs_IN'!N$22:N$23)*H82</f>
        <v>6.7304229142106133E-4</v>
      </c>
      <c r="I114" s="1">
        <f>'[1]Electricity and CHPs_IN'!O$23/SUM('[1]Electricity and CHPs_IN'!O$22:O$23)*I82</f>
        <v>6.7830422147402654E-6</v>
      </c>
      <c r="J114" s="1">
        <f>'[1]Electricity and CHPs_IN'!P$23/SUM('[1]Electricity and CHPs_IN'!P$22:P$23)*J82</f>
        <v>3.0949285637535076E-4</v>
      </c>
      <c r="K114" s="1">
        <f>'[1]Electricity and CHPs_IN'!Q$23/SUM('[1]Electricity and CHPs_IN'!Q$22:Q$23)*K82</f>
        <v>7.1113905309991762E-5</v>
      </c>
    </row>
    <row r="115" spans="1:11" x14ac:dyDescent="0.25">
      <c r="A115" s="5" t="str">
        <f t="shared" si="43"/>
        <v>STEM</v>
      </c>
      <c r="B115" s="5" t="str">
        <f t="shared" ca="1" si="44"/>
        <v>STEM_to_Premise_AGS_1150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4.1667660861691352E-5</v>
      </c>
      <c r="K115" s="1">
        <f>'[1]Electricity and CHPs_IN'!Q$23/SUM('[1]Electricity and CHPs_IN'!Q$22:Q$23)*K83</f>
        <v>4.1708245593136224E-3</v>
      </c>
    </row>
    <row r="116" spans="1:11" x14ac:dyDescent="0.25">
      <c r="A116" s="5" t="str">
        <f t="shared" si="43"/>
        <v>STEM</v>
      </c>
      <c r="B116" s="5" t="str">
        <f t="shared" ca="1" si="44"/>
        <v>STEM_to_Premise_AGS_1150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2.4968907948419609E-2</v>
      </c>
      <c r="G116" s="1">
        <f>'[1]Electricity and CHPs_IN'!M$23/SUM('[1]Electricity and CHPs_IN'!M$22:M$23)*G84</f>
        <v>3.4234946480559798E-5</v>
      </c>
      <c r="H116" s="1">
        <f>'[1]Electricity and CHPs_IN'!N$23/SUM('[1]Electricity and CHPs_IN'!N$22:N$23)*H84</f>
        <v>7.4130258550987756E-4</v>
      </c>
      <c r="I116" s="1">
        <f>'[1]Electricity and CHPs_IN'!O$23/SUM('[1]Electricity and CHPs_IN'!O$22:O$23)*I84</f>
        <v>2.0983144336773831E-5</v>
      </c>
      <c r="J116" s="1">
        <f>'[1]Electricity and CHPs_IN'!P$23/SUM('[1]Electricity and CHPs_IN'!P$22:P$23)*J84</f>
        <v>1.3778760194351706E-4</v>
      </c>
      <c r="K116" s="1">
        <f>'[1]Electricity and CHPs_IN'!Q$23/SUM('[1]Electricity and CHPs_IN'!Q$22:Q$23)*K84</f>
        <v>3.7893636982179633E-5</v>
      </c>
    </row>
    <row r="117" spans="1:11" x14ac:dyDescent="0.25">
      <c r="A117" s="5" t="str">
        <f t="shared" si="43"/>
        <v>STEM</v>
      </c>
      <c r="B117" s="5" t="str">
        <f t="shared" ca="1" si="44"/>
        <v>STEM_to_Premise_AGS_1150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3.0614950388859678E-4</v>
      </c>
      <c r="K117" s="1">
        <f>'[1]Electricity and CHPs_IN'!Q$23/SUM('[1]Electricity and CHPs_IN'!Q$22:Q$23)*K85</f>
        <v>2.5257395697202622E-3</v>
      </c>
    </row>
    <row r="118" spans="1:11" x14ac:dyDescent="0.25">
      <c r="A118" s="5" t="str">
        <f t="shared" si="43"/>
        <v>STEM</v>
      </c>
      <c r="B118" s="5" t="str">
        <f t="shared" ca="1" si="44"/>
        <v>STEM_to_Premise_AGS_1150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1.7319307962460225E-2</v>
      </c>
      <c r="G118" s="1">
        <f>'[1]Electricity and CHPs_IN'!M$23/SUM('[1]Electricity and CHPs_IN'!M$22:M$23)*G86</f>
        <v>6.6041517391408301E-3</v>
      </c>
      <c r="H118" s="1">
        <f>'[1]Electricity and CHPs_IN'!N$23/SUM('[1]Electricity and CHPs_IN'!N$22:N$23)*H86</f>
        <v>5.3432945697645569E-3</v>
      </c>
      <c r="I118" s="1">
        <f>'[1]Electricity and CHPs_IN'!O$23/SUM('[1]Electricity and CHPs_IN'!O$22:O$23)*I86</f>
        <v>9.1425970103763758E-5</v>
      </c>
      <c r="J118" s="1">
        <f>'[1]Electricity and CHPs_IN'!P$23/SUM('[1]Electricity and CHPs_IN'!P$22:P$23)*J86</f>
        <v>1.1479146692845566E-4</v>
      </c>
      <c r="K118" s="1">
        <f>'[1]Electricity and CHPs_IN'!Q$23/SUM('[1]Electricity and CHPs_IN'!Q$22:Q$23)*K86</f>
        <v>6.8101047206060362E-4</v>
      </c>
    </row>
    <row r="119" spans="1:11" x14ac:dyDescent="0.25">
      <c r="A119" s="5" t="str">
        <f t="shared" si="43"/>
        <v>STEM</v>
      </c>
      <c r="B119" s="5" t="str">
        <f t="shared" ca="1" si="44"/>
        <v>STEM_to_Premise_AGS_1150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2.9524361124502674E-5</v>
      </c>
      <c r="K119" s="1">
        <f>'[1]Electricity and CHPs_IN'!Q$23/SUM('[1]Electricity and CHPs_IN'!Q$22:Q$23)*K87</f>
        <v>3.9619466250224278E-4</v>
      </c>
    </row>
    <row r="120" spans="1:11" x14ac:dyDescent="0.25">
      <c r="A120" s="5" t="str">
        <f t="shared" si="43"/>
        <v>STEM</v>
      </c>
      <c r="B120" s="5" t="str">
        <f t="shared" ca="1" si="44"/>
        <v>STEM_to_Premise_AGS_1150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1.5768858715271533E-6</v>
      </c>
      <c r="J120" s="1">
        <f>'[1]Electricity and CHPs_IN'!P$23/SUM('[1]Electricity and CHPs_IN'!P$22:P$23)*J88</f>
        <v>2.3067245015685551E-5</v>
      </c>
      <c r="K120" s="1">
        <f>'[1]Electricity and CHPs_IN'!Q$23/SUM('[1]Electricity and CHPs_IN'!Q$22:Q$23)*K88</f>
        <v>6.5227477278273439E-5</v>
      </c>
    </row>
    <row r="121" spans="1:11" x14ac:dyDescent="0.25">
      <c r="A121" s="5" t="str">
        <f t="shared" si="43"/>
        <v>STEM</v>
      </c>
      <c r="B121" s="5" t="str">
        <f t="shared" ca="1" si="44"/>
        <v>STEM_to_Premise_AGS_1150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3.7774851067402766E-4</v>
      </c>
      <c r="G121" s="1">
        <f>'[1]Electricity and CHPs_IN'!M$23/SUM('[1]Electricity and CHPs_IN'!M$22:M$23)*G89</f>
        <v>2.4488234108640194E-4</v>
      </c>
      <c r="H121" s="1">
        <f>'[1]Electricity and CHPs_IN'!N$23/SUM('[1]Electricity and CHPs_IN'!N$22:N$23)*H89</f>
        <v>1.2488344851644372E-3</v>
      </c>
      <c r="I121" s="1">
        <f>'[1]Electricity and CHPs_IN'!O$23/SUM('[1]Electricity and CHPs_IN'!O$22:O$23)*I89</f>
        <v>2.3996287661947047E-5</v>
      </c>
      <c r="J121" s="1">
        <f>'[1]Electricity and CHPs_IN'!P$23/SUM('[1]Electricity and CHPs_IN'!P$22:P$23)*J89</f>
        <v>2.4613930108433795E-4</v>
      </c>
      <c r="K121" s="1">
        <f>'[1]Electricity and CHPs_IN'!Q$23/SUM('[1]Electricity and CHPs_IN'!Q$22:Q$23)*K89</f>
        <v>7.5976175983899306E-3</v>
      </c>
    </row>
    <row r="122" spans="1:11" x14ac:dyDescent="0.25">
      <c r="A122" s="5" t="str">
        <f t="shared" si="43"/>
        <v>STEM</v>
      </c>
      <c r="B122" s="5" t="str">
        <f t="shared" ca="1" si="44"/>
        <v>STEM_to_Premise_AGS_1150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7.063111792599016E-7</v>
      </c>
      <c r="J122" s="1">
        <f>'[1]Electricity and CHPs_IN'!P$23/SUM('[1]Electricity and CHPs_IN'!P$22:P$23)*J90</f>
        <v>4.8999054886225716E-6</v>
      </c>
      <c r="K122" s="1">
        <f>'[1]Electricity and CHPs_IN'!Q$23/SUM('[1]Electricity and CHPs_IN'!Q$22:Q$23)*K90</f>
        <v>5.8992872872512341E-5</v>
      </c>
    </row>
    <row r="123" spans="1:11" x14ac:dyDescent="0.25">
      <c r="A123" s="5" t="str">
        <f t="shared" si="43"/>
        <v>STEM</v>
      </c>
      <c r="B123" s="5" t="str">
        <f t="shared" ca="1" si="44"/>
        <v>STEM_to_Premise_AGS_1150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7.2676081605718408E-4</v>
      </c>
      <c r="G123" s="1">
        <f>'[1]Electricity and CHPs_IN'!M$23/SUM('[1]Electricity and CHPs_IN'!M$22:M$23)*G91</f>
        <v>3.1014187421554322E-4</v>
      </c>
      <c r="H123" s="1">
        <f>'[1]Electricity and CHPs_IN'!N$23/SUM('[1]Electricity and CHPs_IN'!N$22:N$23)*H91</f>
        <v>2.127978186528844E-3</v>
      </c>
      <c r="I123" s="1">
        <f>'[1]Electricity and CHPs_IN'!O$23/SUM('[1]Electricity and CHPs_IN'!O$22:O$23)*I91</f>
        <v>5.4418877563362788E-4</v>
      </c>
      <c r="J123" s="1">
        <f>'[1]Electricity and CHPs_IN'!P$23/SUM('[1]Electricity and CHPs_IN'!P$22:P$23)*J91</f>
        <v>3.2628195688030139E-3</v>
      </c>
      <c r="K123" s="1">
        <f>'[1]Electricity and CHPs_IN'!Q$23/SUM('[1]Electricity and CHPs_IN'!Q$22:Q$23)*K91</f>
        <v>5.1443802207738781E-2</v>
      </c>
    </row>
    <row r="124" spans="1:11" x14ac:dyDescent="0.25">
      <c r="A124" s="5" t="str">
        <f t="shared" si="43"/>
        <v>STEM</v>
      </c>
      <c r="B124" s="5" t="str">
        <f t="shared" ca="1" si="44"/>
        <v>STEM_to_Premise_AGS_1150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2.9128065878810665E-6</v>
      </c>
      <c r="J124" s="1">
        <f>'[1]Electricity and CHPs_IN'!P$23/SUM('[1]Electricity and CHPs_IN'!P$22:P$23)*J92</f>
        <v>2.5185073833878871E-5</v>
      </c>
      <c r="K124" s="1">
        <f>'[1]Electricity and CHPs_IN'!Q$23/SUM('[1]Electricity and CHPs_IN'!Q$22:Q$23)*K92</f>
        <v>2.9339329136356508E-4</v>
      </c>
    </row>
    <row r="125" spans="1:11" x14ac:dyDescent="0.25">
      <c r="A125" s="5" t="str">
        <f t="shared" si="43"/>
        <v>STEM</v>
      </c>
      <c r="B125" s="5" t="str">
        <f t="shared" ca="1" si="44"/>
        <v>STEM_to_Premise_AGS_1150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0.95937650245580408</v>
      </c>
      <c r="G125" s="1">
        <f t="shared" si="83"/>
        <v>1.1060273398875127</v>
      </c>
      <c r="H125" s="1">
        <f t="shared" si="83"/>
        <v>1.2629639592810258</v>
      </c>
      <c r="I125" s="1">
        <f t="shared" si="83"/>
        <v>1.2632577573057666</v>
      </c>
      <c r="J125" s="1">
        <f t="shared" si="83"/>
        <v>1.2633049179533773</v>
      </c>
      <c r="K125" s="1">
        <f t="shared" si="83"/>
        <v>2.9835423937479741</v>
      </c>
    </row>
    <row r="126" spans="1:11" x14ac:dyDescent="0.25">
      <c r="A126" s="5" t="str">
        <f t="shared" si="43"/>
        <v>STEM</v>
      </c>
      <c r="B126" s="5" t="str">
        <f t="shared" ca="1" si="44"/>
        <v>STEM_to_Premise_AGS_1150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1.5365919997972313E-2</v>
      </c>
      <c r="G126" s="1">
        <f>'[1]Electricity and CHPs_IN'!M$23/SUM('[1]Electricity and CHPs_IN'!M$22:M$23)*G94</f>
        <v>4.568145682434599E-2</v>
      </c>
      <c r="H126" s="1">
        <f>'[1]Electricity and CHPs_IN'!N$23/SUM('[1]Electricity and CHPs_IN'!N$22:N$23)*H94</f>
        <v>5.5817397386416806E-2</v>
      </c>
      <c r="I126" s="1">
        <f>'[1]Electricity and CHPs_IN'!O$23/SUM('[1]Electricity and CHPs_IN'!O$22:O$23)*I94</f>
        <v>3.9215269792622987E-3</v>
      </c>
      <c r="J126" s="1">
        <f>'[1]Electricity and CHPs_IN'!P$23/SUM('[1]Electricity and CHPs_IN'!P$22:P$23)*J94</f>
        <v>7.9443783532130927E-3</v>
      </c>
      <c r="K126" s="1">
        <f>'[1]Electricity and CHPs_IN'!Q$23/SUM('[1]Electricity and CHPs_IN'!Q$22:Q$23)*K94</f>
        <v>1.2159542308970578E-3</v>
      </c>
    </row>
    <row r="127" spans="1:11" x14ac:dyDescent="0.25">
      <c r="A127" s="5" t="str">
        <f t="shared" si="43"/>
        <v>STEM</v>
      </c>
      <c r="B127" s="5" t="str">
        <f t="shared" ca="1" si="44"/>
        <v>STEM_to_Premise_AGS_1150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1.9702391958457063E-6</v>
      </c>
      <c r="J127" s="1">
        <f>'[1]Electricity and CHPs_IN'!P$23/SUM('[1]Electricity and CHPs_IN'!P$22:P$23)*J95</f>
        <v>1.8482892638773302E-5</v>
      </c>
      <c r="K127" s="1">
        <f>'[1]Electricity and CHPs_IN'!Q$23/SUM('[1]Electricity and CHPs_IN'!Q$22:Q$23)*K95</f>
        <v>8.0047954336026018E-5</v>
      </c>
    </row>
    <row r="128" spans="1:11" x14ac:dyDescent="0.25">
      <c r="A128" s="5" t="str">
        <f t="shared" si="43"/>
        <v>STEM</v>
      </c>
      <c r="B128" s="5" t="str">
        <f t="shared" ca="1" si="44"/>
        <v>STEM_to_Premise_AGS_1150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8.2547023373015378</v>
      </c>
      <c r="G128" s="1">
        <f t="shared" ref="G128:K128" si="84">SUM(G129:G134)</f>
        <v>8.9452290765137104</v>
      </c>
      <c r="H128" s="1">
        <f t="shared" si="84"/>
        <v>9.1760489621391166</v>
      </c>
      <c r="I128" s="1">
        <f t="shared" si="84"/>
        <v>9.1336413423964959</v>
      </c>
      <c r="J128" s="1">
        <f t="shared" si="84"/>
        <v>9.3089798370173504</v>
      </c>
      <c r="K128" s="1">
        <f t="shared" si="84"/>
        <v>11.007292416070758</v>
      </c>
    </row>
    <row r="129" spans="1:17" x14ac:dyDescent="0.25">
      <c r="A129" s="5" t="str">
        <f t="shared" si="43"/>
        <v>STEM</v>
      </c>
      <c r="B129" s="5" t="str">
        <f t="shared" ca="1" si="44"/>
        <v>STEM_to_Premise_AGS_1150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6.5070062375551947</v>
      </c>
      <c r="G129" s="1">
        <f>'[1]Electricity and CHPs'!C19</f>
        <v>7.302774755322555</v>
      </c>
      <c r="H129" s="1">
        <f>'[1]Electricity and CHPs'!D19</f>
        <v>7.4118262497463796</v>
      </c>
      <c r="I129" s="1">
        <f>'[1]Electricity and CHPs'!E19</f>
        <v>7.3981468832452739</v>
      </c>
      <c r="J129" s="1">
        <f>'[1]Electricity and CHPs'!F19</f>
        <v>4.3868160699752776</v>
      </c>
      <c r="K129" s="1">
        <f>'[1]Electricity and CHPs'!G19</f>
        <v>4.653444386579106</v>
      </c>
    </row>
    <row r="130" spans="1:17" x14ac:dyDescent="0.25">
      <c r="A130" s="5" t="str">
        <f t="shared" si="43"/>
        <v>STEM</v>
      </c>
      <c r="B130" s="5" t="str">
        <f t="shared" ca="1" si="44"/>
        <v>STEM_to_Premise_AGS_1150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3.237698067972905</v>
      </c>
      <c r="K130" s="1">
        <f>'[1]Electricity and CHPs'!G20</f>
        <v>4.4441970849104999</v>
      </c>
    </row>
    <row r="131" spans="1:17" x14ac:dyDescent="0.25">
      <c r="A131" s="5" t="str">
        <f t="shared" si="43"/>
        <v>STEM</v>
      </c>
      <c r="B131" s="5" t="str">
        <f t="shared" ca="1" si="44"/>
        <v>STEM_to_Premise_AGS_1150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1.5176436158478075</v>
      </c>
      <c r="G131" s="1">
        <f>'[1]Electricity and CHPs'!C26</f>
        <v>1.4122849354102469</v>
      </c>
      <c r="H131" s="1">
        <f>'[1]Electricity and CHPs'!D26</f>
        <v>1.4275044819637448</v>
      </c>
      <c r="I131" s="1">
        <f>'[1]Electricity and CHPs'!E26</f>
        <v>1.4025364703226255</v>
      </c>
      <c r="J131" s="1">
        <f>'[1]Electricity and CHPs'!F26</f>
        <v>0.84270865114931126</v>
      </c>
      <c r="K131" s="1">
        <f>'[1]Electricity and CHPs'!G26</f>
        <v>0.60490740246365671</v>
      </c>
    </row>
    <row r="132" spans="1:17" x14ac:dyDescent="0.25">
      <c r="A132" s="5" t="str">
        <f t="shared" si="43"/>
        <v>STEM</v>
      </c>
      <c r="B132" s="5" t="str">
        <f t="shared" ca="1" si="44"/>
        <v>STEM_to_Premise_AGS_1150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0.54160077086416047</v>
      </c>
      <c r="K132" s="1">
        <f>'[1]Electricity and CHPs'!G27</f>
        <v>0.71177569450417866</v>
      </c>
    </row>
    <row r="133" spans="1:17" x14ac:dyDescent="0.25">
      <c r="A133" s="5" t="str">
        <f t="shared" si="43"/>
        <v>STEM</v>
      </c>
      <c r="B133" s="5" t="str">
        <f t="shared" ca="1" si="44"/>
        <v>STEM_to_Premise_AGS_1150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0.23005248389853589</v>
      </c>
      <c r="G133" s="1">
        <f>'[1]Electricity and CHPs'!C44</f>
        <v>0.23016938578090751</v>
      </c>
      <c r="H133" s="1">
        <f>'[1]Electricity and CHPs'!D44</f>
        <v>0.33671823042899329</v>
      </c>
      <c r="I133" s="1">
        <f>'[1]Electricity and CHPs'!E44</f>
        <v>0.33295798882859634</v>
      </c>
      <c r="J133" s="1">
        <f>'[1]Electricity and CHPs'!F44</f>
        <v>5.3579683255773489E-2</v>
      </c>
      <c r="K133" s="1">
        <f>'[1]Electricity and CHPs'!G44</f>
        <v>6.7034383705026027E-5</v>
      </c>
    </row>
    <row r="134" spans="1:17" x14ac:dyDescent="0.25">
      <c r="A134" s="5" t="str">
        <f t="shared" si="43"/>
        <v>STEM</v>
      </c>
      <c r="B134" s="5" t="str">
        <f t="shared" ca="1" si="44"/>
        <v>STEM_to_Premise_AGS_1150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0.24657659379992453</v>
      </c>
      <c r="K134" s="1">
        <f>'[1]Electricity and CHPs'!G45</f>
        <v>0.59290081322961385</v>
      </c>
    </row>
    <row r="135" spans="1:17" x14ac:dyDescent="0.25">
      <c r="A135" s="5" t="str">
        <f t="shared" si="43"/>
        <v>STEM</v>
      </c>
      <c r="B135" s="5" t="str">
        <f t="shared" ca="1" si="44"/>
        <v>STEM_to_Premise_AGS_1150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4.0123249267015009</v>
      </c>
      <c r="G135" s="1">
        <f t="shared" ref="G135:K135" si="86">SUM(G136:G139)</f>
        <v>4.3575298453664013</v>
      </c>
      <c r="H135" s="1">
        <f t="shared" si="86"/>
        <v>4.4196653658550629</v>
      </c>
      <c r="I135" s="1">
        <f t="shared" si="86"/>
        <v>4.4003416767839498</v>
      </c>
      <c r="J135" s="1">
        <f t="shared" si="86"/>
        <v>4.5044117799808276</v>
      </c>
      <c r="K135" s="1">
        <f t="shared" si="86"/>
        <v>5.20716228422872</v>
      </c>
      <c r="M135" s="1"/>
      <c r="N135" s="1"/>
      <c r="O135" s="1"/>
      <c r="P135" s="1"/>
      <c r="Q135" s="1"/>
    </row>
    <row r="136" spans="1:17" x14ac:dyDescent="0.25">
      <c r="A136" s="5" t="str">
        <f t="shared" si="43"/>
        <v>STEM</v>
      </c>
      <c r="B136" s="5" t="str">
        <f t="shared" ca="1" si="44"/>
        <v>STEM_to_Premise_AGS_1150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3.2535031187775973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3.6513873776612775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3.7059131248731902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3.699073441622637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2.1934080349876388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2.326722193289553</v>
      </c>
    </row>
    <row r="137" spans="1:17" x14ac:dyDescent="0.25">
      <c r="A137" s="5" t="str">
        <f t="shared" si="43"/>
        <v>STEM</v>
      </c>
      <c r="B137" s="5" t="str">
        <f t="shared" ca="1" si="44"/>
        <v>STEM_to_Premise_AGS_1150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1.6188490339864525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2.22209854245525</v>
      </c>
    </row>
    <row r="138" spans="1:17" x14ac:dyDescent="0.25">
      <c r="A138" s="5" t="str">
        <f t="shared" si="43"/>
        <v>STEM</v>
      </c>
      <c r="B138" s="5" t="str">
        <f t="shared" ca="1" si="44"/>
        <v>STEM_to_Premise_AGS_1150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0.75882180792390386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0.70614246770512346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0.71375224098187251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0.70126823516131287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0.42135432557465569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0.30245370123182835</v>
      </c>
    </row>
    <row r="139" spans="1:17" x14ac:dyDescent="0.25">
      <c r="A139" s="5" t="str">
        <f t="shared" si="43"/>
        <v>STEM</v>
      </c>
      <c r="B139" s="5" t="str">
        <f t="shared" ca="1" si="44"/>
        <v>STEM_to_Premise_AGS_1150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0.27080038543208024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0.35588784725208933</v>
      </c>
    </row>
    <row r="140" spans="1:17" x14ac:dyDescent="0.25">
      <c r="A140" s="5" t="str">
        <f t="shared" si="43"/>
        <v>STEM</v>
      </c>
      <c r="B140" s="5" t="str">
        <f t="shared" ca="1" si="44"/>
        <v>STEM_to_Premise_AGS_1150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43"/>
        <v>STEM</v>
      </c>
      <c r="B141" s="5" t="str">
        <f t="shared" ca="1" si="44"/>
        <v>STEM_to_Premise_AGS_1150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43"/>
        <v>STEM</v>
      </c>
      <c r="B142" s="5" t="str">
        <f t="shared" ca="1" si="44"/>
        <v>STEM_to_Premise_AGS_1150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4.2423774106000369</v>
      </c>
      <c r="G142" s="1">
        <f t="shared" ref="G142:K142" si="87">SUM(G143:G148)</f>
        <v>4.587699231147309</v>
      </c>
      <c r="H142" s="1">
        <f t="shared" si="87"/>
        <v>4.7563835962840555</v>
      </c>
      <c r="I142" s="1">
        <f t="shared" si="87"/>
        <v>4.7332996656125461</v>
      </c>
      <c r="J142" s="1">
        <f t="shared" si="87"/>
        <v>4.8045680570365255</v>
      </c>
      <c r="K142" s="1">
        <f t="shared" si="87"/>
        <v>5.8001301318420388</v>
      </c>
    </row>
    <row r="143" spans="1:17" x14ac:dyDescent="0.25">
      <c r="A143" s="5" t="str">
        <f t="shared" si="43"/>
        <v>STEM</v>
      </c>
      <c r="B143" s="5" t="str">
        <f t="shared" ca="1" si="44"/>
        <v>STEM_to_Premise_AGS_1150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3.2535031187775973</v>
      </c>
      <c r="G143" s="1">
        <f t="shared" ref="G143:K143" si="88">G129-G136</f>
        <v>3.6513873776612775</v>
      </c>
      <c r="H143" s="1">
        <f t="shared" si="88"/>
        <v>3.7059131248731894</v>
      </c>
      <c r="I143" s="1">
        <f t="shared" si="88"/>
        <v>3.699073441622637</v>
      </c>
      <c r="J143" s="1">
        <f t="shared" si="88"/>
        <v>2.1934080349876388</v>
      </c>
      <c r="K143" s="1">
        <f t="shared" si="88"/>
        <v>2.326722193289553</v>
      </c>
    </row>
    <row r="144" spans="1:17" x14ac:dyDescent="0.25">
      <c r="A144" s="5" t="str">
        <f t="shared" si="43"/>
        <v>STEM</v>
      </c>
      <c r="B144" s="5" t="str">
        <f t="shared" ca="1" si="44"/>
        <v>STEM_to_Premise_AGS_1150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1.6188490339864525</v>
      </c>
      <c r="K144" s="1">
        <f t="shared" si="89"/>
        <v>2.22209854245525</v>
      </c>
    </row>
    <row r="145" spans="1:11" x14ac:dyDescent="0.25">
      <c r="A145" s="5" t="str">
        <f t="shared" si="43"/>
        <v>STEM</v>
      </c>
      <c r="B145" s="5" t="str">
        <f t="shared" ca="1" si="44"/>
        <v>STEM_to_Premise_AGS_1150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0.75882180792390364</v>
      </c>
      <c r="G145" s="1">
        <f t="shared" si="90"/>
        <v>0.70614246770512346</v>
      </c>
      <c r="H145" s="1">
        <f t="shared" si="90"/>
        <v>0.71375224098187229</v>
      </c>
      <c r="I145" s="1">
        <f t="shared" si="90"/>
        <v>0.70126823516131265</v>
      </c>
      <c r="J145" s="1">
        <f t="shared" si="90"/>
        <v>0.42135432557465557</v>
      </c>
      <c r="K145" s="1">
        <f t="shared" si="90"/>
        <v>0.30245370123182835</v>
      </c>
    </row>
    <row r="146" spans="1:11" x14ac:dyDescent="0.25">
      <c r="A146" s="5" t="str">
        <f t="shared" si="43"/>
        <v>STEM</v>
      </c>
      <c r="B146" s="5" t="str">
        <f t="shared" ca="1" si="44"/>
        <v>STEM_to_Premise_AGS_1150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0.27080038543208024</v>
      </c>
      <c r="K146" s="1">
        <f t="shared" si="91"/>
        <v>0.35588784725208933</v>
      </c>
    </row>
    <row r="147" spans="1:11" x14ac:dyDescent="0.25">
      <c r="A147" s="5" t="str">
        <f t="shared" si="43"/>
        <v>STEM</v>
      </c>
      <c r="B147" s="5" t="str">
        <f t="shared" ca="1" si="44"/>
        <v>STEM_to_Premise_AGS_1150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0.23005248389853589</v>
      </c>
      <c r="G147" s="1">
        <f t="shared" si="92"/>
        <v>0.23016938578090751</v>
      </c>
      <c r="H147" s="1">
        <f t="shared" si="92"/>
        <v>0.33671823042899329</v>
      </c>
      <c r="I147" s="1">
        <f t="shared" si="92"/>
        <v>0.33295798882859634</v>
      </c>
      <c r="J147" s="1">
        <f t="shared" si="92"/>
        <v>5.3579683255773489E-2</v>
      </c>
      <c r="K147" s="1">
        <f t="shared" si="92"/>
        <v>6.7034383705026027E-5</v>
      </c>
    </row>
    <row r="148" spans="1:11" x14ac:dyDescent="0.25">
      <c r="A148" s="5" t="str">
        <f t="shared" ref="A148:A179" si="93">A147</f>
        <v>STEM</v>
      </c>
      <c r="B148" s="5" t="str">
        <f t="shared" ref="B148:B179" ca="1" si="94">B147</f>
        <v>STEM_to_Premise_AGS_1150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0.24657659379992453</v>
      </c>
      <c r="K148" s="1">
        <f t="shared" si="96"/>
        <v>0.59290081322961385</v>
      </c>
    </row>
    <row r="149" spans="1:11" x14ac:dyDescent="0.25">
      <c r="A149" s="5" t="str">
        <f t="shared" si="93"/>
        <v>STEM</v>
      </c>
      <c r="B149" s="5" t="str">
        <f t="shared" ca="1" si="94"/>
        <v>STEM_to_Premise_AGS_1150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0.5972882185397379</v>
      </c>
      <c r="G149" s="1">
        <f t="shared" ref="G149:K149" si="97">SUM(G150:G156)</f>
        <v>0.59730370192136917</v>
      </c>
      <c r="H149" s="1">
        <f t="shared" si="97"/>
        <v>1.5033837677041628</v>
      </c>
      <c r="I149" s="1">
        <f t="shared" si="97"/>
        <v>2.6383371236577617</v>
      </c>
      <c r="J149" s="1">
        <f t="shared" si="97"/>
        <v>4.5440905005688137</v>
      </c>
      <c r="K149" s="1">
        <f t="shared" si="97"/>
        <v>12.212184942837478</v>
      </c>
    </row>
    <row r="150" spans="1:11" x14ac:dyDescent="0.25">
      <c r="A150" s="5" t="str">
        <f t="shared" si="93"/>
        <v>STEM</v>
      </c>
      <c r="B150" s="5" t="str">
        <f t="shared" ca="1" si="94"/>
        <v>STEM_to_Premise_AGS_1150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0.42476100161453173</v>
      </c>
      <c r="G150" s="1">
        <f>'[1]Electricity and CHPs'!C25</f>
        <v>7.5680778329072759E-2</v>
      </c>
      <c r="H150" s="1">
        <f>'[1]Electricity and CHPs'!D25</f>
        <v>0.37162330603445815</v>
      </c>
      <c r="I150" s="1">
        <f>'[1]Electricity and CHPs'!E25</f>
        <v>2.2436603116195789E-3</v>
      </c>
      <c r="J150" s="1">
        <f>'[1]Electricity and CHPs'!F25</f>
        <v>0.61065300892117946</v>
      </c>
      <c r="K150" s="1">
        <f>'[1]Electricity and CHPs'!G25</f>
        <v>2.9106560413365198E-4</v>
      </c>
    </row>
    <row r="151" spans="1:11" x14ac:dyDescent="0.25">
      <c r="A151" s="5" t="str">
        <f t="shared" si="93"/>
        <v>STEM</v>
      </c>
      <c r="B151" s="5" t="str">
        <f t="shared" ca="1" si="94"/>
        <v>STEM_to_Premise_AGS_1150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1.7220409160928225E-3</v>
      </c>
      <c r="K151" s="1">
        <f>'[1]Electricity and CHPs'!G31</f>
        <v>6.3253032186623876</v>
      </c>
    </row>
    <row r="152" spans="1:11" x14ac:dyDescent="0.25">
      <c r="A152" s="5" t="str">
        <f t="shared" si="93"/>
        <v>STEM</v>
      </c>
      <c r="B152" s="5" t="str">
        <f t="shared" ca="1" si="94"/>
        <v>STEM_to_Premise_AGS_1150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0.1725272169252062</v>
      </c>
      <c r="G152" s="1">
        <f>'[1]Electricity and CHPs'!C42</f>
        <v>0.52162292359229645</v>
      </c>
      <c r="H152" s="1">
        <f>'[1]Electricity and CHPs'!D42</f>
        <v>1.1317604616697046</v>
      </c>
      <c r="I152" s="1">
        <f>'[1]Electricity and CHPs'!E42</f>
        <v>2.6306355285179333</v>
      </c>
      <c r="J152" s="1">
        <f>'[1]Electricity and CHPs'!F42</f>
        <v>3.7621843555126318</v>
      </c>
      <c r="K152" s="1">
        <f>'[1]Electricity and CHPs'!G42</f>
        <v>5.3122958503256301E-4</v>
      </c>
    </row>
    <row r="153" spans="1:11" x14ac:dyDescent="0.25">
      <c r="A153" s="5" t="str">
        <f t="shared" si="93"/>
        <v>STEM</v>
      </c>
      <c r="B153" s="5" t="str">
        <f t="shared" ca="1" si="94"/>
        <v>STEM_to_Premise_AGS_1150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0.16040990175678663</v>
      </c>
      <c r="K153" s="1">
        <f>'[1]Electricity and CHPs'!G43</f>
        <v>5.8837689658323074</v>
      </c>
    </row>
    <row r="154" spans="1:11" x14ac:dyDescent="0.25">
      <c r="A154" s="5" t="str">
        <f t="shared" si="93"/>
        <v>STEM</v>
      </c>
      <c r="B154" s="5" t="str">
        <f t="shared" ca="1" si="94"/>
        <v>STEM_to_Premise_AGS_1150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1.1843437150812926E-3</v>
      </c>
      <c r="J154" s="1">
        <f>'[1]Electricity and CHPs'!F50</f>
        <v>2.0983864518383591E-3</v>
      </c>
      <c r="K154" s="1">
        <f>'[1]Electricity and CHPs'!G50</f>
        <v>6.9054934752892745E-4</v>
      </c>
    </row>
    <row r="155" spans="1:11" x14ac:dyDescent="0.25">
      <c r="A155" s="5" t="str">
        <f t="shared" si="93"/>
        <v>STEM</v>
      </c>
      <c r="B155" s="5" t="str">
        <f t="shared" ca="1" si="94"/>
        <v>STEM_to_Premise_AGS_1150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2.4359378891232507E-3</v>
      </c>
      <c r="J155" s="1">
        <f>'[1]Electricity and CHPs'!F53</f>
        <v>4.2950157646343178E-3</v>
      </c>
      <c r="K155" s="1">
        <f>'[1]Electricity and CHPs'!G53</f>
        <v>1.0964315480600747E-3</v>
      </c>
    </row>
    <row r="156" spans="1:11" x14ac:dyDescent="0.25">
      <c r="A156" s="5" t="str">
        <f t="shared" si="93"/>
        <v>STEM</v>
      </c>
      <c r="B156" s="5" t="str">
        <f t="shared" ca="1" si="94"/>
        <v>STEM_to_Premise_AGS_1150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1.837653224004236E-3</v>
      </c>
      <c r="J156" s="1">
        <f>'[1]Electricity and CHPs'!F56</f>
        <v>2.7277912456494134E-3</v>
      </c>
      <c r="K156" s="1">
        <f>'[1]Electricity and CHPs'!G56</f>
        <v>5.0348225802804931E-4</v>
      </c>
    </row>
    <row r="157" spans="1:11" x14ac:dyDescent="0.25">
      <c r="A157" s="5" t="str">
        <f t="shared" si="93"/>
        <v>STEM</v>
      </c>
      <c r="B157" s="5" t="str">
        <f t="shared" ca="1" si="94"/>
        <v>STEM_to_Premise_AGS_1150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0.54529215317189028</v>
      </c>
      <c r="H157" s="1">
        <f t="shared" si="98"/>
        <v>1.9633955213092094</v>
      </c>
      <c r="I157" s="1">
        <f t="shared" si="98"/>
        <v>4.770767399063593</v>
      </c>
      <c r="J157" s="1">
        <f t="shared" si="98"/>
        <v>13.401446734634979</v>
      </c>
      <c r="K157" s="1">
        <f t="shared" si="98"/>
        <v>21.829553744941585</v>
      </c>
    </row>
    <row r="158" spans="1:11" x14ac:dyDescent="0.25">
      <c r="A158" s="5" t="str">
        <f t="shared" si="93"/>
        <v>STEM</v>
      </c>
      <c r="B158" s="5" t="str">
        <f t="shared" ca="1" si="94"/>
        <v>STEM_to_Premise_AGS_1150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0.54529215317189028</v>
      </c>
      <c r="H158" s="1">
        <f>'[1]Electricity and CHPs'!D33</f>
        <v>1.9633955213092094</v>
      </c>
      <c r="I158" s="1">
        <f>'[1]Electricity and CHPs'!E33</f>
        <v>4.770767399063593</v>
      </c>
      <c r="J158" s="1">
        <f>'[1]Electricity and CHPs'!F33</f>
        <v>13.401446734634979</v>
      </c>
      <c r="K158" s="1">
        <f>'[1]Electricity and CHPs'!G33</f>
        <v>21.829553744941585</v>
      </c>
    </row>
    <row r="159" spans="1:11" x14ac:dyDescent="0.25">
      <c r="A159" s="5" t="str">
        <f t="shared" si="93"/>
        <v>STEM</v>
      </c>
      <c r="B159" s="5" t="str">
        <f t="shared" ca="1" si="94"/>
        <v>STEM_to_Premise_AGS_1150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12.822573748592376</v>
      </c>
      <c r="H159" s="1">
        <f t="shared" si="99"/>
        <v>28.800043454378276</v>
      </c>
      <c r="I159" s="1">
        <f t="shared" si="99"/>
        <v>36.924180654208193</v>
      </c>
      <c r="J159" s="1">
        <f t="shared" si="99"/>
        <v>74.144308956380428</v>
      </c>
      <c r="K159" s="1">
        <f t="shared" si="99"/>
        <v>118.40028116218635</v>
      </c>
    </row>
    <row r="160" spans="1:11" x14ac:dyDescent="0.25">
      <c r="A160" s="5" t="str">
        <f t="shared" si="93"/>
        <v>STEM</v>
      </c>
      <c r="B160" s="5" t="str">
        <f t="shared" ca="1" si="94"/>
        <v>STEM_to_Premise_AGS_1150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0.14080513676707751</v>
      </c>
      <c r="I160" s="1">
        <f>'[1]Electricity and CHPs'!E34</f>
        <v>0.15586545369886776</v>
      </c>
      <c r="J160" s="1">
        <f>'[1]Electricity and CHPs'!F34</f>
        <v>2.1690325907928889</v>
      </c>
      <c r="K160" s="1">
        <f>'[1]Electricity and CHPs'!G34</f>
        <v>11.618817967769299</v>
      </c>
    </row>
    <row r="161" spans="1:11" x14ac:dyDescent="0.25">
      <c r="A161" s="5" t="str">
        <f t="shared" si="93"/>
        <v>STEM</v>
      </c>
      <c r="B161" s="5" t="str">
        <f t="shared" ca="1" si="94"/>
        <v>STEM_to_Premise_AGS_1150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4.8498358287312016</v>
      </c>
      <c r="H161" s="1">
        <f>'[1]Electricity and CHPs'!D35</f>
        <v>9.5945089284670928</v>
      </c>
      <c r="I161" s="1">
        <f>'[1]Electricity and CHPs'!E35</f>
        <v>12.306513883263136</v>
      </c>
      <c r="J161" s="1">
        <f>'[1]Electricity and CHPs'!F35</f>
        <v>39.100472239758282</v>
      </c>
      <c r="K161" s="1">
        <f>'[1]Electricity and CHPs'!G35</f>
        <v>62.600404315375762</v>
      </c>
    </row>
    <row r="162" spans="1:11" x14ac:dyDescent="0.25">
      <c r="A162" s="5" t="str">
        <f t="shared" si="93"/>
        <v>STEM</v>
      </c>
      <c r="B162" s="5" t="str">
        <f t="shared" ca="1" si="94"/>
        <v>STEM_to_Premise_AGS_1150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3.3906818334793205</v>
      </c>
      <c r="H162" s="1">
        <f>'[1]Electricity and CHPs'!D36</f>
        <v>8.0482098926215961</v>
      </c>
      <c r="I162" s="1">
        <f>'[1]Electricity and CHPs'!E36</f>
        <v>10.326591545334633</v>
      </c>
      <c r="J162" s="1">
        <f>'[1]Electricity and CHPs'!F36</f>
        <v>13.87809308475016</v>
      </c>
      <c r="K162" s="1">
        <f>'[1]Electricity and CHPs'!G36</f>
        <v>18.651010034056323</v>
      </c>
    </row>
    <row r="163" spans="1:11" x14ac:dyDescent="0.25">
      <c r="A163" s="5" t="str">
        <f t="shared" si="93"/>
        <v>STEM</v>
      </c>
      <c r="B163" s="5" t="str">
        <f t="shared" ca="1" si="94"/>
        <v>STEM_to_Premise_AGS_1150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1.2876009498016312</v>
      </c>
      <c r="H163" s="1">
        <f>'[1]Electricity and CHPs'!D37</f>
        <v>4.1841154527768598</v>
      </c>
      <c r="I163" s="1">
        <f>'[1]Electricity and CHPs'!E37</f>
        <v>5.3686075982169683</v>
      </c>
      <c r="J163" s="1">
        <f>'[1]Electricity and CHPs'!F37</f>
        <v>7.2151061462232144</v>
      </c>
      <c r="K163" s="1">
        <f>'[1]Electricity and CHPs'!G37</f>
        <v>9.6965430685143126</v>
      </c>
    </row>
    <row r="164" spans="1:11" x14ac:dyDescent="0.25">
      <c r="A164" s="5" t="str">
        <f t="shared" si="93"/>
        <v>STEM</v>
      </c>
      <c r="B164" s="5" t="str">
        <f t="shared" ca="1" si="94"/>
        <v>STEM_to_Premise_AGS_1150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3.2944551365802237</v>
      </c>
      <c r="H164" s="1">
        <f>'[1]Electricity and CHPs'!D38</f>
        <v>6.8324040437456475</v>
      </c>
      <c r="I164" s="1">
        <f>'[1]Electricity and CHPs'!E38</f>
        <v>8.7666021736945847</v>
      </c>
      <c r="J164" s="1">
        <f>'[1]Electricity and CHPs'!F38</f>
        <v>11.781604894855889</v>
      </c>
      <c r="K164" s="1">
        <f>'[1]Electricity and CHPs'!G38</f>
        <v>15.833505776470647</v>
      </c>
    </row>
    <row r="165" spans="1:11" x14ac:dyDescent="0.25">
      <c r="A165" s="5" t="str">
        <f>A168</f>
        <v>STEM</v>
      </c>
      <c r="B165" s="5" t="str">
        <f ca="1">B168</f>
        <v>STEM_to_Premise_AGS_1150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1.0419417224466892E-2</v>
      </c>
      <c r="J165" s="1">
        <f>'[1]Electricity and CHPs'!F32</f>
        <v>1.029091501509509E-2</v>
      </c>
      <c r="K165" s="1">
        <f>'[1]Electricity and CHPs'!G32</f>
        <v>21.413074540850481</v>
      </c>
    </row>
    <row r="166" spans="1:11" x14ac:dyDescent="0.25">
      <c r="A166" s="5" t="str">
        <f t="shared" ref="A166" si="100">A165</f>
        <v>STEM</v>
      </c>
      <c r="B166" s="5" t="str">
        <f t="shared" ref="B166" ca="1" si="101">B165</f>
        <v>STEM_to_Premise_AGS_1150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1.0419417224466892E-2</v>
      </c>
      <c r="J166" s="1">
        <f t="shared" si="103"/>
        <v>1.029091501509509E-2</v>
      </c>
      <c r="K166" s="1">
        <f t="shared" si="103"/>
        <v>21.413074540850481</v>
      </c>
    </row>
    <row r="167" spans="1:11" x14ac:dyDescent="0.25">
      <c r="A167" s="5" t="str">
        <f>A164</f>
        <v>STEM</v>
      </c>
      <c r="B167" s="5" t="str">
        <f ca="1">B164</f>
        <v>STEM_to_Premise_AGS_1150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1.913543983421103E-3</v>
      </c>
      <c r="J167" s="1">
        <f t="shared" si="104"/>
        <v>0.41845454084645212</v>
      </c>
      <c r="K167" s="1">
        <f t="shared" si="104"/>
        <v>0.24759728422779756</v>
      </c>
    </row>
    <row r="168" spans="1:11" x14ac:dyDescent="0.25">
      <c r="A168" s="5" t="str">
        <f t="shared" si="93"/>
        <v>STEM</v>
      </c>
      <c r="B168" s="5" t="str">
        <f t="shared" ca="1" si="94"/>
        <v>STEM_to_Premise_AGS_1150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6.7258705541577901E-3</v>
      </c>
      <c r="K168" s="1">
        <f>'[1]Electricity and CHPs'!G30</f>
        <v>6.575688180434522E-3</v>
      </c>
    </row>
    <row r="169" spans="1:11" x14ac:dyDescent="0.25">
      <c r="A169" s="5" t="str">
        <f>A165</f>
        <v>STEM</v>
      </c>
      <c r="B169" s="5" t="str">
        <f ca="1">B165</f>
        <v>STEM_to_Premise_AGS_1150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1.1354096068564418E-3</v>
      </c>
      <c r="J169" s="1">
        <f>'[1]Electricity and CHPs'!F46</f>
        <v>0.40971577737927561</v>
      </c>
      <c r="K169" s="1">
        <f>'[1]Electricity and CHPs'!G46</f>
        <v>0.23931047143292233</v>
      </c>
    </row>
    <row r="170" spans="1:11" x14ac:dyDescent="0.25">
      <c r="A170" s="5" t="str">
        <f t="shared" si="93"/>
        <v>STEM</v>
      </c>
      <c r="B170" s="5" t="str">
        <f t="shared" ca="1" si="94"/>
        <v>STEM_to_Premise_AGS_1150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7.7813437656466106E-4</v>
      </c>
      <c r="J170" s="1">
        <f>'[1]Electricity and CHPs'!F57</f>
        <v>2.0128929130187093E-3</v>
      </c>
      <c r="K170" s="1">
        <f>'[1]Electricity and CHPs'!G57</f>
        <v>1.7111246144407022E-3</v>
      </c>
    </row>
    <row r="171" spans="1:11" x14ac:dyDescent="0.25">
      <c r="A171" s="5" t="str">
        <f t="shared" si="93"/>
        <v>STEM</v>
      </c>
      <c r="B171" s="5" t="str">
        <f t="shared" ca="1" si="94"/>
        <v>STEM_to_Premise_AGS_1150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0.11453359525830702</v>
      </c>
      <c r="G171" s="1">
        <f t="shared" ref="G171:K171" si="106">SUM(G172:G178)</f>
        <v>2.9006501358162452E-2</v>
      </c>
      <c r="H171" s="1">
        <f t="shared" si="106"/>
        <v>0.11447458890247562</v>
      </c>
      <c r="I171" s="1">
        <f t="shared" si="106"/>
        <v>3.7096174231565512E-2</v>
      </c>
      <c r="J171" s="1">
        <f t="shared" si="106"/>
        <v>0.50751686223258885</v>
      </c>
      <c r="K171" s="1">
        <f t="shared" si="106"/>
        <v>2.6486491003568533</v>
      </c>
    </row>
    <row r="172" spans="1:11" x14ac:dyDescent="0.25">
      <c r="A172" s="5" t="str">
        <f t="shared" si="93"/>
        <v>STEM</v>
      </c>
      <c r="B172" s="5" t="str">
        <f t="shared" ca="1" si="94"/>
        <v>STEM_to_Premise_AGS_1150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9.4547894810713448E-2</v>
      </c>
      <c r="G172" s="1">
        <f>'[1]Electricity and CHPs'!C70</f>
        <v>1.1131192851336584E-2</v>
      </c>
      <c r="H172" s="1">
        <f>'[1]Electricity and CHPs'!D70</f>
        <v>9.4478653413629238E-2</v>
      </c>
      <c r="I172" s="1">
        <f>'[1]Electricity and CHPs'!E70</f>
        <v>1.7387076831228132E-3</v>
      </c>
      <c r="J172" s="1">
        <f>'[1]Electricity and CHPs'!F70</f>
        <v>7.9457736482210928E-3</v>
      </c>
      <c r="K172" s="1">
        <f>'[1]Electricity and CHPs'!G70</f>
        <v>9.4455136406813842E-2</v>
      </c>
    </row>
    <row r="173" spans="1:11" x14ac:dyDescent="0.25">
      <c r="A173" s="5" t="str">
        <f t="shared" si="93"/>
        <v>STEM</v>
      </c>
      <c r="B173" s="5" t="str">
        <f t="shared" ca="1" si="94"/>
        <v>STEM_to_Premise_AGS_1150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4.76568636607075E-3</v>
      </c>
      <c r="G173" s="1">
        <f>'[1]Electricity and CHPs'!C71</f>
        <v>3.7185889207119851E-3</v>
      </c>
      <c r="H173" s="1">
        <f>'[1]Electricity and CHPs'!D71</f>
        <v>4.7611485646156318E-3</v>
      </c>
      <c r="I173" s="1">
        <f>'[1]Electricity and CHPs'!E71</f>
        <v>2.5541391436126348E-3</v>
      </c>
      <c r="J173" s="1">
        <f>'[1]Electricity and CHPs'!F71</f>
        <v>7.9731995877306686E-2</v>
      </c>
      <c r="K173" s="1">
        <f>'[1]Electricity and CHPs'!G71</f>
        <v>2.0622112922604359</v>
      </c>
    </row>
    <row r="174" spans="1:11" x14ac:dyDescent="0.25">
      <c r="A174" s="5" t="str">
        <f t="shared" si="93"/>
        <v>STEM</v>
      </c>
      <c r="B174" s="5" t="str">
        <f t="shared" ca="1" si="94"/>
        <v>STEM_to_Premise_AGS_1150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4.4015628945251167E-3</v>
      </c>
      <c r="G174" s="1">
        <f>'[1]Electricity and CHPs'!C72</f>
        <v>3.3445619094846931E-3</v>
      </c>
      <c r="H174" s="1">
        <f>'[1]Electricity and CHPs'!D72</f>
        <v>4.3190324007290762E-3</v>
      </c>
      <c r="I174" s="1">
        <f>'[1]Electricity and CHPs'!E72</f>
        <v>2.4477891383315564E-3</v>
      </c>
      <c r="J174" s="1">
        <f>'[1]Electricity and CHPs'!F72</f>
        <v>7.2767200170604377E-3</v>
      </c>
      <c r="K174" s="1">
        <f>'[1]Electricity and CHPs'!G72</f>
        <v>2.0257344718281889E-2</v>
      </c>
    </row>
    <row r="175" spans="1:11" x14ac:dyDescent="0.25">
      <c r="A175" s="5" t="str">
        <f t="shared" si="93"/>
        <v>STEM</v>
      </c>
      <c r="B175" s="5" t="str">
        <f t="shared" ca="1" si="94"/>
        <v>STEM_to_Premise_AGS_1150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1.6046209596962656E-3</v>
      </c>
      <c r="G175" s="1">
        <f>'[1]Electricity and CHPs'!C73</f>
        <v>1.602706549561165E-3</v>
      </c>
      <c r="H175" s="1">
        <f>'[1]Electricity and CHPs'!D73</f>
        <v>1.6139850883385995E-3</v>
      </c>
      <c r="I175" s="1">
        <f>'[1]Electricity and CHPs'!E73</f>
        <v>2.5052715384521348E-3</v>
      </c>
      <c r="J175" s="1">
        <f>'[1]Electricity and CHPs'!F73</f>
        <v>4.719496038060246E-3</v>
      </c>
      <c r="K175" s="1">
        <f>'[1]Electricity and CHPs'!G73</f>
        <v>3.3795100221023335E-3</v>
      </c>
    </row>
    <row r="176" spans="1:11" x14ac:dyDescent="0.25">
      <c r="A176" s="5" t="str">
        <f t="shared" si="93"/>
        <v>STEM</v>
      </c>
      <c r="B176" s="5" t="str">
        <f t="shared" ca="1" si="94"/>
        <v>STEM_to_Premise_AGS_1150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3.8022288606987436E-3</v>
      </c>
      <c r="G176" s="1">
        <f>'[1]Electricity and CHPs'!C74</f>
        <v>3.8008396778257932E-3</v>
      </c>
      <c r="H176" s="1">
        <f>'[1]Electricity and CHPs'!D74</f>
        <v>3.8414717046052343E-3</v>
      </c>
      <c r="I176" s="1">
        <f>'[1]Electricity and CHPs'!E74</f>
        <v>1.2648235520314532E-2</v>
      </c>
      <c r="J176" s="1">
        <f>'[1]Electricity and CHPs'!F74</f>
        <v>0.2018432915570823</v>
      </c>
      <c r="K176" s="1">
        <f>'[1]Electricity and CHPs'!G74</f>
        <v>0.23273679791775376</v>
      </c>
    </row>
    <row r="177" spans="1:11" x14ac:dyDescent="0.25">
      <c r="A177" s="5" t="str">
        <f t="shared" si="93"/>
        <v>STEM</v>
      </c>
      <c r="B177" s="5" t="str">
        <f t="shared" ca="1" si="94"/>
        <v>STEM_to_Premise_AGS_1150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3.802154321651706E-3</v>
      </c>
      <c r="G177" s="1">
        <f>'[1]Electricity and CHPs'!C75</f>
        <v>3.8007591062366817E-3</v>
      </c>
      <c r="H177" s="1">
        <f>'[1]Electricity and CHPs'!D75</f>
        <v>3.8413998412664551E-3</v>
      </c>
      <c r="I177" s="1">
        <f>'[1]Electricity and CHPs'!E75</f>
        <v>1.2647502535021685E-2</v>
      </c>
      <c r="J177" s="1">
        <f>'[1]Electricity and CHPs'!F75</f>
        <v>0.20183764829478587</v>
      </c>
      <c r="K177" s="1">
        <f>'[1]Electricity and CHPs'!G75</f>
        <v>0.23275558722628087</v>
      </c>
    </row>
    <row r="178" spans="1:11" x14ac:dyDescent="0.25">
      <c r="A178" s="5" t="str">
        <f t="shared" si="93"/>
        <v>STEM</v>
      </c>
      <c r="B178" s="5" t="str">
        <f t="shared" ca="1" si="94"/>
        <v>STEM_to_Premise_AGS_1150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1.6094470449509889E-3</v>
      </c>
      <c r="G178" s="1">
        <f>'[1]Electricity and CHPs'!C76</f>
        <v>1.607852343005552E-3</v>
      </c>
      <c r="H178" s="1">
        <f>'[1]Electricity and CHPs'!D76</f>
        <v>1.618897889291394E-3</v>
      </c>
      <c r="I178" s="1">
        <f>'[1]Electricity and CHPs'!E76</f>
        <v>2.5545286727101566E-3</v>
      </c>
      <c r="J178" s="1">
        <f>'[1]Electricity and CHPs'!F76</f>
        <v>4.1619368000721767E-3</v>
      </c>
      <c r="K178" s="1">
        <f>'[1]Electricity and CHPs'!G76</f>
        <v>2.8534318051850341E-3</v>
      </c>
    </row>
    <row r="179" spans="1:11" x14ac:dyDescent="0.25">
      <c r="A179" s="9" t="str">
        <f t="shared" si="93"/>
        <v>STEM</v>
      </c>
      <c r="B179" s="9" t="str">
        <f t="shared" ca="1" si="94"/>
        <v>STEM_to_Premise_AGS_1150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29.620654007062544</v>
      </c>
      <c r="G179" s="3">
        <f t="shared" ref="G179:K179" si="107">SUM(G180,G231)</f>
        <v>33.742014460250118</v>
      </c>
      <c r="H179" s="3">
        <f t="shared" si="107"/>
        <v>33.886537494235171</v>
      </c>
      <c r="I179" s="3">
        <f t="shared" si="107"/>
        <v>42.35441529251159</v>
      </c>
      <c r="J179" s="3">
        <f t="shared" si="107"/>
        <v>45.395231683610064</v>
      </c>
      <c r="K179" s="3">
        <f t="shared" si="107"/>
        <v>50.459364916326173</v>
      </c>
    </row>
    <row r="180" spans="1:11" x14ac:dyDescent="0.2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23.058132630563055</v>
      </c>
      <c r="G180" s="1">
        <f t="shared" si="108"/>
        <v>25.545662694753094</v>
      </c>
      <c r="H180" s="1">
        <f t="shared" si="108"/>
        <v>25.444393073439777</v>
      </c>
      <c r="I180" s="1">
        <f t="shared" si="108"/>
        <v>28.670184773642379</v>
      </c>
      <c r="J180" s="1">
        <f t="shared" si="108"/>
        <v>29.971470852568359</v>
      </c>
      <c r="K180" s="1">
        <f t="shared" si="108"/>
        <v>31.584270306851668</v>
      </c>
    </row>
    <row r="181" spans="1:11" x14ac:dyDescent="0.2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17.238775776429954</v>
      </c>
      <c r="G181" s="1">
        <f t="shared" si="109"/>
        <v>13.327930754438393</v>
      </c>
      <c r="H181" s="1">
        <f t="shared" si="109"/>
        <v>14.338162789537657</v>
      </c>
      <c r="I181" s="1">
        <f t="shared" si="109"/>
        <v>12.807649942929714</v>
      </c>
      <c r="J181" s="1">
        <f t="shared" si="109"/>
        <v>13.718890646813302</v>
      </c>
      <c r="K181" s="1">
        <f t="shared" si="109"/>
        <v>10.809674807766285</v>
      </c>
    </row>
    <row r="182" spans="1:11" x14ac:dyDescent="0.2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9.2892447120024035E-3</v>
      </c>
      <c r="G182" s="1">
        <f t="shared" ref="G182:K182" si="110">G183</f>
        <v>3.9218005560528904E-4</v>
      </c>
      <c r="H182" s="1">
        <f t="shared" si="110"/>
        <v>5.4267471597197157E-3</v>
      </c>
      <c r="I182" s="1">
        <f t="shared" si="110"/>
        <v>1.2480859610891318E-3</v>
      </c>
      <c r="J182" s="1">
        <f t="shared" si="110"/>
        <v>1.5219282163367195E-3</v>
      </c>
      <c r="K182" s="1">
        <f t="shared" si="110"/>
        <v>2.6388014555968175E-5</v>
      </c>
    </row>
    <row r="183" spans="1:11" x14ac:dyDescent="0.2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9.2892447120024035E-3</v>
      </c>
      <c r="G183" s="1">
        <f>'[1]Electricity and CHPs'!C$94</f>
        <v>3.9218005560528904E-4</v>
      </c>
      <c r="H183" s="1">
        <f>'[1]Electricity and CHPs'!D$94</f>
        <v>5.4267471597197157E-3</v>
      </c>
      <c r="I183" s="1">
        <f>'[1]Electricity and CHPs'!E$94</f>
        <v>1.2480859610891318E-3</v>
      </c>
      <c r="J183" s="1">
        <f>'[1]Electricity and CHPs'!F$94</f>
        <v>1.5219282163367195E-3</v>
      </c>
      <c r="K183" s="1">
        <f>'[1]Electricity and CHPs'!G$94</f>
        <v>2.6388014555968175E-5</v>
      </c>
    </row>
    <row r="184" spans="1:11" x14ac:dyDescent="0.2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9.2892447120024035E-3</v>
      </c>
      <c r="G184" s="1">
        <f t="shared" ref="G184:K184" si="111">G183-G185</f>
        <v>3.9218005560528904E-4</v>
      </c>
      <c r="H184" s="1">
        <f t="shared" si="111"/>
        <v>5.4267471597197157E-3</v>
      </c>
      <c r="I184" s="1">
        <f t="shared" si="111"/>
        <v>1.2480859610891318E-3</v>
      </c>
      <c r="J184" s="1">
        <f t="shared" si="111"/>
        <v>1.5219282163367195E-3</v>
      </c>
      <c r="K184" s="1">
        <f t="shared" si="111"/>
        <v>2.6388014555968175E-5</v>
      </c>
    </row>
    <row r="185" spans="1:11" x14ac:dyDescent="0.2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2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1.8035614744921959</v>
      </c>
      <c r="G186" s="1">
        <f t="shared" ref="G186:K186" si="113">SUM(G187:G188)</f>
        <v>9.0134396334323806E-4</v>
      </c>
      <c r="H186" s="1">
        <f t="shared" si="113"/>
        <v>1.4013146388721575E-2</v>
      </c>
      <c r="I186" s="1">
        <f t="shared" si="113"/>
        <v>2.0772132584700866E-2</v>
      </c>
      <c r="J186" s="1">
        <f t="shared" si="113"/>
        <v>0.14528662256946914</v>
      </c>
      <c r="K186" s="1">
        <f t="shared" si="113"/>
        <v>4.2498428389738621E-2</v>
      </c>
    </row>
    <row r="187" spans="1:11" x14ac:dyDescent="0.2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1.8035614744921959</v>
      </c>
      <c r="G187" s="1">
        <f>'[1]Electricity and CHPs'!C$91</f>
        <v>9.0134396334323806E-4</v>
      </c>
      <c r="H187" s="1">
        <f>'[1]Electricity and CHPs'!D$91</f>
        <v>1.4013146388721575E-2</v>
      </c>
      <c r="I187" s="1">
        <f>'[1]Electricity and CHPs'!E$91</f>
        <v>2.0772132584700866E-2</v>
      </c>
      <c r="J187" s="1">
        <f>'[1]Electricity and CHPs'!F$91</f>
        <v>6.2115514729084505E-2</v>
      </c>
      <c r="K187" s="1">
        <f>'[1]Electricity and CHPs'!G$91</f>
        <v>9.8396040067577129E-4</v>
      </c>
    </row>
    <row r="188" spans="1:11" x14ac:dyDescent="0.2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8.3171107840384631E-2</v>
      </c>
      <c r="K188" s="1">
        <f>'[1]Electricity and CHPs'!G$95</f>
        <v>4.1514467989062852E-2</v>
      </c>
    </row>
    <row r="189" spans="1:11" x14ac:dyDescent="0.2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1.7569380125280918</v>
      </c>
      <c r="G189" s="1">
        <f t="shared" ref="G189:K189" si="114">SUM(G190:G191)</f>
        <v>8.355596319462496E-4</v>
      </c>
      <c r="H189" s="1">
        <f t="shared" si="114"/>
        <v>1.2528320069538528E-2</v>
      </c>
      <c r="I189" s="1">
        <f t="shared" si="114"/>
        <v>2.0727255266696904E-2</v>
      </c>
      <c r="J189" s="1">
        <f t="shared" si="114"/>
        <v>0.14460475994391672</v>
      </c>
      <c r="K189" s="1">
        <f t="shared" si="114"/>
        <v>3.9072503480892543E-2</v>
      </c>
    </row>
    <row r="190" spans="1:11" x14ac:dyDescent="0.2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1.7569380125280918</v>
      </c>
      <c r="G190" s="1">
        <f t="shared" ref="G190:K190" si="115">G187-G193</f>
        <v>8.355596319462496E-4</v>
      </c>
      <c r="H190" s="1">
        <f t="shared" si="115"/>
        <v>1.2528320069538528E-2</v>
      </c>
      <c r="I190" s="1">
        <f t="shared" si="115"/>
        <v>2.0727255266696904E-2</v>
      </c>
      <c r="J190" s="1">
        <f t="shared" si="115"/>
        <v>6.1823992720990047E-2</v>
      </c>
      <c r="K190" s="1">
        <f t="shared" si="115"/>
        <v>9.0464042170903787E-4</v>
      </c>
    </row>
    <row r="191" spans="1:11" x14ac:dyDescent="0.2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8.2780767222926668E-2</v>
      </c>
      <c r="K191" s="1">
        <f t="shared" si="116"/>
        <v>3.8167863059183502E-2</v>
      </c>
    </row>
    <row r="192" spans="1:11" x14ac:dyDescent="0.2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4.6623461964104267E-2</v>
      </c>
      <c r="G192" s="1">
        <f t="shared" ref="G192:K192" si="117">SUM(G193:G194)</f>
        <v>6.5784331396988484E-5</v>
      </c>
      <c r="H192" s="1">
        <f t="shared" si="117"/>
        <v>1.4848263191830462E-3</v>
      </c>
      <c r="I192" s="1">
        <f t="shared" si="117"/>
        <v>4.4877318003962258E-5</v>
      </c>
      <c r="J192" s="1">
        <f t="shared" si="117"/>
        <v>6.818626255524218E-4</v>
      </c>
      <c r="K192" s="1">
        <f t="shared" si="117"/>
        <v>3.4259249088460816E-3</v>
      </c>
    </row>
    <row r="193" spans="1:11" x14ac:dyDescent="0.2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4.6623461964104267E-2</v>
      </c>
      <c r="G193" s="1">
        <f t="shared" si="118"/>
        <v>6.5784331396988484E-5</v>
      </c>
      <c r="H193" s="1">
        <f t="shared" si="118"/>
        <v>1.4848263191830462E-3</v>
      </c>
      <c r="I193" s="1">
        <f t="shared" si="118"/>
        <v>4.4877318003962258E-5</v>
      </c>
      <c r="J193" s="1">
        <f t="shared" si="118"/>
        <v>2.9152200809446109E-4</v>
      </c>
      <c r="K193" s="1">
        <f t="shared" si="118"/>
        <v>7.9319978966733461E-5</v>
      </c>
    </row>
    <row r="194" spans="1:11" x14ac:dyDescent="0.2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3.9034061745796077E-4</v>
      </c>
      <c r="K194" s="1">
        <f t="shared" si="118"/>
        <v>3.346604929879348E-3</v>
      </c>
    </row>
    <row r="195" spans="1:11" x14ac:dyDescent="0.2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14.159886111549634</v>
      </c>
      <c r="G195" s="1">
        <f t="shared" ref="G195:K195" si="119">SUM(G196:G197)</f>
        <v>13.051709472508442</v>
      </c>
      <c r="H195" s="1">
        <f t="shared" si="119"/>
        <v>13.178338180695848</v>
      </c>
      <c r="I195" s="1">
        <f t="shared" si="119"/>
        <v>12.779693303655176</v>
      </c>
      <c r="J195" s="1">
        <f t="shared" si="119"/>
        <v>11.966784888276937</v>
      </c>
      <c r="K195" s="1">
        <f t="shared" si="119"/>
        <v>10.757979809005644</v>
      </c>
    </row>
    <row r="196" spans="1:11" x14ac:dyDescent="0.2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14.159886111549634</v>
      </c>
      <c r="G196" s="1">
        <f>'[1]Electricity and CHPs'!C$93-G197</f>
        <v>13.051709472508442</v>
      </c>
      <c r="H196" s="1">
        <f>'[1]Electricity and CHPs'!D$93-H197</f>
        <v>13.178338180695848</v>
      </c>
      <c r="I196" s="1">
        <f>'[1]Electricity and CHPs'!E$93-I197</f>
        <v>12.779693303655176</v>
      </c>
      <c r="J196" s="1">
        <f>'[1]Electricity and CHPs'!F$93-J197</f>
        <v>6.8851238173537093</v>
      </c>
      <c r="K196" s="1">
        <f>'[1]Electricity and CHPs'!G$93-K197</f>
        <v>4.4516471556986206</v>
      </c>
    </row>
    <row r="197" spans="1:11" x14ac:dyDescent="0.2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5.0816610709232277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6.306332653307023</v>
      </c>
    </row>
    <row r="198" spans="1:11" x14ac:dyDescent="0.2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7.0799430557748178</v>
      </c>
      <c r="G198" s="1">
        <f t="shared" ref="G198:K198" si="120">SUM(G199:G200)</f>
        <v>6.525854736254221</v>
      </c>
      <c r="H198" s="1">
        <f t="shared" si="120"/>
        <v>6.5891690903479248</v>
      </c>
      <c r="I198" s="1">
        <f t="shared" si="120"/>
        <v>6.3898466518275887</v>
      </c>
      <c r="J198" s="1">
        <f t="shared" si="120"/>
        <v>5.9833924441384685</v>
      </c>
      <c r="K198" s="1">
        <f t="shared" si="120"/>
        <v>5.3789899045028218</v>
      </c>
    </row>
    <row r="199" spans="1:11" x14ac:dyDescent="0.2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7.0799430557748178</v>
      </c>
      <c r="G199" s="1">
        <f t="shared" si="121"/>
        <v>6.525854736254221</v>
      </c>
      <c r="H199" s="1">
        <f t="shared" si="121"/>
        <v>6.5891690903479248</v>
      </c>
      <c r="I199" s="1">
        <f t="shared" si="121"/>
        <v>6.3898466518275887</v>
      </c>
      <c r="J199" s="1">
        <f t="shared" si="121"/>
        <v>3.4425619086768551</v>
      </c>
      <c r="K199" s="1">
        <f t="shared" si="121"/>
        <v>2.2258235778493103</v>
      </c>
    </row>
    <row r="200" spans="1:11" x14ac:dyDescent="0.2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2.5408305354616139</v>
      </c>
      <c r="K200" s="1">
        <f t="shared" si="122"/>
        <v>3.1531663266535115</v>
      </c>
    </row>
    <row r="201" spans="1:11" x14ac:dyDescent="0.2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7.079943055774816</v>
      </c>
      <c r="G201" s="1">
        <f t="shared" ref="G201:K201" si="123">SUM(G202:G203)</f>
        <v>6.525854736254221</v>
      </c>
      <c r="H201" s="1">
        <f t="shared" si="123"/>
        <v>6.589169090347923</v>
      </c>
      <c r="I201" s="1">
        <f t="shared" si="123"/>
        <v>6.3898466518275869</v>
      </c>
      <c r="J201" s="1">
        <f t="shared" si="123"/>
        <v>5.9833924441384685</v>
      </c>
      <c r="K201" s="1">
        <f t="shared" si="123"/>
        <v>5.3789899045028218</v>
      </c>
    </row>
    <row r="202" spans="1:11" x14ac:dyDescent="0.2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7.079943055774816</v>
      </c>
      <c r="G202" s="1">
        <f t="shared" si="124"/>
        <v>6.525854736254221</v>
      </c>
      <c r="H202" s="1">
        <f t="shared" si="124"/>
        <v>6.589169090347923</v>
      </c>
      <c r="I202" s="1">
        <f t="shared" si="124"/>
        <v>6.3898466518275869</v>
      </c>
      <c r="J202" s="1">
        <f t="shared" si="124"/>
        <v>3.4425619086768542</v>
      </c>
      <c r="K202" s="1">
        <f t="shared" si="124"/>
        <v>2.2258235778493103</v>
      </c>
    </row>
    <row r="203" spans="1:11" x14ac:dyDescent="0.2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2.5408305354616139</v>
      </c>
      <c r="K203" s="1">
        <f t="shared" si="124"/>
        <v>3.1531663266535115</v>
      </c>
    </row>
    <row r="204" spans="1:11" x14ac:dyDescent="0.2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1.2660389456761234</v>
      </c>
      <c r="G204" s="1">
        <f t="shared" ref="G204:K204" si="125">G205</f>
        <v>0.27492775791100321</v>
      </c>
      <c r="H204" s="1">
        <f t="shared" si="125"/>
        <v>1.1403847152933684</v>
      </c>
      <c r="I204" s="1">
        <f t="shared" si="125"/>
        <v>5.9364207287473597E-3</v>
      </c>
      <c r="J204" s="1">
        <f t="shared" si="125"/>
        <v>1.5971300792205096</v>
      </c>
      <c r="K204" s="1">
        <f t="shared" si="125"/>
        <v>8.7229012865416649E-4</v>
      </c>
    </row>
    <row r="205" spans="1:11" x14ac:dyDescent="0.2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1.2660389456761234</v>
      </c>
      <c r="G205" s="1">
        <f>'[1]Electricity and CHPs'!C$92</f>
        <v>0.27492775791100321</v>
      </c>
      <c r="H205" s="1">
        <f>'[1]Electricity and CHPs'!D$92</f>
        <v>1.1403847152933684</v>
      </c>
      <c r="I205" s="1">
        <f>'[1]Electricity and CHPs'!E$92</f>
        <v>5.9364207287473597E-3</v>
      </c>
      <c r="J205" s="1">
        <f>'[1]Electricity and CHPs'!F$92</f>
        <v>1.5971300792205096</v>
      </c>
      <c r="K205" s="1">
        <f>'[1]Electricity and CHPs'!G$92</f>
        <v>8.7229012865416649E-4</v>
      </c>
    </row>
    <row r="206" spans="1:11" x14ac:dyDescent="0.2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8.1671285300487142E-3</v>
      </c>
      <c r="K206" s="1">
        <f t="shared" si="126"/>
        <v>8.2978922276911692E-3</v>
      </c>
    </row>
    <row r="207" spans="1:11" x14ac:dyDescent="0.2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8.1671285300487142E-3</v>
      </c>
      <c r="K207" s="1">
        <f>'[1]Electricity and CHPs'!G$96</f>
        <v>8.2978922276911692E-3</v>
      </c>
    </row>
    <row r="208" spans="1:11" x14ac:dyDescent="0.2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5.8193568541331002</v>
      </c>
      <c r="G208" s="1">
        <f t="shared" ref="G208:K208" si="127">SUM(G209,G215,G217,G223,G225,G227,G229)</f>
        <v>12.217731940314701</v>
      </c>
      <c r="H208" s="1">
        <f t="shared" si="127"/>
        <v>11.106230283902118</v>
      </c>
      <c r="I208" s="1">
        <f t="shared" si="127"/>
        <v>15.862534830712665</v>
      </c>
      <c r="J208" s="1">
        <f t="shared" si="127"/>
        <v>16.252580205755056</v>
      </c>
      <c r="K208" s="1">
        <f t="shared" si="127"/>
        <v>20.774595499085382</v>
      </c>
    </row>
    <row r="209" spans="1:11" x14ac:dyDescent="0.2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2.6346836299540142</v>
      </c>
      <c r="G209" s="1">
        <f t="shared" ref="G209:K209" si="128">+G210</f>
        <v>1.440189669461815</v>
      </c>
      <c r="H209" s="1">
        <f t="shared" si="128"/>
        <v>2.2640671559286365</v>
      </c>
      <c r="I209" s="1">
        <f t="shared" si="128"/>
        <v>0.45709159576881575</v>
      </c>
      <c r="J209" s="1">
        <f t="shared" si="128"/>
        <v>1.4381878551336833E-2</v>
      </c>
      <c r="K209" s="1">
        <f t="shared" si="128"/>
        <v>3.8258521321571045E-4</v>
      </c>
    </row>
    <row r="210" spans="1:11" x14ac:dyDescent="0.2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2.6346836299540142</v>
      </c>
      <c r="G210" s="1">
        <f>'[1]Electricity and CHPs'!C$97+G214</f>
        <v>1.440189669461815</v>
      </c>
      <c r="H210" s="1">
        <f>'[1]Electricity and CHPs'!D$97+H214</f>
        <v>2.2640671559286365</v>
      </c>
      <c r="I210" s="1">
        <f>'[1]Electricity and CHPs'!E$97+I214</f>
        <v>0.45709159576881575</v>
      </c>
      <c r="J210" s="1">
        <f>'[1]Electricity and CHPs'!F$97+J214</f>
        <v>1.4381878551336833E-2</v>
      </c>
      <c r="K210" s="1">
        <f>'[1]Electricity and CHPs'!G$97+K214</f>
        <v>3.8258521321571045E-4</v>
      </c>
    </row>
    <row r="211" spans="1:11" x14ac:dyDescent="0.2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1.7329037885465071</v>
      </c>
      <c r="G211" s="1">
        <f t="shared" ref="G211:K211" si="129">G212</f>
        <v>1.4398632184672691</v>
      </c>
      <c r="H211" s="1">
        <f t="shared" si="129"/>
        <v>2.262647708701246</v>
      </c>
      <c r="I211" s="1">
        <f t="shared" si="129"/>
        <v>0.45671423063303462</v>
      </c>
      <c r="J211" s="1">
        <f t="shared" si="129"/>
        <v>1.3786556618979056E-2</v>
      </c>
      <c r="K211" s="1">
        <f t="shared" si="129"/>
        <v>1.4224271147362201E-4</v>
      </c>
    </row>
    <row r="212" spans="1:11" x14ac:dyDescent="0.2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1.7329037885465071</v>
      </c>
      <c r="G212" s="1">
        <f t="shared" ref="G212:K212" si="130">G210-G214</f>
        <v>1.4398632184672691</v>
      </c>
      <c r="H212" s="1">
        <f t="shared" si="130"/>
        <v>2.262647708701246</v>
      </c>
      <c r="I212" s="1">
        <f t="shared" si="130"/>
        <v>0.45671423063303462</v>
      </c>
      <c r="J212" s="1">
        <f t="shared" si="130"/>
        <v>1.3786556618979056E-2</v>
      </c>
      <c r="K212" s="1">
        <f t="shared" si="130"/>
        <v>1.4224271147362201E-4</v>
      </c>
    </row>
    <row r="213" spans="1:11" x14ac:dyDescent="0.2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0.90177984140750722</v>
      </c>
      <c r="G213" s="1">
        <f t="shared" ref="G213:K213" si="131">G214</f>
        <v>3.2645099454587593E-4</v>
      </c>
      <c r="H213" s="1">
        <f t="shared" si="131"/>
        <v>1.4194472273904527E-3</v>
      </c>
      <c r="I213" s="1">
        <f t="shared" si="131"/>
        <v>3.7736513578112658E-4</v>
      </c>
      <c r="J213" s="1">
        <f t="shared" si="131"/>
        <v>5.9532193235777703E-4</v>
      </c>
      <c r="K213" s="1">
        <f t="shared" si="131"/>
        <v>2.4034250174208844E-4</v>
      </c>
    </row>
    <row r="214" spans="1:11" x14ac:dyDescent="0.2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0.90177984140750722</v>
      </c>
      <c r="G214" s="1">
        <f>'[1]Electricity and CHPs'!C$98</f>
        <v>3.2645099454587593E-4</v>
      </c>
      <c r="H214" s="1">
        <f>'[1]Electricity and CHPs'!D$98</f>
        <v>1.4194472273904527E-3</v>
      </c>
      <c r="I214" s="1">
        <f>'[1]Electricity and CHPs'!E$98</f>
        <v>3.7736513578112658E-4</v>
      </c>
      <c r="J214" s="1">
        <f>'[1]Electricity and CHPs'!F$98</f>
        <v>5.9532193235777703E-4</v>
      </c>
      <c r="K214" s="1">
        <f>'[1]Electricity and CHPs'!G$98</f>
        <v>2.4034250174208844E-4</v>
      </c>
    </row>
    <row r="215" spans="1:11" x14ac:dyDescent="0.2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1.4500062410316639</v>
      </c>
      <c r="G215" s="1">
        <f t="shared" ref="G215:K215" si="132">+G216</f>
        <v>3.801388349722497</v>
      </c>
      <c r="H215" s="1">
        <f t="shared" si="132"/>
        <v>3.8008601680495211</v>
      </c>
      <c r="I215" s="1">
        <f t="shared" si="132"/>
        <v>1.0125788145705121</v>
      </c>
      <c r="J215" s="1">
        <f t="shared" si="132"/>
        <v>0</v>
      </c>
      <c r="K215" s="1">
        <f t="shared" si="132"/>
        <v>0</v>
      </c>
    </row>
    <row r="216" spans="1:11" x14ac:dyDescent="0.2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1.4500062410316639</v>
      </c>
      <c r="G216" s="1">
        <f>'[1]Electricity and CHPs'!C$99</f>
        <v>3.801388349722497</v>
      </c>
      <c r="H216" s="1">
        <f>'[1]Electricity and CHPs'!D$99</f>
        <v>3.8008601680495211</v>
      </c>
      <c r="I216" s="1">
        <f>'[1]Electricity and CHPs'!E$99</f>
        <v>1.0125788145705121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0.18406960274906764</v>
      </c>
      <c r="G217" s="1">
        <f t="shared" ref="G217:K217" si="133">+G218</f>
        <v>1.8500340045645576</v>
      </c>
      <c r="H217" s="1">
        <f t="shared" si="133"/>
        <v>1.4599132834469282E-3</v>
      </c>
      <c r="I217" s="1">
        <f t="shared" si="133"/>
        <v>5.8343772705625972E-4</v>
      </c>
      <c r="J217" s="1">
        <f t="shared" si="133"/>
        <v>3.3252657961361056E-4</v>
      </c>
      <c r="K217" s="1">
        <f t="shared" si="133"/>
        <v>1.1416604893035294E-5</v>
      </c>
    </row>
    <row r="218" spans="1:11" x14ac:dyDescent="0.2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0.18406960274906764</v>
      </c>
      <c r="G218" s="1">
        <f>'[1]Electricity and CHPs'!C$100</f>
        <v>1.8500340045645576</v>
      </c>
      <c r="H218" s="1">
        <f>'[1]Electricity and CHPs'!D$100</f>
        <v>1.4599132834469282E-3</v>
      </c>
      <c r="I218" s="1">
        <f>'[1]Electricity and CHPs'!E$100</f>
        <v>5.8343772705625972E-4</v>
      </c>
      <c r="J218" s="1">
        <f>'[1]Electricity and CHPs'!F$100</f>
        <v>3.3252657961361056E-4</v>
      </c>
      <c r="K218" s="1">
        <f>'[1]Electricity and CHPs'!G$100</f>
        <v>1.1416604893035294E-5</v>
      </c>
    </row>
    <row r="219" spans="1:11" x14ac:dyDescent="0.2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0.18406960274906764</v>
      </c>
      <c r="G219" s="1">
        <f t="shared" ref="G219:K219" si="134">G220</f>
        <v>1.8500340045645576</v>
      </c>
      <c r="H219" s="1">
        <f t="shared" si="134"/>
        <v>1.4599132834469282E-3</v>
      </c>
      <c r="I219" s="1">
        <f t="shared" si="134"/>
        <v>5.8343772705625972E-4</v>
      </c>
      <c r="J219" s="1">
        <f t="shared" si="134"/>
        <v>3.3252657961361056E-4</v>
      </c>
      <c r="K219" s="1">
        <f t="shared" si="134"/>
        <v>1.1416604893035294E-5</v>
      </c>
    </row>
    <row r="220" spans="1:11" x14ac:dyDescent="0.2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0.18406960274906764</v>
      </c>
      <c r="G220" s="1">
        <f t="shared" ref="G220:K220" si="135">G218-G222</f>
        <v>1.8500340045645576</v>
      </c>
      <c r="H220" s="1">
        <f t="shared" si="135"/>
        <v>1.4599132834469282E-3</v>
      </c>
      <c r="I220" s="1">
        <f t="shared" si="135"/>
        <v>5.8343772705625972E-4</v>
      </c>
      <c r="J220" s="1">
        <f t="shared" si="135"/>
        <v>3.3252657961361056E-4</v>
      </c>
      <c r="K220" s="1">
        <f t="shared" si="135"/>
        <v>1.1416604893035294E-5</v>
      </c>
    </row>
    <row r="221" spans="1:11" x14ac:dyDescent="0.2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2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1.5505973803983544</v>
      </c>
      <c r="G223" s="1">
        <f t="shared" ref="G223:K223" si="137">+G224</f>
        <v>1.3994151523322709</v>
      </c>
      <c r="H223" s="1">
        <f t="shared" si="137"/>
        <v>1.1998250050593302</v>
      </c>
      <c r="I223" s="1">
        <f t="shared" si="137"/>
        <v>0.92840359828194996</v>
      </c>
      <c r="J223" s="1">
        <f t="shared" si="137"/>
        <v>0.5558730242222446</v>
      </c>
      <c r="K223" s="1">
        <f t="shared" si="137"/>
        <v>0.33283411659748863</v>
      </c>
    </row>
    <row r="224" spans="1:11" x14ac:dyDescent="0.2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1.5505973803983544</v>
      </c>
      <c r="G224" s="1">
        <f>'[1]Electricity and CHPs'!C$101</f>
        <v>1.3994151523322709</v>
      </c>
      <c r="H224" s="1">
        <f>'[1]Electricity and CHPs'!D$101</f>
        <v>1.1998250050593302</v>
      </c>
      <c r="I224" s="1">
        <f>'[1]Electricity and CHPs'!E$101</f>
        <v>0.92840359828194996</v>
      </c>
      <c r="J224" s="1">
        <f>'[1]Electricity and CHPs'!F$101</f>
        <v>0.5558730242222446</v>
      </c>
      <c r="K224" s="1">
        <f>'[1]Electricity and CHPs'!G$101</f>
        <v>0.33283411659748863</v>
      </c>
    </row>
    <row r="225" spans="1:11" x14ac:dyDescent="0.2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4.2213182381741509E-7</v>
      </c>
      <c r="K225" s="1">
        <f t="shared" si="138"/>
        <v>5.8755570170836595E-7</v>
      </c>
    </row>
    <row r="226" spans="1:11" x14ac:dyDescent="0.2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4.2213182381741509E-7</v>
      </c>
      <c r="K226" s="1">
        <f>'[1]Electricity and CHPs'!G$102</f>
        <v>5.8755570170836595E-7</v>
      </c>
    </row>
    <row r="227" spans="1:11" x14ac:dyDescent="0.2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1.4464509973136119E-4</v>
      </c>
      <c r="K227" s="1">
        <f t="shared" si="139"/>
        <v>1.3517570010854462E-4</v>
      </c>
    </row>
    <row r="228" spans="1:11" x14ac:dyDescent="0.2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1.4464509973136119E-4</v>
      </c>
      <c r="K228" s="1">
        <f>'[1]Electricity and CHPs'!G$90</f>
        <v>1.3517570010854462E-4</v>
      </c>
    </row>
    <row r="229" spans="1:11" x14ac:dyDescent="0.2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3.7267047642335616</v>
      </c>
      <c r="H229" s="1">
        <f t="shared" si="140"/>
        <v>3.8400180415811835</v>
      </c>
      <c r="I229" s="1">
        <f t="shared" si="140"/>
        <v>13.463877384364331</v>
      </c>
      <c r="J229" s="1">
        <f t="shared" si="140"/>
        <v>15.681847709170306</v>
      </c>
      <c r="K229" s="1">
        <f t="shared" si="140"/>
        <v>20.441231617413976</v>
      </c>
    </row>
    <row r="230" spans="1:11" x14ac:dyDescent="0.2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3.7267047642335616</v>
      </c>
      <c r="H230" s="1">
        <f>'[1]Electricity and CHPs'!D$123</f>
        <v>3.8400180415811835</v>
      </c>
      <c r="I230" s="1">
        <f>'[1]Electricity and CHPs'!E$123</f>
        <v>13.463877384364331</v>
      </c>
      <c r="J230" s="1">
        <f>'[1]Electricity and CHPs'!F$123</f>
        <v>15.681847709170306</v>
      </c>
      <c r="K230" s="1">
        <f>'[1]Electricity and CHPs'!G$123</f>
        <v>20.441231617413976</v>
      </c>
    </row>
    <row r="231" spans="1:11" x14ac:dyDescent="0.2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6.5625213764994887</v>
      </c>
      <c r="G231" s="1">
        <f t="shared" ref="G231:K231" si="141">SUM(G232,G238,G271,G280,G286)</f>
        <v>8.1963517654970204</v>
      </c>
      <c r="H231" s="1">
        <f t="shared" si="141"/>
        <v>8.4421444207953975</v>
      </c>
      <c r="I231" s="1">
        <f t="shared" si="141"/>
        <v>13.68423051886921</v>
      </c>
      <c r="J231" s="1">
        <f t="shared" si="141"/>
        <v>15.423760831041703</v>
      </c>
      <c r="K231" s="1">
        <f t="shared" si="141"/>
        <v>18.875094609474505</v>
      </c>
    </row>
    <row r="232" spans="1:11" x14ac:dyDescent="0.2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0.92948255607901209</v>
      </c>
      <c r="G232" s="1">
        <f t="shared" ref="G232:K232" si="142">+G233</f>
        <v>2.0708936107891853</v>
      </c>
      <c r="H232" s="1">
        <f t="shared" si="142"/>
        <v>3.5954142392798503E-2</v>
      </c>
      <c r="I232" s="1">
        <f t="shared" si="142"/>
        <v>1.314765285175959</v>
      </c>
      <c r="J232" s="1">
        <f t="shared" si="142"/>
        <v>1.1684332456296803E-2</v>
      </c>
      <c r="K232" s="1">
        <f t="shared" si="142"/>
        <v>2.1250388248754051E-3</v>
      </c>
    </row>
    <row r="233" spans="1:11" x14ac:dyDescent="0.2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0.92948255607901209</v>
      </c>
      <c r="G233" s="1">
        <f>'[1]Electricity and CHPs'!C$104</f>
        <v>2.0708936107891853</v>
      </c>
      <c r="H233" s="1">
        <f>'[1]Electricity and CHPs'!D$104</f>
        <v>3.5954142392798503E-2</v>
      </c>
      <c r="I233" s="1">
        <f>'[1]Electricity and CHPs'!E$104</f>
        <v>1.314765285175959</v>
      </c>
      <c r="J233" s="1">
        <f>'[1]Electricity and CHPs'!F$104</f>
        <v>1.1684332456296803E-2</v>
      </c>
      <c r="K233" s="1">
        <f>'[1]Electricity and CHPs'!G$104</f>
        <v>2.1250388248754051E-3</v>
      </c>
    </row>
    <row r="234" spans="1:11" x14ac:dyDescent="0.2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0.92948255607901209</v>
      </c>
      <c r="G234" s="1">
        <f t="shared" ref="G234:K234" si="143">G235</f>
        <v>2.0708936107891853</v>
      </c>
      <c r="H234" s="1">
        <f t="shared" si="143"/>
        <v>3.5954142392798503E-2</v>
      </c>
      <c r="I234" s="1">
        <f t="shared" si="143"/>
        <v>1.314765285175959</v>
      </c>
      <c r="J234" s="1">
        <f t="shared" si="143"/>
        <v>1.1684332456296803E-2</v>
      </c>
      <c r="K234" s="1">
        <f t="shared" si="143"/>
        <v>2.1250388248754051E-3</v>
      </c>
    </row>
    <row r="235" spans="1:11" x14ac:dyDescent="0.2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0.92948255607901209</v>
      </c>
      <c r="G235" s="1">
        <f t="shared" ref="G235:K235" si="144">G233-G237</f>
        <v>2.0708936107891853</v>
      </c>
      <c r="H235" s="1">
        <f t="shared" si="144"/>
        <v>3.5954142392798503E-2</v>
      </c>
      <c r="I235" s="1">
        <f t="shared" si="144"/>
        <v>1.314765285175959</v>
      </c>
      <c r="J235" s="1">
        <f t="shared" si="144"/>
        <v>1.1684332456296803E-2</v>
      </c>
      <c r="K235" s="1">
        <f t="shared" si="144"/>
        <v>2.1250388248754051E-3</v>
      </c>
    </row>
    <row r="236" spans="1:11" x14ac:dyDescent="0.2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2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2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3.0382443613931613</v>
      </c>
      <c r="G238" s="1">
        <f t="shared" ref="G238:K238" si="147">SUM(G239:G248)</f>
        <v>2.4498602838197825</v>
      </c>
      <c r="H238" s="1">
        <f t="shared" si="147"/>
        <v>2.4944607796613192</v>
      </c>
      <c r="I238" s="1">
        <f t="shared" si="147"/>
        <v>4.5427522690466278</v>
      </c>
      <c r="J238" s="1">
        <f t="shared" si="147"/>
        <v>5.3158114911183141</v>
      </c>
      <c r="K238" s="1">
        <f t="shared" si="147"/>
        <v>4.2842296500094905</v>
      </c>
    </row>
    <row r="239" spans="1:11" x14ac:dyDescent="0.2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0.77339459208653039</v>
      </c>
      <c r="G239" s="1">
        <f>'[1]Electricity and CHPs_IN'!C$39*0.75-G86-G240</f>
        <v>0.10316036115698561</v>
      </c>
      <c r="H239" s="1">
        <f>'[1]Electricity and CHPs_IN'!D$39*0.75-H86-H240</f>
        <v>5.8814090172257236E-2</v>
      </c>
      <c r="I239" s="1">
        <f>'[1]Electricity and CHPs_IN'!E$39*0.75-I86-I240</f>
        <v>4.6074223260231438E-2</v>
      </c>
      <c r="J239" s="1">
        <f>'[1]Electricity and CHPs'!F$103-J240</f>
        <v>2.7702439137596627E-2</v>
      </c>
      <c r="K239" s="1">
        <f>'[1]Electricity and CHPs'!G$103-K240</f>
        <v>9.337153838842132E-3</v>
      </c>
    </row>
    <row r="240" spans="1:11" x14ac:dyDescent="0.2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7.125066339972088E-3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5.4321198655259044E-3</v>
      </c>
    </row>
    <row r="241" spans="1:11" x14ac:dyDescent="0.2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3.6494251273451315E-4</v>
      </c>
      <c r="J241" s="1">
        <f>'[1]Electricity and CHPs'!F$107</f>
        <v>2.2095002359837569E-3</v>
      </c>
      <c r="K241" s="1">
        <f>'[1]Electricity and CHPs'!G$107</f>
        <v>3.2649654719166878E-4</v>
      </c>
    </row>
    <row r="242" spans="1:11" x14ac:dyDescent="0.2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4.3225292217285625E-2</v>
      </c>
      <c r="G242" s="1">
        <f>'[1]Electricity and CHPs'!C$109</f>
        <v>8.420229437720677E-3</v>
      </c>
      <c r="H242" s="1">
        <f>'[1]Electricity and CHPs'!D$109</f>
        <v>3.268872030995193E-2</v>
      </c>
      <c r="I242" s="1">
        <f>'[1]Electricity and CHPs'!E$109</f>
        <v>2.9131013833045432E-2</v>
      </c>
      <c r="J242" s="1">
        <f>'[1]Electricity and CHPs'!F$109</f>
        <v>0.12963890648040385</v>
      </c>
      <c r="K242" s="1">
        <f>'[1]Electricity and CHPs'!G$109</f>
        <v>0.21755354113778783</v>
      </c>
    </row>
    <row r="243" spans="1:11" x14ac:dyDescent="0.2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0.10470983225417675</v>
      </c>
      <c r="G244" s="1">
        <f>'[1]Electricity and CHPs'!C$112</f>
        <v>9.5926710616951929E-3</v>
      </c>
      <c r="H244" s="1">
        <f>'[1]Electricity and CHPs'!D$112</f>
        <v>5.1607787445911719E-2</v>
      </c>
      <c r="I244" s="1">
        <f>'[1]Electricity and CHPs'!E$112</f>
        <v>0.53584338165119227</v>
      </c>
      <c r="J244" s="1">
        <f>'[1]Electricity and CHPs'!F$112</f>
        <v>1.4598328215341492</v>
      </c>
      <c r="K244" s="1">
        <f>'[1]Electricity and CHPs'!G$112</f>
        <v>1.3149829141307581</v>
      </c>
    </row>
    <row r="245" spans="1:11" x14ac:dyDescent="0.2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1.4243260247458067</v>
      </c>
      <c r="G246" s="1">
        <f>'[1]Electricity and CHPs'!C$115</f>
        <v>1.5784431841050204</v>
      </c>
      <c r="H246" s="1">
        <f>'[1]Electricity and CHPs'!D$115</f>
        <v>1.6934649064071536</v>
      </c>
      <c r="I246" s="1">
        <f>'[1]Electricity and CHPs'!E$115</f>
        <v>1.5122382662655778</v>
      </c>
      <c r="J246" s="1">
        <f>'[1]Electricity and CHPs'!F$115</f>
        <v>1.1490399936671469</v>
      </c>
      <c r="K246" s="1">
        <f>'[1]Electricity and CHPs'!G$115</f>
        <v>2.7136833590197083</v>
      </c>
    </row>
    <row r="247" spans="1:11" x14ac:dyDescent="0.2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0.69258862008936206</v>
      </c>
      <c r="G247" s="1">
        <f>'[1]Electricity and CHPs'!C$116</f>
        <v>0.7502438380583607</v>
      </c>
      <c r="H247" s="1">
        <f>'[1]Electricity and CHPs'!D$116</f>
        <v>0.65788527532604479</v>
      </c>
      <c r="I247" s="1">
        <f>'[1]Electricity and CHPs'!E$116</f>
        <v>2.4188268551892347</v>
      </c>
      <c r="J247" s="1">
        <f>'[1]Electricity and CHPs'!F$116</f>
        <v>2.5391006694725982</v>
      </c>
      <c r="K247" s="1">
        <f>'[1]Electricity and CHPs'!G$116</f>
        <v>2.2625777789325747E-2</v>
      </c>
    </row>
    <row r="248" spans="1:11" x14ac:dyDescent="0.2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2.7358633461162745E-4</v>
      </c>
      <c r="J248" s="1">
        <f>'[1]Electricity and CHPs'!F$118</f>
        <v>1.1620942504644914E-3</v>
      </c>
      <c r="K248" s="1">
        <f>'[1]Electricity and CHPs'!G$118</f>
        <v>2.8828768035086481E-4</v>
      </c>
    </row>
    <row r="249" spans="1:11" x14ac:dyDescent="0.2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1.5721972967792603</v>
      </c>
      <c r="G249" s="1">
        <f t="shared" ref="G249:K249" si="148">SUM(G250:G259)</f>
        <v>0.80781697190117141</v>
      </c>
      <c r="H249" s="1">
        <f t="shared" si="148"/>
        <v>0.71612273190726394</v>
      </c>
      <c r="I249" s="1">
        <f t="shared" si="148"/>
        <v>3.0239667048537089</v>
      </c>
      <c r="J249" s="1">
        <f t="shared" si="148"/>
        <v>4.14721590655724</v>
      </c>
      <c r="K249" s="1">
        <f t="shared" si="148"/>
        <v>1.4439398760547566</v>
      </c>
    </row>
    <row r="250" spans="1:11" x14ac:dyDescent="0.2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0.75340174246240388</v>
      </c>
      <c r="G250" s="1">
        <f t="shared" si="149"/>
        <v>9.5631231699888575E-2</v>
      </c>
      <c r="H250" s="1">
        <f t="shared" si="149"/>
        <v>5.2582177181120668E-2</v>
      </c>
      <c r="I250" s="1">
        <f t="shared" si="149"/>
        <v>4.5974681840466103E-2</v>
      </c>
      <c r="J250" s="1">
        <f t="shared" si="149"/>
        <v>2.7572425392693611E-2</v>
      </c>
      <c r="K250" s="1">
        <f t="shared" si="149"/>
        <v>8.5844580539330417E-3</v>
      </c>
    </row>
    <row r="251" spans="1:11" x14ac:dyDescent="0.2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7.0916268095054377E-3</v>
      </c>
      <c r="K251" s="1">
        <f t="shared" si="149"/>
        <v>4.9942205017076352E-3</v>
      </c>
    </row>
    <row r="252" spans="1:11" x14ac:dyDescent="0.2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3.6415406979874957E-4</v>
      </c>
      <c r="J252" s="1">
        <f t="shared" si="149"/>
        <v>2.1991305570317515E-3</v>
      </c>
      <c r="K252" s="1">
        <f t="shared" si="149"/>
        <v>3.0017668793903211E-4</v>
      </c>
    </row>
    <row r="253" spans="1:11" x14ac:dyDescent="0.2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4.2107884911750153E-2</v>
      </c>
      <c r="G253" s="1">
        <f t="shared" ref="G253:K253" si="150">G242-G264</f>
        <v>7.8056814002377224E-3</v>
      </c>
      <c r="H253" s="1">
        <f t="shared" si="150"/>
        <v>2.9225039070191611E-2</v>
      </c>
      <c r="I253" s="1">
        <f t="shared" si="150"/>
        <v>2.9068077503988574E-2</v>
      </c>
      <c r="J253" s="1">
        <f t="shared" si="150"/>
        <v>0.12903048208741333</v>
      </c>
      <c r="K253" s="1">
        <f t="shared" si="150"/>
        <v>0.20001590212778675</v>
      </c>
    </row>
    <row r="254" spans="1:11" x14ac:dyDescent="0.2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2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0.10200300193515761</v>
      </c>
      <c r="G255" s="1">
        <f t="shared" si="152"/>
        <v>8.8925527075829677E-3</v>
      </c>
      <c r="H255" s="1">
        <f t="shared" si="152"/>
        <v>4.613945086047732E-2</v>
      </c>
      <c r="I255" s="1">
        <f t="shared" si="152"/>
        <v>0.53468571458255487</v>
      </c>
      <c r="J255" s="1">
        <f t="shared" si="152"/>
        <v>1.4529814994856727</v>
      </c>
      <c r="K255" s="1">
        <f t="shared" si="152"/>
        <v>1.2089782242887372</v>
      </c>
    </row>
    <row r="256" spans="1:11" x14ac:dyDescent="0.2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2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2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0.6746846674699486</v>
      </c>
      <c r="G258" s="1">
        <f t="shared" si="155"/>
        <v>0.6954875060934621</v>
      </c>
      <c r="H258" s="1">
        <f t="shared" si="155"/>
        <v>0.58817606479547435</v>
      </c>
      <c r="I258" s="1">
        <f t="shared" si="155"/>
        <v>2.4136010815940478</v>
      </c>
      <c r="J258" s="1">
        <f t="shared" si="155"/>
        <v>2.5271841019427783</v>
      </c>
      <c r="K258" s="1">
        <f t="shared" si="155"/>
        <v>2.0801846442980158E-2</v>
      </c>
    </row>
    <row r="259" spans="1:18" x14ac:dyDescent="0.2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2.7299526285287374E-4</v>
      </c>
      <c r="J259" s="1">
        <f t="shared" si="156"/>
        <v>1.1566402821448533E-3</v>
      </c>
      <c r="K259" s="1">
        <f t="shared" si="156"/>
        <v>2.6504795167266371E-4</v>
      </c>
    </row>
    <row r="260" spans="1:18" x14ac:dyDescent="0.2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1.4660470646139014</v>
      </c>
      <c r="G260" s="1">
        <f t="shared" ref="G260:K260" si="157">SUM(G261:G270)</f>
        <v>1.6420433119186113</v>
      </c>
      <c r="H260" s="1">
        <f t="shared" si="157"/>
        <v>1.7783380477540556</v>
      </c>
      <c r="I260" s="1">
        <f t="shared" si="157"/>
        <v>1.5187855641929187</v>
      </c>
      <c r="J260" s="1">
        <f t="shared" si="157"/>
        <v>1.1685955845610747</v>
      </c>
      <c r="K260" s="1">
        <f t="shared" si="157"/>
        <v>2.8402897739547344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1.9992849624126473E-2</v>
      </c>
      <c r="G261" s="1">
        <f t="shared" si="158"/>
        <v>7.5291294570970302E-3</v>
      </c>
      <c r="H261" s="1">
        <f t="shared" si="158"/>
        <v>6.2319129911365687E-3</v>
      </c>
      <c r="I261" s="1">
        <f t="shared" si="158"/>
        <v>9.9541419765337833E-5</v>
      </c>
      <c r="J261" s="1">
        <f t="shared" si="158"/>
        <v>1.3001374490301652E-4</v>
      </c>
      <c r="K261" s="1">
        <f t="shared" si="158"/>
        <v>7.5269578490909004E-4</v>
      </c>
    </row>
    <row r="262" spans="1:18" x14ac:dyDescent="0.2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3.3439530466650758E-5</v>
      </c>
      <c r="K262" s="1">
        <f t="shared" si="158"/>
        <v>4.3789936381826941E-4</v>
      </c>
    </row>
    <row r="263" spans="1:18" x14ac:dyDescent="0.2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7.8844293576357621E-7</v>
      </c>
      <c r="J263" s="1">
        <f t="shared" si="158"/>
        <v>1.0369678952005423E-5</v>
      </c>
      <c r="K263" s="1">
        <f t="shared" si="158"/>
        <v>2.631985925263665E-5</v>
      </c>
    </row>
    <row r="264" spans="1:18" x14ac:dyDescent="0.2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1.1174073055354725E-3</v>
      </c>
      <c r="G264" s="1">
        <f t="shared" si="158"/>
        <v>6.1454803748295448E-4</v>
      </c>
      <c r="H264" s="1">
        <f t="shared" si="158"/>
        <v>3.4636812397603202E-3</v>
      </c>
      <c r="I264" s="1">
        <f t="shared" si="158"/>
        <v>6.2936329056857387E-5</v>
      </c>
      <c r="J264" s="1">
        <f t="shared" si="158"/>
        <v>6.0842439299052694E-4</v>
      </c>
      <c r="K264" s="1">
        <f t="shared" si="158"/>
        <v>1.7537639010001091E-2</v>
      </c>
    </row>
    <row r="265" spans="1:18" x14ac:dyDescent="0.2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2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2.7068303190191439E-3</v>
      </c>
      <c r="G266" s="1">
        <f t="shared" si="158"/>
        <v>7.0011835411222544E-4</v>
      </c>
      <c r="H266" s="1">
        <f t="shared" si="158"/>
        <v>5.4683365854343987E-3</v>
      </c>
      <c r="I266" s="1">
        <f t="shared" si="158"/>
        <v>1.1576670686374482E-3</v>
      </c>
      <c r="J266" s="1">
        <f t="shared" si="158"/>
        <v>6.8513220484764147E-3</v>
      </c>
      <c r="K266" s="1">
        <f t="shared" si="158"/>
        <v>0.10600468984202074</v>
      </c>
    </row>
    <row r="267" spans="1:18" x14ac:dyDescent="0.2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2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1.4243260247458067</v>
      </c>
      <c r="G268" s="1">
        <f t="shared" si="158"/>
        <v>1.5784431841050204</v>
      </c>
      <c r="H268" s="1">
        <f t="shared" si="158"/>
        <v>1.6934649064071536</v>
      </c>
      <c r="I268" s="1">
        <f t="shared" si="158"/>
        <v>1.5122382662655778</v>
      </c>
      <c r="J268" s="1">
        <f t="shared" si="158"/>
        <v>1.1490399936671469</v>
      </c>
      <c r="K268" s="1">
        <f t="shared" si="158"/>
        <v>2.7136833590197083</v>
      </c>
    </row>
    <row r="269" spans="1:18" x14ac:dyDescent="0.2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1.7903952619413504E-2</v>
      </c>
      <c r="G269" s="1">
        <f t="shared" si="158"/>
        <v>5.4756331964898625E-2</v>
      </c>
      <c r="H269" s="1">
        <f t="shared" si="158"/>
        <v>6.9709210530570498E-2</v>
      </c>
      <c r="I269" s="1">
        <f t="shared" si="158"/>
        <v>5.2257735951869028E-3</v>
      </c>
      <c r="J269" s="1">
        <f t="shared" si="158"/>
        <v>1.1916567529819644E-2</v>
      </c>
      <c r="K269" s="1">
        <f t="shared" si="158"/>
        <v>1.8239313463455874E-3</v>
      </c>
    </row>
    <row r="270" spans="1:18" x14ac:dyDescent="0.2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5.9107175875371203E-7</v>
      </c>
      <c r="J270" s="1">
        <f t="shared" si="158"/>
        <v>5.4539683196380273E-6</v>
      </c>
      <c r="K270" s="1">
        <f t="shared" si="158"/>
        <v>2.3239728678201107E-5</v>
      </c>
    </row>
    <row r="271" spans="1:18" x14ac:dyDescent="0.2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1.9348845305858422</v>
      </c>
      <c r="G271" s="1">
        <f t="shared" ref="G271:K271" si="159">SUM(G272:G273)</f>
        <v>1.8588626633509411</v>
      </c>
      <c r="H271" s="1">
        <f t="shared" si="159"/>
        <v>2.5503801071936492</v>
      </c>
      <c r="I271" s="1">
        <f t="shared" si="159"/>
        <v>2.2434145161547754</v>
      </c>
      <c r="J271" s="1">
        <f t="shared" si="159"/>
        <v>1.5203032292156931</v>
      </c>
      <c r="K271" s="1">
        <f t="shared" si="159"/>
        <v>2.0114935765709574</v>
      </c>
    </row>
    <row r="272" spans="1:18" x14ac:dyDescent="0.2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1.9348845305858422</v>
      </c>
      <c r="G272" s="1">
        <f>'[1]Electricity and CHPs'!C$106-G273</f>
        <v>1.8588626633509411</v>
      </c>
      <c r="H272" s="1">
        <f>'[1]Electricity and CHPs'!D$106-H273</f>
        <v>2.5503801071936492</v>
      </c>
      <c r="I272" s="1">
        <f>'[1]Electricity and CHPs'!E$106-I273</f>
        <v>2.2434145161547754</v>
      </c>
      <c r="J272" s="1">
        <f>'[1]Electricity and CHPs'!F$106-J273</f>
        <v>0.27138318169834874</v>
      </c>
      <c r="K272" s="1">
        <f>'[1]Electricity and CHPs'!G$106-K273</f>
        <v>2.2739720673703445E-4</v>
      </c>
    </row>
    <row r="273" spans="1:11" x14ac:dyDescent="0.2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1.2489200475173443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2.0112661793642204</v>
      </c>
    </row>
    <row r="274" spans="1:11" x14ac:dyDescent="0.2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2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1.9348845305858422</v>
      </c>
      <c r="G277" s="1">
        <f t="shared" ref="G277:K277" si="161">SUM(G278:G279)</f>
        <v>1.8588626633509411</v>
      </c>
      <c r="H277" s="1">
        <f t="shared" si="161"/>
        <v>2.5503801071936492</v>
      </c>
      <c r="I277" s="1">
        <f t="shared" si="161"/>
        <v>2.2434145161547754</v>
      </c>
      <c r="J277" s="1">
        <f t="shared" si="161"/>
        <v>1.5203032292156931</v>
      </c>
      <c r="K277" s="1">
        <f t="shared" si="161"/>
        <v>2.0114935765709574</v>
      </c>
    </row>
    <row r="278" spans="1:11" x14ac:dyDescent="0.2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1.9348845305858422</v>
      </c>
      <c r="G278" s="1">
        <f t="shared" ref="G278:K278" si="162">G272</f>
        <v>1.8588626633509411</v>
      </c>
      <c r="H278" s="1">
        <f t="shared" si="162"/>
        <v>2.5503801071936492</v>
      </c>
      <c r="I278" s="1">
        <f t="shared" si="162"/>
        <v>2.2434145161547754</v>
      </c>
      <c r="J278" s="1">
        <f t="shared" si="162"/>
        <v>0.27138318169834874</v>
      </c>
      <c r="K278" s="1">
        <f t="shared" si="162"/>
        <v>2.2739720673703445E-4</v>
      </c>
    </row>
    <row r="279" spans="1:11" x14ac:dyDescent="0.2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1.2489200475173443</v>
      </c>
      <c r="K279" s="1">
        <f t="shared" si="163"/>
        <v>2.0112661793642204</v>
      </c>
    </row>
    <row r="280" spans="1:11" x14ac:dyDescent="0.2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0.659909928441473</v>
      </c>
      <c r="G280" s="1">
        <f t="shared" ref="G280:K280" si="164">SUM(G281:G285)</f>
        <v>1.8167352075371126</v>
      </c>
      <c r="H280" s="1">
        <f t="shared" si="164"/>
        <v>3.3613493915476305</v>
      </c>
      <c r="I280" s="1">
        <f t="shared" si="164"/>
        <v>5.5818641099782162</v>
      </c>
      <c r="J280" s="1">
        <f t="shared" si="164"/>
        <v>8.3288649348045247</v>
      </c>
      <c r="K280" s="1">
        <f t="shared" si="164"/>
        <v>12.45662395096195</v>
      </c>
    </row>
    <row r="281" spans="1:11" x14ac:dyDescent="0.2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0.65981796555961547</v>
      </c>
      <c r="G281" s="1">
        <f>'[1]Electricity and CHPs'!C$105-G282</f>
        <v>1.8166141852647779</v>
      </c>
      <c r="H281" s="1">
        <f>'[1]Electricity and CHPs'!D$105-H282</f>
        <v>3.3612226860623937</v>
      </c>
      <c r="I281" s="1">
        <f>'[1]Electricity and CHPs'!E$105-I282</f>
        <v>5.5648059257110321</v>
      </c>
      <c r="J281" s="1">
        <f>'[1]Electricity and CHPs'!F$105-J282</f>
        <v>7.9584669058921174</v>
      </c>
      <c r="K281" s="1">
        <f>'[1]Electricity and CHPs'!G$105-K282</f>
        <v>1.1237548914149187E-3</v>
      </c>
    </row>
    <row r="282" spans="1:11" x14ac:dyDescent="0.2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0.33932863833166432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12.446434350799125</v>
      </c>
    </row>
    <row r="283" spans="1:11" x14ac:dyDescent="0.2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4.5981436682478588E-5</v>
      </c>
      <c r="G283" s="1">
        <f>'[1]Electricity and CHPs'!C$110</f>
        <v>6.0511134788145479E-5</v>
      </c>
      <c r="H283" s="1">
        <f>'[1]Electricity and CHPs'!D$110</f>
        <v>6.3352733260122826E-5</v>
      </c>
      <c r="I283" s="1">
        <f>'[1]Electricity and CHPs'!E$110</f>
        <v>4.9676662406632991E-3</v>
      </c>
      <c r="J283" s="1">
        <f>'[1]Electricity and CHPs'!F$110</f>
        <v>9.273293550409064E-3</v>
      </c>
      <c r="K283" s="1">
        <f>'[1]Electricity and CHPs'!G$110</f>
        <v>3.4336574190474587E-3</v>
      </c>
    </row>
    <row r="284" spans="1:11" x14ac:dyDescent="0.2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4.5981445175113541E-5</v>
      </c>
      <c r="G284" s="1">
        <f>'[1]Electricity and CHPs'!C$113</f>
        <v>6.0511137546418676E-5</v>
      </c>
      <c r="H284" s="1">
        <f>'[1]Electricity and CHPs'!D$113</f>
        <v>6.3352751976451945E-5</v>
      </c>
      <c r="I284" s="1">
        <f>'[1]Electricity and CHPs'!E$113</f>
        <v>9.1536386837137215E-3</v>
      </c>
      <c r="J284" s="1">
        <f>'[1]Electricity and CHPs'!F$113</f>
        <v>1.7624535396831058E-2</v>
      </c>
      <c r="K284" s="1">
        <f>'[1]Electricity and CHPs'!G$113</f>
        <v>4.8927757923892092E-3</v>
      </c>
    </row>
    <row r="285" spans="1:11" x14ac:dyDescent="0.2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2.936879342807746E-3</v>
      </c>
      <c r="J285" s="1">
        <f>'[1]Electricity and CHPs'!F$117</f>
        <v>4.1715616335041934E-3</v>
      </c>
      <c r="K285" s="1">
        <f>'[1]Electricity and CHPs'!G$117</f>
        <v>7.3941205997345898E-4</v>
      </c>
    </row>
    <row r="286" spans="1:11" x14ac:dyDescent="0.2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1.4343385136325077E-3</v>
      </c>
      <c r="J286" s="1">
        <f t="shared" si="165"/>
        <v>0.24709684344687333</v>
      </c>
      <c r="K286" s="1">
        <f t="shared" si="165"/>
        <v>0.12062239310723204</v>
      </c>
    </row>
    <row r="287" spans="1:11" x14ac:dyDescent="0.2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8.4869000916542117E-4</v>
      </c>
      <c r="J287" s="1">
        <f>'[1]Electricity and CHPs'!F$108</f>
        <v>0.24582946642756526</v>
      </c>
      <c r="K287" s="1">
        <f>'[1]Electricity and CHPs'!G$108</f>
        <v>0.11965523571646121</v>
      </c>
    </row>
    <row r="288" spans="1:11" x14ac:dyDescent="0.2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5.8564850446708651E-4</v>
      </c>
      <c r="J288" s="1">
        <f>'[1]Electricity and CHPs'!F$119</f>
        <v>1.2673770193080778E-3</v>
      </c>
      <c r="K288" s="1">
        <f>'[1]Electricity and CHPs'!G$119</f>
        <v>9.6715739077083156E-4</v>
      </c>
    </row>
    <row r="289" spans="1:13" x14ac:dyDescent="0.2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437.67776192177087</v>
      </c>
      <c r="G289" s="3">
        <f t="shared" ref="G289" si="166">SUM(G290,G292,G300,G308,G356,G377,G385,G387,G395,G399,G393)</f>
        <v>419.62035614538217</v>
      </c>
      <c r="H289" s="3">
        <f t="shared" ref="H289" si="167">SUM(H290,H292,H300,H308,H356,H377,H385,H387,H395,H399,H393)</f>
        <v>400.03216972015423</v>
      </c>
      <c r="I289" s="3">
        <f t="shared" ref="I289" si="168">SUM(I290,I292,I300,I308,I356,I377,I385,I387,I395,I399,I393)</f>
        <v>429.87628871257704</v>
      </c>
      <c r="J289" s="3">
        <f t="shared" ref="J289" si="169">SUM(J290,J292,J300,J308,J356,J377,J385,J387,J395,J399,J393)</f>
        <v>374.8727027482667</v>
      </c>
      <c r="K289" s="3">
        <f t="shared" ref="K289" si="170">SUM(K290,K292,K300,K308,K356,K377,K385,K387,K395,K399,K393)</f>
        <v>362.33359264700505</v>
      </c>
    </row>
    <row r="290" spans="1:13" x14ac:dyDescent="0.2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250.94823230891126</v>
      </c>
      <c r="G290" s="1">
        <f t="shared" ref="G290:K290" si="171">G291</f>
        <v>253.29920880498719</v>
      </c>
      <c r="H290" s="1">
        <f t="shared" si="171"/>
        <v>198.51826646058703</v>
      </c>
      <c r="I290" s="1">
        <f t="shared" si="171"/>
        <v>205.90275852444552</v>
      </c>
      <c r="J290" s="1">
        <f t="shared" si="171"/>
        <v>98.945528842705869</v>
      </c>
      <c r="K290" s="1">
        <f t="shared" si="171"/>
        <v>0</v>
      </c>
    </row>
    <row r="291" spans="1:13" x14ac:dyDescent="0.2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250.94823230891126</v>
      </c>
      <c r="G291" s="1">
        <f>'[1]Electricity and CHPs_IN'!C$14</f>
        <v>253.29920880498719</v>
      </c>
      <c r="H291" s="1">
        <f>'[1]Electricity and CHPs_IN'!D$14</f>
        <v>198.51826646058703</v>
      </c>
      <c r="I291" s="1">
        <f>'[1]Electricity and CHPs_IN'!E$14</f>
        <v>205.90275852444552</v>
      </c>
      <c r="J291" s="1">
        <f>'[1]Electricity and CHPs_IN'!F$14</f>
        <v>98.945528842705869</v>
      </c>
      <c r="K291" s="1">
        <f>'[1]Electricity and CHPs_IN'!G$14</f>
        <v>0</v>
      </c>
    </row>
    <row r="292" spans="1:13" x14ac:dyDescent="0.2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149.43050485633839</v>
      </c>
      <c r="G292" s="1">
        <f t="shared" ref="G292:K292" si="173">SUM(G293:G295)</f>
        <v>125.60793650376719</v>
      </c>
      <c r="H292" s="1">
        <f t="shared" si="173"/>
        <v>141.79826635511282</v>
      </c>
      <c r="I292" s="1">
        <f t="shared" si="173"/>
        <v>150.48304324628168</v>
      </c>
      <c r="J292" s="1">
        <f t="shared" si="173"/>
        <v>151.72539469712524</v>
      </c>
      <c r="K292" s="1">
        <f t="shared" si="173"/>
        <v>152.38973897905638</v>
      </c>
    </row>
    <row r="293" spans="1:13" x14ac:dyDescent="0.2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66.745686196139275</v>
      </c>
      <c r="G293" s="1">
        <f>'[1]Electricity and CHPs_IN'!C$15</f>
        <v>49.798816925850836</v>
      </c>
      <c r="H293" s="1">
        <f>'[1]Electricity and CHPs_IN'!D$15</f>
        <v>68.534990509700648</v>
      </c>
      <c r="I293" s="1">
        <f>'[1]Electricity and CHPs_IN'!E$15</f>
        <v>70.233615924895204</v>
      </c>
      <c r="J293" s="1">
        <f>'[1]Electricity and CHPs_IN'!F$15</f>
        <v>72.635655924005292</v>
      </c>
      <c r="K293" s="1">
        <f>'[1]Electricity and CHPs_IN'!G$15</f>
        <v>69.178239786723523</v>
      </c>
    </row>
    <row r="294" spans="1:13" x14ac:dyDescent="0.2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66.632412429208316</v>
      </c>
      <c r="G294" s="1">
        <f>'[1]Electricity and CHPs_IN'!C$16</f>
        <v>55.764035817823689</v>
      </c>
      <c r="H294" s="1">
        <f>'[1]Electricity and CHPs_IN'!D$16</f>
        <v>65.550403513743376</v>
      </c>
      <c r="I294" s="1">
        <f>'[1]Electricity and CHPs_IN'!E$16</f>
        <v>64.465706874975368</v>
      </c>
      <c r="J294" s="1">
        <f>'[1]Electricity and CHPs_IN'!F$16</f>
        <v>62.677584839017953</v>
      </c>
      <c r="K294" s="1">
        <f>'[1]Electricity and CHPs_IN'!G$16</f>
        <v>66.135004859076361</v>
      </c>
    </row>
    <row r="295" spans="1:13" x14ac:dyDescent="0.2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16.052406230990794</v>
      </c>
      <c r="G295" s="1">
        <f>'[1]Electricity and CHPs_IN'!C$13</f>
        <v>20.04508376009267</v>
      </c>
      <c r="H295" s="1">
        <f>'[1]Electricity and CHPs_IN'!D$13</f>
        <v>7.7128723316687902</v>
      </c>
      <c r="I295" s="1">
        <f>'[1]Electricity and CHPs_IN'!E$13</f>
        <v>15.783720446411106</v>
      </c>
      <c r="J295" s="1">
        <f>'[1]Electricity and CHPs_IN'!F$13</f>
        <v>16.41215393410199</v>
      </c>
      <c r="K295" s="1">
        <f>'[1]Electricity and CHPs_IN'!G$13</f>
        <v>17.076494333256488</v>
      </c>
    </row>
    <row r="296" spans="1:13" x14ac:dyDescent="0.2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0.14754633612248061</v>
      </c>
      <c r="G296" s="1">
        <f t="shared" ref="G296:K296" si="174">SUM(G297:G299)</f>
        <v>5.5650759834824946E-2</v>
      </c>
      <c r="H296" s="1">
        <f t="shared" si="174"/>
        <v>1.3893492721181934E-2</v>
      </c>
      <c r="I296" s="1">
        <f t="shared" si="174"/>
        <v>7.7063057924210462E-2</v>
      </c>
      <c r="J296" s="1">
        <f t="shared" si="174"/>
        <v>1.1888239417543394E-2</v>
      </c>
      <c r="K296" s="1">
        <f t="shared" si="174"/>
        <v>1.3116360160879022E-3</v>
      </c>
    </row>
    <row r="297" spans="1:13" x14ac:dyDescent="0.2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0.1224934103962674</v>
      </c>
      <c r="G297" s="1">
        <f>'[1]Electricity and CHPs_IN'!C$18</f>
        <v>2.0990918178060486E-3</v>
      </c>
      <c r="H297" s="1">
        <f>'[1]Electricity and CHPs_IN'!D$18</f>
        <v>1.0805978993704278E-2</v>
      </c>
      <c r="I297" s="1">
        <f>'[1]Electricity and CHPs_IN'!E$18</f>
        <v>2.0810597395534564E-3</v>
      </c>
      <c r="J297" s="1">
        <f>'[1]Electricity and CHPs_IN'!F$18</f>
        <v>4.8196053459942396E-3</v>
      </c>
      <c r="K297" s="1">
        <f>'[1]Electricity and CHPs_IN'!G$18</f>
        <v>7.4213586339557178E-5</v>
      </c>
    </row>
    <row r="298" spans="1:13" x14ac:dyDescent="0.2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4.0524065817491321E-3</v>
      </c>
      <c r="G298" s="1">
        <f>IFERROR(G70/SUM(G70,G183),0)*'[1]Electricity and CHPs_IN'!C$28</f>
        <v>3.9646186781182861E-4</v>
      </c>
      <c r="H298" s="1">
        <f>IFERROR(H70/SUM(H70,H183),0)*'[1]Electricity and CHPs_IN'!D$28</f>
        <v>1.7849108622176352E-3</v>
      </c>
      <c r="I298" s="1">
        <f>IFERROR(I70/SUM(I70,I183),0)*'[1]Electricity and CHPs_IN'!E$28</f>
        <v>4.3344851348076129E-4</v>
      </c>
      <c r="J298" s="1">
        <f>IFERROR(J70/SUM(J70,J183),0)*'[1]Electricity and CHPs_IN'!F$28</f>
        <v>5.1020227166558962E-4</v>
      </c>
      <c r="K298" s="1">
        <f>IFERROR(K70/SUM(K70,K183),0)*'[1]Electricity and CHPs_IN'!G$28</f>
        <v>1.4458122326931976E-5</v>
      </c>
      <c r="M298" s="1"/>
    </row>
    <row r="299" spans="1:13" x14ac:dyDescent="0.2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2.1000519144464078E-2</v>
      </c>
      <c r="G299" s="1">
        <f>IFERROR(G71/SUM(G71,G233),0)*'[1]Electricity and CHPs_IN'!C$41</f>
        <v>5.3155206149207067E-2</v>
      </c>
      <c r="H299" s="1">
        <f>IFERROR(H71/SUM(H71,H233),0)*'[1]Electricity and CHPs_IN'!D$41</f>
        <v>1.3026028652600224E-3</v>
      </c>
      <c r="I299" s="1">
        <f>IFERROR(I71/SUM(I71,I233),0)*'[1]Electricity and CHPs_IN'!E$41</f>
        <v>7.4548549671176245E-2</v>
      </c>
      <c r="J299" s="1">
        <f>IFERROR(J71/SUM(J71,J233),0)*'[1]Electricity and CHPs_IN'!F$41</f>
        <v>6.5584317998835647E-3</v>
      </c>
      <c r="K299" s="1">
        <f>IFERROR(K71/SUM(K71,K233),0)*'[1]Electricity and CHPs_IN'!G$41</f>
        <v>1.222964307421413E-3</v>
      </c>
    </row>
    <row r="300" spans="1:13" x14ac:dyDescent="0.2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0.14754633612248061</v>
      </c>
      <c r="G300" s="1">
        <f t="shared" ref="G300:K300" si="175">G296</f>
        <v>5.5650759834824946E-2</v>
      </c>
      <c r="H300" s="1">
        <f t="shared" si="175"/>
        <v>1.3893492721181934E-2</v>
      </c>
      <c r="I300" s="1">
        <f t="shared" si="175"/>
        <v>7.7063057924210462E-2</v>
      </c>
      <c r="J300" s="1">
        <f t="shared" si="175"/>
        <v>1.1888239417543394E-2</v>
      </c>
      <c r="K300" s="1">
        <f t="shared" si="175"/>
        <v>1.3116360160879022E-3</v>
      </c>
    </row>
    <row r="301" spans="1:13" x14ac:dyDescent="0.2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0.1224934103962674</v>
      </c>
      <c r="G301" s="1">
        <f t="shared" si="176"/>
        <v>2.0990918178060486E-3</v>
      </c>
      <c r="H301" s="1">
        <f t="shared" si="176"/>
        <v>1.0805978993704278E-2</v>
      </c>
      <c r="I301" s="1">
        <f t="shared" si="176"/>
        <v>2.0810597395534564E-3</v>
      </c>
      <c r="J301" s="1">
        <f t="shared" si="176"/>
        <v>4.8196053459942396E-3</v>
      </c>
      <c r="K301" s="1">
        <f t="shared" si="176"/>
        <v>7.4213586339557178E-5</v>
      </c>
    </row>
    <row r="302" spans="1:13" x14ac:dyDescent="0.2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4.0524065817491321E-3</v>
      </c>
      <c r="G302" s="1">
        <f t="shared" si="177"/>
        <v>3.9646186781182861E-4</v>
      </c>
      <c r="H302" s="1">
        <f t="shared" si="177"/>
        <v>1.7849108622176352E-3</v>
      </c>
      <c r="I302" s="1">
        <f t="shared" si="177"/>
        <v>4.3344851348076129E-4</v>
      </c>
      <c r="J302" s="1">
        <f t="shared" si="177"/>
        <v>5.1020227166558962E-4</v>
      </c>
      <c r="K302" s="1">
        <f t="shared" si="177"/>
        <v>1.4458122326931976E-5</v>
      </c>
    </row>
    <row r="303" spans="1:13" x14ac:dyDescent="0.2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2.1000519144464078E-2</v>
      </c>
      <c r="G303" s="1">
        <f t="shared" si="178"/>
        <v>5.3155206149207067E-2</v>
      </c>
      <c r="H303" s="1">
        <f t="shared" si="178"/>
        <v>1.3026028652600224E-3</v>
      </c>
      <c r="I303" s="1">
        <f t="shared" si="178"/>
        <v>7.4548549671176245E-2</v>
      </c>
      <c r="J303" s="1">
        <f t="shared" si="178"/>
        <v>6.5584317998835647E-3</v>
      </c>
      <c r="K303" s="1">
        <f t="shared" si="178"/>
        <v>1.222964307421413E-3</v>
      </c>
    </row>
    <row r="304" spans="1:13" x14ac:dyDescent="0.2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4.0571017341204776</v>
      </c>
      <c r="G308" s="1">
        <f t="shared" ref="G308:K308" si="179">SUM(G309:G323)</f>
        <v>2.1783503305112673</v>
      </c>
      <c r="H308" s="1">
        <f t="shared" si="179"/>
        <v>2.2652468008604272</v>
      </c>
      <c r="I308" s="1">
        <f t="shared" si="179"/>
        <v>4.1015669103838199</v>
      </c>
      <c r="J308" s="1">
        <f t="shared" si="179"/>
        <v>4.8242473000383299</v>
      </c>
      <c r="K308" s="1">
        <f t="shared" si="179"/>
        <v>5.0184357425876138</v>
      </c>
    </row>
    <row r="309" spans="1:11" x14ac:dyDescent="0.2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1.9359040674881062E-2</v>
      </c>
      <c r="K309" s="1">
        <f>'[1]Electricity and CHPs_IN'!G$21</f>
        <v>3.447093729805346E-3</v>
      </c>
    </row>
    <row r="310" spans="1:11" x14ac:dyDescent="0.2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2.444562860400849E-3</v>
      </c>
      <c r="H310" s="1">
        <f>'[1]Electricity and CHPs_IN'!D$22</f>
        <v>1.8235941206687423E-2</v>
      </c>
      <c r="I310" s="1">
        <f>'[1]Electricity and CHPs_IN'!E$22</f>
        <v>8.2639906447810781E-3</v>
      </c>
      <c r="J310" s="1">
        <f>'[1]Electricity and CHPs_IN'!F$22</f>
        <v>0.16422755739747441</v>
      </c>
      <c r="K310" s="1">
        <f>'[1]Electricity and CHPs_IN'!G$22</f>
        <v>2.3166787185752895E-3</v>
      </c>
    </row>
    <row r="311" spans="1:11" x14ac:dyDescent="0.2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1.7254485579295736E-2</v>
      </c>
      <c r="K311" s="1">
        <f>'[1]Electricity and CHPs_IN'!G$23</f>
        <v>9.5070974566799263E-2</v>
      </c>
    </row>
    <row r="312" spans="1:11" x14ac:dyDescent="0.2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1.2854834648168725</v>
      </c>
      <c r="G312" s="1">
        <f>IFERROR(G84/SUM(G84+G187),0)*'[1]Electricity and CHPs_IN'!C$24</f>
        <v>1.0592955095562418E-3</v>
      </c>
      <c r="H312" s="1">
        <f>IFERROR(H84/SUM(H84+H187),0)*'[1]Electricity and CHPs_IN'!D$24</f>
        <v>9.9057992166359E-3</v>
      </c>
      <c r="I312" s="1">
        <f>IFERROR(I84/SUM(I84+I187),0)*'[1]Electricity and CHPs_IN'!E$24</f>
        <v>1.274121782805851E-2</v>
      </c>
      <c r="J312" s="1">
        <f>IFERROR(J84/SUM(J84+J187),0)*'[1]Electricity and CHPs_IN'!F$24</f>
        <v>3.806600695683994E-2</v>
      </c>
      <c r="K312" s="1">
        <f>IFERROR(K84/SUM(K84+K187),0)*'[1]Electricity and CHPs_IN'!G$24</f>
        <v>7.0207231240561189E-4</v>
      </c>
    </row>
    <row r="313" spans="1:11" x14ac:dyDescent="0.2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7.1683781805976926E-2</v>
      </c>
      <c r="K313" s="1">
        <f>IFERROR(K85/SUM(K85+K188),0)*'[1]Electricity and CHPs_IN'!G$29</f>
        <v>3.3689971993558797E-2</v>
      </c>
    </row>
    <row r="314" spans="1:11" x14ac:dyDescent="0.2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0.89329664479537052</v>
      </c>
      <c r="G314" s="1">
        <f>G86/SUM(G86,G239)*'[1]Electricity and CHPs_IN'!C$39</f>
        <v>0.12064903960499095</v>
      </c>
      <c r="H314" s="1">
        <f>H86/SUM(H86,H239)*'[1]Electricity and CHPs_IN'!D$39</f>
        <v>6.7236926893347718E-2</v>
      </c>
      <c r="I314" s="1">
        <f>I86/SUM(I86,I239)*'[1]Electricity and CHPs_IN'!E$39</f>
        <v>5.6423822609381558E-2</v>
      </c>
      <c r="J314" s="1">
        <f>J86/SUM(J86,J239)*'[1]Electricity and CHPs_IN'!F$39</f>
        <v>4.1770664272701201E-2</v>
      </c>
      <c r="K314" s="1">
        <f>K86/SUM(K86,K239)*'[1]Electricity and CHPs_IN'!G$39</f>
        <v>1.871465952741648E-2</v>
      </c>
    </row>
    <row r="315" spans="1:11" x14ac:dyDescent="0.2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9.4155046762563997E-3</v>
      </c>
      <c r="K315" s="1">
        <f>IFERROR(K87/SUM(K87,K240),0)*'[1]Electricity and CHPs_IN'!G$40</f>
        <v>7.3319191377914442E-3</v>
      </c>
    </row>
    <row r="316" spans="1:11" x14ac:dyDescent="0.2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1.8211139314509552E-2</v>
      </c>
      <c r="G317" s="1">
        <f>G89/SUM(G89,G242)*'[1]Electricity and CHPs_IN'!C$48</f>
        <v>3.5837487890669558E-3</v>
      </c>
      <c r="H317" s="1">
        <f>H89/SUM(H89,H242)*'[1]Electricity and CHPs_IN'!D$48</f>
        <v>1.3039372510166089E-2</v>
      </c>
      <c r="I317" s="1">
        <f>I89/SUM(I89,I242)*'[1]Electricity and CHPs_IN'!E$48</f>
        <v>1.1342190280446541E-2</v>
      </c>
      <c r="J317" s="1">
        <f>J89/SUM(J89,J242)*'[1]Electricity and CHPs_IN'!F$48</f>
        <v>5.363143807617151E-2</v>
      </c>
      <c r="K317" s="1">
        <f>K89/SUM(K89,K242)*'[1]Electricity and CHPs_IN'!G$48</f>
        <v>9.8600569183449394E-2</v>
      </c>
    </row>
    <row r="318" spans="1:11" x14ac:dyDescent="0.2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7.7839669157525842E-4</v>
      </c>
      <c r="J318" s="1">
        <f>IFERROR(J90/SUM(J90,J243),0)*'[1]Electricity and CHPs_IN'!F$49</f>
        <v>2.3728143946311372E-3</v>
      </c>
      <c r="K318" s="1">
        <f>IFERROR(K90/SUM(K90,K243),0)*'[1]Electricity and CHPs_IN'!G$49</f>
        <v>1.6262303530249795E-3</v>
      </c>
    </row>
    <row r="319" spans="1:11" x14ac:dyDescent="0.2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2.4509409822346284E-2</v>
      </c>
      <c r="G319" s="1">
        <f>IFERROR(G91/SUM(G91,G244),0)*'[1]Electricity and CHPs_IN'!C$51</f>
        <v>4.5433903698674618E-3</v>
      </c>
      <c r="H319" s="1">
        <f>IFERROR(H91/SUM(H91,H244),0)*'[1]Electricity and CHPs_IN'!D$51</f>
        <v>2.0793987789449377E-2</v>
      </c>
      <c r="I319" s="1">
        <f>IFERROR(I91/SUM(I91,I244),0)*'[1]Electricity and CHPs_IN'!E$51</f>
        <v>0.26941547710886937</v>
      </c>
      <c r="J319" s="1">
        <f>IFERROR(J91/SUM(J91,J244),0)*'[1]Electricity and CHPs_IN'!F$51</f>
        <v>0.73761451053274718</v>
      </c>
      <c r="K319" s="1">
        <f>IFERROR(K91/SUM(K91,K244),0)*'[1]Electricity and CHPs_IN'!G$51</f>
        <v>0.67409576975221763</v>
      </c>
    </row>
    <row r="320" spans="1:11" x14ac:dyDescent="0.2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3.2100851264750163E-3</v>
      </c>
      <c r="J320" s="1">
        <f>IFERROR(J92/SUM(J92,J245),0)*'[1]Electricity and CHPs_IN'!F$52</f>
        <v>1.2196052732371173E-2</v>
      </c>
      <c r="K320" s="1">
        <f>IFERROR(K92/SUM(K92,K245),0)*'[1]Electricity and CHPs_IN'!G$52</f>
        <v>8.0878426928017236E-3</v>
      </c>
    </row>
    <row r="321" spans="1:11" x14ac:dyDescent="0.2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1.0647053355408465</v>
      </c>
      <c r="G321" s="1">
        <f>IFERROR(G93/SUM(G93,G246),0)*'[1]Electricity and CHPs_IN'!C$54</f>
        <v>1.2552456468382387</v>
      </c>
      <c r="H321" s="1">
        <f>IFERROR(H93/SUM(H93,H246),0)*'[1]Electricity and CHPs_IN'!D$54</f>
        <v>1.4839819439564927</v>
      </c>
      <c r="I321" s="1">
        <f>IFERROR(I93/SUM(I93,I246),0)*'[1]Electricity and CHPs_IN'!E$54</f>
        <v>1.5764377651042532</v>
      </c>
      <c r="J321" s="1">
        <f>IFERROR(J93/SUM(J93,J246),0)*'[1]Electricity and CHPs_IN'!F$54</f>
        <v>1.7674376929414111</v>
      </c>
      <c r="K321" s="1">
        <f>IFERROR(K93/SUM(K93,K246),0)*'[1]Electricity and CHPs_IN'!G$54</f>
        <v>4.0566559471961776</v>
      </c>
    </row>
    <row r="322" spans="1:11" x14ac:dyDescent="0.2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0.77089573983053183</v>
      </c>
      <c r="G322" s="1">
        <f>IFERROR(G94/SUM(G94,G247),0)*'[1]Electricity and CHPs_IN'!C$55</f>
        <v>0.79082464653914597</v>
      </c>
      <c r="H322" s="1">
        <f>IFERROR(H94/SUM(H94,H247),0)*'[1]Electricity and CHPs_IN'!D$55</f>
        <v>0.65205282928764807</v>
      </c>
      <c r="I322" s="1">
        <f>IFERROR(I94/SUM(I94,I247),0)*'[1]Electricity and CHPs_IN'!E$55</f>
        <v>2.1617847926198444</v>
      </c>
      <c r="J322" s="1">
        <f>IFERROR(J94/SUM(J94,J247),0)*'[1]Electricity and CHPs_IN'!F$55</f>
        <v>1.8842326762086599</v>
      </c>
      <c r="K322" s="1">
        <f>IFERROR(K94/SUM(K94,K247),0)*'[1]Electricity and CHPs_IN'!G$55</f>
        <v>1.6854774799857693E-2</v>
      </c>
    </row>
    <row r="323" spans="1:11" x14ac:dyDescent="0.2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1.1691723701351591E-3</v>
      </c>
      <c r="J323" s="1">
        <f>IFERROR(J95/SUM(J95,J248),0)*'[1]Electricity and CHPs_IN'!F$58</f>
        <v>4.9850737889123708E-3</v>
      </c>
      <c r="K323" s="1">
        <f>IFERROR(K95/SUM(K95,K248),0)*'[1]Electricity and CHPs_IN'!G$58</f>
        <v>1.2412386237328915E-3</v>
      </c>
    </row>
    <row r="324" spans="1:11" x14ac:dyDescent="0.2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2.9150406324225715</v>
      </c>
      <c r="G324" s="1">
        <f t="shared" ref="G324:K324" si="180">G308-G340</f>
        <v>0.85573215232593181</v>
      </c>
      <c r="H324" s="1">
        <f t="shared" si="180"/>
        <v>0.69848240465485256</v>
      </c>
      <c r="I324" s="1">
        <f t="shared" si="180"/>
        <v>2.5196737100616513</v>
      </c>
      <c r="J324" s="1">
        <f t="shared" si="180"/>
        <v>3.0424633156927507</v>
      </c>
      <c r="K324" s="1">
        <f t="shared" si="180"/>
        <v>0.88424786108932008</v>
      </c>
    </row>
    <row r="325" spans="1:11" x14ac:dyDescent="0.2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1.9268184365681371E-2</v>
      </c>
      <c r="K325" s="1">
        <f t="shared" si="181"/>
        <v>3.1692132358782168E-3</v>
      </c>
    </row>
    <row r="326" spans="1:11" x14ac:dyDescent="0.2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2.2661471391340273E-3</v>
      </c>
      <c r="H326" s="1">
        <f t="shared" si="182"/>
        <v>1.6303669559218078E-2</v>
      </c>
      <c r="I326" s="1">
        <f t="shared" si="182"/>
        <v>8.2461366408825686E-3</v>
      </c>
      <c r="J326" s="1">
        <f t="shared" si="182"/>
        <v>0.16345680072700697</v>
      </c>
      <c r="K326" s="1">
        <f t="shared" si="182"/>
        <v>2.1299243460376673E-3</v>
      </c>
    </row>
    <row r="327" spans="1:11" x14ac:dyDescent="0.2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1.7173506418024162E-2</v>
      </c>
      <c r="K327" s="1">
        <f t="shared" si="183"/>
        <v>8.740702010500763E-2</v>
      </c>
    </row>
    <row r="328" spans="1:11" x14ac:dyDescent="0.2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1.2522527209387082</v>
      </c>
      <c r="G328" s="1">
        <f t="shared" si="184"/>
        <v>9.8198312973010325E-4</v>
      </c>
      <c r="H328" s="1">
        <f t="shared" si="184"/>
        <v>8.856185448150488E-3</v>
      </c>
      <c r="I328" s="1">
        <f t="shared" si="184"/>
        <v>1.2713690963308539E-2</v>
      </c>
      <c r="J328" s="1">
        <f t="shared" si="184"/>
        <v>3.7887354669458993E-2</v>
      </c>
      <c r="K328" s="1">
        <f t="shared" si="184"/>
        <v>6.4547617193604317E-4</v>
      </c>
    </row>
    <row r="329" spans="1:11" x14ac:dyDescent="0.2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7.1347353779725717E-2</v>
      </c>
      <c r="K329" s="1">
        <f t="shared" si="185"/>
        <v>3.0974122993859588E-2</v>
      </c>
    </row>
    <row r="330" spans="1:11" x14ac:dyDescent="0.2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0.87020423417875692</v>
      </c>
      <c r="G330" s="1">
        <f t="shared" si="186"/>
        <v>0.11184350395280317</v>
      </c>
      <c r="H330" s="1">
        <f t="shared" si="186"/>
        <v>6.0112534133661646E-2</v>
      </c>
      <c r="I330" s="1">
        <f t="shared" si="186"/>
        <v>5.6301921315909879E-2</v>
      </c>
      <c r="J330" s="1">
        <f t="shared" si="186"/>
        <v>4.1574625199672061E-2</v>
      </c>
      <c r="K330" s="1">
        <f t="shared" si="186"/>
        <v>1.7206015074789367E-2</v>
      </c>
    </row>
    <row r="331" spans="1:11" x14ac:dyDescent="0.2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9.3713156062242738E-3</v>
      </c>
      <c r="K331" s="1">
        <f t="shared" si="187"/>
        <v>6.7408712954229958E-3</v>
      </c>
    </row>
    <row r="332" spans="1:11" x14ac:dyDescent="0.2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2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1.7740367248704529E-2</v>
      </c>
      <c r="G333" s="1">
        <f t="shared" si="189"/>
        <v>3.3221899085824368E-3</v>
      </c>
      <c r="H333" s="1">
        <f t="shared" si="189"/>
        <v>1.1657726807505814E-2</v>
      </c>
      <c r="I333" s="1">
        <f t="shared" si="189"/>
        <v>1.1317685955818269E-2</v>
      </c>
      <c r="J333" s="1">
        <f t="shared" si="189"/>
        <v>5.3379733738001735E-2</v>
      </c>
      <c r="K333" s="1">
        <f t="shared" si="189"/>
        <v>9.0652083585484475E-2</v>
      </c>
    </row>
    <row r="334" spans="1:11" x14ac:dyDescent="0.2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7.7671499829130635E-4</v>
      </c>
      <c r="J334" s="1">
        <f t="shared" si="190"/>
        <v>2.3616782457933586E-3</v>
      </c>
      <c r="K334" s="1">
        <f t="shared" si="190"/>
        <v>1.4951350799749519E-3</v>
      </c>
    </row>
    <row r="335" spans="1:11" x14ac:dyDescent="0.2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2.3875822582445552E-2</v>
      </c>
      <c r="G335" s="1">
        <f t="shared" si="191"/>
        <v>4.2117923230478695E-3</v>
      </c>
      <c r="H335" s="1">
        <f t="shared" si="191"/>
        <v>1.8590666744049085E-2</v>
      </c>
      <c r="I335" s="1">
        <f t="shared" si="191"/>
        <v>0.26883341631216967</v>
      </c>
      <c r="J335" s="1">
        <f t="shared" si="191"/>
        <v>0.73415272060396741</v>
      </c>
      <c r="K335" s="1">
        <f t="shared" si="191"/>
        <v>0.6197549017238011</v>
      </c>
    </row>
    <row r="336" spans="1:11" x14ac:dyDescent="0.2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3.2031498726943471E-3</v>
      </c>
      <c r="J336" s="1">
        <f t="shared" si="192"/>
        <v>1.2138813928203266E-2</v>
      </c>
      <c r="K336" s="1">
        <f t="shared" si="192"/>
        <v>7.4358576008826905E-3</v>
      </c>
    </row>
    <row r="337" spans="1:11" x14ac:dyDescent="0.2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2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0.75096748747395581</v>
      </c>
      <c r="G338" s="1">
        <f t="shared" si="194"/>
        <v>0.73310653587263408</v>
      </c>
      <c r="H338" s="1">
        <f t="shared" si="194"/>
        <v>0.58296162196226764</v>
      </c>
      <c r="I338" s="1">
        <f t="shared" si="194"/>
        <v>2.1571143475801287</v>
      </c>
      <c r="J338" s="1">
        <f t="shared" si="194"/>
        <v>1.8753895506887104</v>
      </c>
      <c r="K338" s="1">
        <f t="shared" si="194"/>
        <v>1.5496061195432594E-2</v>
      </c>
    </row>
    <row r="339" spans="1:11" x14ac:dyDescent="0.2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1.1666464224481775E-3</v>
      </c>
      <c r="J339" s="1">
        <f t="shared" si="195"/>
        <v>4.9616777222810122E-3</v>
      </c>
      <c r="K339" s="1">
        <f t="shared" si="195"/>
        <v>1.1411786808128589E-3</v>
      </c>
    </row>
    <row r="340" spans="1:11" x14ac:dyDescent="0.2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1.1420611016979061</v>
      </c>
      <c r="G340" s="1">
        <f t="shared" ref="G340:K340" si="196">SUM(G341:G355)</f>
        <v>1.3226181781853354</v>
      </c>
      <c r="H340" s="1">
        <f t="shared" si="196"/>
        <v>1.5667643962055746</v>
      </c>
      <c r="I340" s="1">
        <f t="shared" si="196"/>
        <v>1.5818932003221686</v>
      </c>
      <c r="J340" s="1">
        <f t="shared" si="196"/>
        <v>1.7817839843455794</v>
      </c>
      <c r="K340" s="1">
        <f t="shared" si="196"/>
        <v>4.1341878814982937</v>
      </c>
    </row>
    <row r="341" spans="1:11" x14ac:dyDescent="0.2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9.0856309199690427E-5</v>
      </c>
      <c r="K341" s="1">
        <f t="shared" si="197"/>
        <v>2.7788049392712911E-4</v>
      </c>
    </row>
    <row r="342" spans="1:11" x14ac:dyDescent="0.2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1.7841572126682179E-4</v>
      </c>
      <c r="H342" s="1">
        <f t="shared" si="198"/>
        <v>1.9322716474693448E-3</v>
      </c>
      <c r="I342" s="1">
        <f t="shared" si="198"/>
        <v>1.7854003898509427E-5</v>
      </c>
      <c r="J342" s="1">
        <f t="shared" si="198"/>
        <v>7.7075667046744289E-4</v>
      </c>
      <c r="K342" s="1">
        <f t="shared" si="198"/>
        <v>1.8675437253762219E-4</v>
      </c>
    </row>
    <row r="343" spans="1:11" x14ac:dyDescent="0.2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8.097916127157434E-5</v>
      </c>
      <c r="K343" s="1">
        <f t="shared" si="199"/>
        <v>7.6639544617916333E-3</v>
      </c>
    </row>
    <row r="344" spans="1:11" x14ac:dyDescent="0.2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3.3230743878164271E-2</v>
      </c>
      <c r="G344" s="1">
        <f t="shared" si="200"/>
        <v>7.7312379826138594E-5</v>
      </c>
      <c r="H344" s="1">
        <f t="shared" si="200"/>
        <v>1.049613768485412E-3</v>
      </c>
      <c r="I344" s="1">
        <f t="shared" si="200"/>
        <v>2.7526864749971222E-5</v>
      </c>
      <c r="J344" s="1">
        <f t="shared" si="200"/>
        <v>1.7865228738094679E-4</v>
      </c>
      <c r="K344" s="1">
        <f t="shared" si="200"/>
        <v>5.6596140469568714E-5</v>
      </c>
    </row>
    <row r="345" spans="1:11" x14ac:dyDescent="0.2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3.3642802625120927E-4</v>
      </c>
      <c r="K345" s="1">
        <f t="shared" si="201"/>
        <v>2.7158489996992087E-3</v>
      </c>
    </row>
    <row r="346" spans="1:11" x14ac:dyDescent="0.2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2.3092410616613601E-2</v>
      </c>
      <c r="G346" s="1">
        <f t="shared" si="202"/>
        <v>8.8055356521877792E-3</v>
      </c>
      <c r="H346" s="1">
        <f t="shared" si="202"/>
        <v>7.1243927596860712E-3</v>
      </c>
      <c r="I346" s="1">
        <f t="shared" si="202"/>
        <v>1.2190129347167816E-4</v>
      </c>
      <c r="J346" s="1">
        <f t="shared" si="202"/>
        <v>1.9603907302914031E-4</v>
      </c>
      <c r="K346" s="1">
        <f t="shared" si="202"/>
        <v>1.5086444526271128E-3</v>
      </c>
    </row>
    <row r="347" spans="1:11" x14ac:dyDescent="0.2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4.4189070032125966E-5</v>
      </c>
      <c r="K347" s="1">
        <f t="shared" si="203"/>
        <v>5.9104784236844836E-4</v>
      </c>
    </row>
    <row r="348" spans="1:11" x14ac:dyDescent="0.2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2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4.707720658050224E-4</v>
      </c>
      <c r="G349" s="1">
        <f t="shared" si="205"/>
        <v>2.615588804845189E-4</v>
      </c>
      <c r="H349" s="1">
        <f t="shared" si="205"/>
        <v>1.3816457026602745E-3</v>
      </c>
      <c r="I349" s="1">
        <f t="shared" si="205"/>
        <v>2.4504324628272026E-5</v>
      </c>
      <c r="J349" s="1">
        <f t="shared" si="205"/>
        <v>2.5170433816977533E-4</v>
      </c>
      <c r="K349" s="1">
        <f t="shared" si="205"/>
        <v>7.9484855979649188E-3</v>
      </c>
    </row>
    <row r="350" spans="1:11" x14ac:dyDescent="0.2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1.6816932839520699E-6</v>
      </c>
      <c r="J350" s="1">
        <f t="shared" si="206"/>
        <v>1.1136148837778605E-5</v>
      </c>
      <c r="K350" s="1">
        <f t="shared" si="206"/>
        <v>1.3109527305002759E-4</v>
      </c>
    </row>
    <row r="351" spans="1:11" x14ac:dyDescent="0.2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6.3358723990073265E-4</v>
      </c>
      <c r="G351" s="1">
        <f t="shared" si="207"/>
        <v>3.3159804681959226E-4</v>
      </c>
      <c r="H351" s="1">
        <f t="shared" si="207"/>
        <v>2.2033210454002923E-3</v>
      </c>
      <c r="I351" s="1">
        <f t="shared" si="207"/>
        <v>5.8206079669970157E-4</v>
      </c>
      <c r="J351" s="1">
        <f t="shared" si="207"/>
        <v>3.4617899287797682E-3</v>
      </c>
      <c r="K351" s="1">
        <f t="shared" si="207"/>
        <v>5.4340868028416534E-2</v>
      </c>
    </row>
    <row r="352" spans="1:11" x14ac:dyDescent="0.2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6.9352537806692365E-6</v>
      </c>
      <c r="J352" s="1">
        <f t="shared" si="208"/>
        <v>5.7238804167906998E-5</v>
      </c>
      <c r="K352" s="1">
        <f t="shared" si="208"/>
        <v>6.5198509191903304E-4</v>
      </c>
    </row>
    <row r="353" spans="1:15" x14ac:dyDescent="0.2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1.0647053355408465</v>
      </c>
      <c r="G353" s="1">
        <f t="shared" si="209"/>
        <v>1.2552456468382387</v>
      </c>
      <c r="H353" s="1">
        <f t="shared" si="209"/>
        <v>1.4839819439564927</v>
      </c>
      <c r="I353" s="1">
        <f t="shared" si="209"/>
        <v>1.5764377651042532</v>
      </c>
      <c r="J353" s="1">
        <f t="shared" si="209"/>
        <v>1.7674376929414111</v>
      </c>
      <c r="K353" s="1">
        <f t="shared" si="209"/>
        <v>4.0566559471961776</v>
      </c>
    </row>
    <row r="354" spans="1:15" x14ac:dyDescent="0.2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1.9928252356576026E-2</v>
      </c>
      <c r="G354" s="1">
        <f t="shared" si="210"/>
        <v>5.771811066651189E-2</v>
      </c>
      <c r="H354" s="1">
        <f t="shared" si="210"/>
        <v>6.9091207325380433E-2</v>
      </c>
      <c r="I354" s="1">
        <f t="shared" si="210"/>
        <v>4.6704450397156982E-3</v>
      </c>
      <c r="J354" s="1">
        <f t="shared" si="210"/>
        <v>8.8431255199494796E-3</v>
      </c>
      <c r="K354" s="1">
        <f t="shared" si="210"/>
        <v>1.3587136044250995E-3</v>
      </c>
    </row>
    <row r="355" spans="1:15" x14ac:dyDescent="0.2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2.5259476869815903E-6</v>
      </c>
      <c r="J355" s="1">
        <f t="shared" si="211"/>
        <v>2.3396066631358597E-5</v>
      </c>
      <c r="K355" s="1">
        <f t="shared" si="211"/>
        <v>1.0005994292003263E-4</v>
      </c>
    </row>
    <row r="356" spans="1:15" x14ac:dyDescent="0.2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22.439175981166855</v>
      </c>
      <c r="G356" s="1">
        <f t="shared" ref="G356:K356" si="213">SUM(G357:G362)</f>
        <v>24.494684874453672</v>
      </c>
      <c r="H356" s="1">
        <f t="shared" si="213"/>
        <v>25.033075563947076</v>
      </c>
      <c r="I356" s="1">
        <f t="shared" si="213"/>
        <v>25.07043566288646</v>
      </c>
      <c r="J356" s="1">
        <f t="shared" si="213"/>
        <v>26.627698534888751</v>
      </c>
      <c r="K356" s="1">
        <f t="shared" si="213"/>
        <v>32.130104023374081</v>
      </c>
    </row>
    <row r="357" spans="1:15" x14ac:dyDescent="0.2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18.203607928469733</v>
      </c>
      <c r="G357" s="1">
        <f>'[1]Electricity and CHPs_IN'!C$19</f>
        <v>20.429801906224249</v>
      </c>
      <c r="H357" s="1">
        <f>'[1]Electricity and CHPs_IN'!D$19</f>
        <v>20.734877785366333</v>
      </c>
      <c r="I357" s="1">
        <f>'[1]Electricity and CHPs_IN'!E$19</f>
        <v>20.696609215242791</v>
      </c>
      <c r="J357" s="1">
        <f>'[1]Electricity and CHPs_IN'!F$19</f>
        <v>12.272291876908323</v>
      </c>
      <c r="K357" s="1">
        <f>'[1]Electricity and CHPs_IN'!G$19</f>
        <v>13.018195163441449</v>
      </c>
      <c r="O357" s="1"/>
    </row>
    <row r="358" spans="1:15" x14ac:dyDescent="0.2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9.6731905549110309</v>
      </c>
      <c r="K358" s="1">
        <f>'[1]Electricity and CHPs_IN'!G$20</f>
        <v>13.017468500401018</v>
      </c>
      <c r="O358" s="1"/>
    </row>
    <row r="359" spans="1:15" x14ac:dyDescent="0.2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3.8411137183457762</v>
      </c>
      <c r="G359" s="1">
        <f>IFERROR(G131/SUM(G131,G196),0)*'[1]Electricity and CHPs_IN'!C$26</f>
        <v>3.6556805745277225</v>
      </c>
      <c r="H359" s="1">
        <f>IFERROR(H131/SUM(H131,H196),0)*'[1]Electricity and CHPs_IN'!D$26</f>
        <v>3.6645271728606073</v>
      </c>
      <c r="I359" s="1">
        <f>IFERROR(I131/SUM(I131,I196),0)*'[1]Electricity and CHPs_IN'!E$26</f>
        <v>3.6795027147006794</v>
      </c>
      <c r="J359" s="1">
        <f>IFERROR(J131/SUM(J131,J196),0)*'[1]Electricity and CHPs_IN'!F$26</f>
        <v>2.7294755834847715</v>
      </c>
      <c r="K359" s="1">
        <f>IFERROR(K131/SUM(K131,K196),0)*'[1]Electricity and CHPs_IN'!G$26</f>
        <v>2.3371675519980322</v>
      </c>
    </row>
    <row r="360" spans="1:15" x14ac:dyDescent="0.2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1.0812777985128292</v>
      </c>
      <c r="K360" s="1">
        <f>IFERROR(K132/SUM(K132,K197),0)*'[1]Electricity and CHPs_IN'!G$27</f>
        <v>1.3368185983475684</v>
      </c>
    </row>
    <row r="361" spans="1:15" x14ac:dyDescent="0.2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0.39445433435134336</v>
      </c>
      <c r="G361" s="1">
        <f>IFERROR(G133/SUM(G133,G272),0)*'[1]Electricity and CHPs_IN'!C$44</f>
        <v>0.40920239370170031</v>
      </c>
      <c r="H361" s="1">
        <f>IFERROR(H133/SUM(H133,H272),0)*'[1]Electricity and CHPs_IN'!D$44</f>
        <v>0.63367060572013589</v>
      </c>
      <c r="I361" s="1">
        <f>IFERROR(I133/SUM(I133,I272),0)*'[1]Electricity and CHPs_IN'!E$44</f>
        <v>0.69432373294299055</v>
      </c>
      <c r="J361" s="1">
        <f>IFERROR(J133/SUM(J133,J272),0)*'[1]Electricity and CHPs_IN'!F$44</f>
        <v>0.1425497557595837</v>
      </c>
      <c r="K361" s="1">
        <f>IFERROR(K133/SUM(K133,K272),0)*'[1]Electricity and CHPs_IN'!G$44</f>
        <v>2.4626957771782884E-4</v>
      </c>
    </row>
    <row r="362" spans="1:15" x14ac:dyDescent="0.2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0.72891296531221084</v>
      </c>
      <c r="K362" s="1">
        <f>IFERROR(K134/SUM(K134,K273),0)*'[1]Electricity and CHPs_IN'!G$45</f>
        <v>2.4202079396082961</v>
      </c>
      <c r="O362" s="4"/>
    </row>
    <row r="363" spans="1:15" x14ac:dyDescent="0.2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11.022360823407755</v>
      </c>
      <c r="G363" s="1">
        <f t="shared" ref="G363:K363" si="214">SUM(G364:G367)</f>
        <v>12.042741240375985</v>
      </c>
      <c r="H363" s="1">
        <f t="shared" si="214"/>
        <v>12.199702479113473</v>
      </c>
      <c r="I363" s="1">
        <f t="shared" si="214"/>
        <v>12.188055964971735</v>
      </c>
      <c r="J363" s="1">
        <f t="shared" si="214"/>
        <v>12.878117906908477</v>
      </c>
      <c r="K363" s="1">
        <f t="shared" si="214"/>
        <v>14.854824907094034</v>
      </c>
      <c r="O363" s="7"/>
    </row>
    <row r="364" spans="1:15" x14ac:dyDescent="0.2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9.1018039642348665</v>
      </c>
      <c r="G364" s="1">
        <f t="shared" ref="G364:K364" si="215">G357*IFERROR(G136/G129,0)</f>
        <v>10.214900953112124</v>
      </c>
      <c r="H364" s="1">
        <f t="shared" si="215"/>
        <v>10.367438892683168</v>
      </c>
      <c r="I364" s="1">
        <f t="shared" si="215"/>
        <v>10.348304607621396</v>
      </c>
      <c r="J364" s="1">
        <f t="shared" si="215"/>
        <v>6.1361459384541615</v>
      </c>
      <c r="K364" s="1">
        <f t="shared" si="215"/>
        <v>6.5090975817207246</v>
      </c>
      <c r="O364" s="1"/>
    </row>
    <row r="365" spans="1:15" x14ac:dyDescent="0.2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4.8365952774555154</v>
      </c>
      <c r="K365" s="1">
        <f t="shared" si="216"/>
        <v>6.5087342502005088</v>
      </c>
    </row>
    <row r="366" spans="1:15" x14ac:dyDescent="0.2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1.9205568591728885</v>
      </c>
      <c r="G366" s="1">
        <f t="shared" si="217"/>
        <v>1.8278402872638613</v>
      </c>
      <c r="H366" s="1">
        <f t="shared" si="217"/>
        <v>1.8322635864303041</v>
      </c>
      <c r="I366" s="1">
        <f t="shared" si="217"/>
        <v>1.8397513573503401</v>
      </c>
      <c r="J366" s="1">
        <f t="shared" si="217"/>
        <v>1.364737791742386</v>
      </c>
      <c r="K366" s="1">
        <f t="shared" si="217"/>
        <v>1.1685837759990161</v>
      </c>
    </row>
    <row r="367" spans="1:15" x14ac:dyDescent="0.2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0.54063889925641462</v>
      </c>
      <c r="K367" s="1">
        <f t="shared" si="218"/>
        <v>0.66840929917378422</v>
      </c>
    </row>
    <row r="368" spans="1:15" x14ac:dyDescent="0.2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2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2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11.416815157759098</v>
      </c>
      <c r="G370" s="1">
        <f t="shared" ref="G370:K370" si="221">SUM(G371:G376)</f>
        <v>12.451943634077686</v>
      </c>
      <c r="H370" s="1">
        <f t="shared" si="221"/>
        <v>12.833373084833605</v>
      </c>
      <c r="I370" s="1">
        <f t="shared" si="221"/>
        <v>12.882379697914725</v>
      </c>
      <c r="J370" s="1">
        <f t="shared" si="221"/>
        <v>13.749580627980272</v>
      </c>
      <c r="K370" s="1">
        <f t="shared" si="221"/>
        <v>17.275279116280046</v>
      </c>
      <c r="M370" s="1"/>
      <c r="N370" s="1"/>
      <c r="O370" s="1"/>
    </row>
    <row r="371" spans="1:15" x14ac:dyDescent="0.2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9.1018039642348665</v>
      </c>
      <c r="G371" s="1">
        <f t="shared" si="222"/>
        <v>10.214900953112124</v>
      </c>
      <c r="H371" s="1">
        <f t="shared" si="222"/>
        <v>10.367438892683166</v>
      </c>
      <c r="I371" s="1">
        <f t="shared" si="222"/>
        <v>10.348304607621396</v>
      </c>
      <c r="J371" s="1">
        <f t="shared" si="222"/>
        <v>6.1361459384541615</v>
      </c>
      <c r="K371" s="1">
        <f t="shared" si="222"/>
        <v>6.5090975817207246</v>
      </c>
      <c r="M371" s="1"/>
      <c r="N371" s="1"/>
      <c r="O371" s="1"/>
    </row>
    <row r="372" spans="1:15" x14ac:dyDescent="0.2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4.8365952774555154</v>
      </c>
      <c r="K372" s="1">
        <f t="shared" si="223"/>
        <v>6.5087342502005088</v>
      </c>
    </row>
    <row r="373" spans="1:15" x14ac:dyDescent="0.2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1.9205568591728879</v>
      </c>
      <c r="G373" s="1">
        <f t="shared" si="224"/>
        <v>1.8278402872638613</v>
      </c>
      <c r="H373" s="1">
        <f t="shared" si="224"/>
        <v>1.8322635864303034</v>
      </c>
      <c r="I373" s="1">
        <f t="shared" si="224"/>
        <v>1.8397513573503395</v>
      </c>
      <c r="J373" s="1">
        <f t="shared" si="224"/>
        <v>1.3647377917423857</v>
      </c>
      <c r="K373" s="1">
        <f t="shared" si="224"/>
        <v>1.1685837759990161</v>
      </c>
    </row>
    <row r="374" spans="1:15" x14ac:dyDescent="0.2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0.54063889925641462</v>
      </c>
      <c r="K374" s="1">
        <f t="shared" si="225"/>
        <v>0.66840929917378422</v>
      </c>
    </row>
    <row r="375" spans="1:15" x14ac:dyDescent="0.2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0.39445433435134336</v>
      </c>
      <c r="G375" s="1">
        <f t="shared" ref="G375:K375" si="226">G361</f>
        <v>0.40920239370170031</v>
      </c>
      <c r="H375" s="1">
        <f t="shared" si="226"/>
        <v>0.63367060572013589</v>
      </c>
      <c r="I375" s="1">
        <f t="shared" si="226"/>
        <v>0.69432373294299055</v>
      </c>
      <c r="J375" s="1">
        <f t="shared" si="226"/>
        <v>0.1425497557595837</v>
      </c>
      <c r="K375" s="1">
        <f t="shared" si="226"/>
        <v>2.4626957771782884E-4</v>
      </c>
    </row>
    <row r="376" spans="1:15" x14ac:dyDescent="0.2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0.72891296531221084</v>
      </c>
      <c r="K376" s="1">
        <f t="shared" si="227"/>
        <v>2.4202079396082961</v>
      </c>
    </row>
    <row r="377" spans="1:15" x14ac:dyDescent="0.2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0.61873134463303514</v>
      </c>
      <c r="G377" s="1">
        <f t="shared" ref="G377:K377" si="228">SUM(G378:G384)</f>
        <v>0.58075292735814976</v>
      </c>
      <c r="H377" s="1">
        <f t="shared" si="228"/>
        <v>1.4826015458241304</v>
      </c>
      <c r="I377" s="1">
        <f t="shared" si="228"/>
        <v>2.5024859378458566</v>
      </c>
      <c r="J377" s="1">
        <f t="shared" si="228"/>
        <v>4.1493903709140714</v>
      </c>
      <c r="K377" s="1">
        <f t="shared" si="228"/>
        <v>29.231732577359459</v>
      </c>
    </row>
    <row r="378" spans="1:15" x14ac:dyDescent="0.2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0.43765290962363756</v>
      </c>
      <c r="G378" s="1">
        <f>IFERROR(G150/SUM(G150,G205),0)*'[1]Electricity and CHPs_IN'!C$25</f>
        <v>6.5414606959694338E-2</v>
      </c>
      <c r="H378" s="1">
        <f>IFERROR(H150/SUM(H150,H205),0)*'[1]Electricity and CHPs_IN'!D$25</f>
        <v>0.35220075681213175</v>
      </c>
      <c r="I378" s="1">
        <f>IFERROR(I150/SUM(I150,I205),0)*'[1]Electricity and CHPs_IN'!E$25</f>
        <v>2.3954470461056356E-3</v>
      </c>
      <c r="J378" s="1">
        <f>IFERROR(J150/SUM(J150,J205),0)*'[1]Electricity and CHPs_IN'!F$25</f>
        <v>0.55181805466238376</v>
      </c>
      <c r="K378" s="1">
        <f>IFERROR(K150/SUM(K150,K205),0)*'[1]Electricity and CHPs_IN'!G$25</f>
        <v>2.8132940407651078E-4</v>
      </c>
    </row>
    <row r="379" spans="1:15" x14ac:dyDescent="0.2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8.3962632542337323E-3</v>
      </c>
      <c r="K379" s="1">
        <f>'[1]Electricity and CHPs_IN'!G$31</f>
        <v>23.819442331635255</v>
      </c>
    </row>
    <row r="380" spans="1:15" x14ac:dyDescent="0.2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0.18107843500939758</v>
      </c>
      <c r="G380" s="1">
        <f>IFERROR(G152/SUM(G152,G281),0)*'[1]Electricity and CHPs_IN'!C$42</f>
        <v>0.5153383203984554</v>
      </c>
      <c r="H380" s="1">
        <f>IFERROR(H152/SUM(H152,H281),0)*'[1]Electricity and CHPs_IN'!D$42</f>
        <v>1.1304007890119987</v>
      </c>
      <c r="I380" s="1">
        <f>IFERROR(I152/SUM(I152,I281),0)*'[1]Electricity and CHPs_IN'!E$42</f>
        <v>2.4945661503505616</v>
      </c>
      <c r="J380" s="1">
        <f>IFERROR(J152/SUM(J152,J281),0)*'[1]Electricity and CHPs_IN'!F$42</f>
        <v>3.4265031224628006</v>
      </c>
      <c r="K380" s="1">
        <f>IFERROR(K152/SUM(K152,K281),0)*'[1]Electricity and CHPs_IN'!G$42</f>
        <v>5.1374793786973039E-4</v>
      </c>
    </row>
    <row r="381" spans="1:15" x14ac:dyDescent="0.2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0.154040822089928</v>
      </c>
      <c r="K381" s="1">
        <f>IFERROR(K153/SUM(K153,K282),0)*'[1]Electricity and CHPs_IN'!G$43</f>
        <v>5.4096367161441927</v>
      </c>
    </row>
    <row r="382" spans="1:15" x14ac:dyDescent="0.2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1.1086591408249757E-3</v>
      </c>
      <c r="J382" s="1">
        <f>IFERROR(J154/SUM(J283,J154),0)*'[1]Electricity and CHPs_IN'!F$50</f>
        <v>1.8271135840098422E-3</v>
      </c>
      <c r="K382" s="1">
        <f>IFERROR(K154/SUM(K283,K154),0)*'[1]Electricity and CHPs_IN'!G$50</f>
        <v>4.7921045266711266E-4</v>
      </c>
    </row>
    <row r="383" spans="1:15" x14ac:dyDescent="0.2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2.1324332853605264E-3</v>
      </c>
      <c r="J383" s="1">
        <f>IFERROR(J155/SUM(J284,J155),0)*'[1]Electricity and CHPs_IN'!F$53</f>
        <v>3.3835548867946928E-3</v>
      </c>
      <c r="K383" s="1">
        <f>IFERROR(K155/SUM(K284,K155),0)*'[1]Electricity and CHPs_IN'!G$53</f>
        <v>7.5353043003536352E-4</v>
      </c>
    </row>
    <row r="384" spans="1:15" x14ac:dyDescent="0.2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2.2832480230035438E-3</v>
      </c>
      <c r="J384" s="1">
        <f>IFERROR(J156/SUM(J285,J156),0)*'[1]Electricity and CHPs_IN'!F$56</f>
        <v>3.4214399739204873E-3</v>
      </c>
      <c r="K384" s="1">
        <f>IFERROR(K156/SUM(K285,K156),0)*'[1]Electricity and CHPs_IN'!G$56</f>
        <v>6.2571135536367581E-4</v>
      </c>
    </row>
    <row r="385" spans="1:11" x14ac:dyDescent="0.2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0.54529215317189028</v>
      </c>
      <c r="H385" s="1">
        <f t="shared" si="229"/>
        <v>1.9633955213092094</v>
      </c>
      <c r="I385" s="1">
        <f t="shared" si="229"/>
        <v>4.770767399063593</v>
      </c>
      <c r="J385" s="1">
        <f t="shared" si="229"/>
        <v>13.401446734634979</v>
      </c>
      <c r="K385" s="1">
        <f t="shared" si="229"/>
        <v>21.829553744941585</v>
      </c>
    </row>
    <row r="386" spans="1:11" x14ac:dyDescent="0.2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0.54529215317189028</v>
      </c>
      <c r="H386" s="1">
        <f>'[1]Electricity and CHPs_IN'!D$33</f>
        <v>1.9633955213092094</v>
      </c>
      <c r="I386" s="1">
        <f>'[1]Electricity and CHPs_IN'!E$33</f>
        <v>4.770767399063593</v>
      </c>
      <c r="J386" s="1">
        <f>'[1]Electricity and CHPs_IN'!F$33</f>
        <v>13.401446734634979</v>
      </c>
      <c r="K386" s="1">
        <f>'[1]Electricity and CHPs_IN'!G$33</f>
        <v>21.829553744941585</v>
      </c>
    </row>
    <row r="387" spans="1:11" x14ac:dyDescent="0.2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12.822573748592376</v>
      </c>
      <c r="H387" s="1">
        <f t="shared" si="230"/>
        <v>28.800043454378276</v>
      </c>
      <c r="I387" s="1">
        <f t="shared" si="230"/>
        <v>36.924180654208193</v>
      </c>
      <c r="J387" s="1">
        <f t="shared" si="230"/>
        <v>74.144308956380428</v>
      </c>
      <c r="K387" s="1">
        <f t="shared" si="230"/>
        <v>118.40028116218635</v>
      </c>
    </row>
    <row r="388" spans="1:11" x14ac:dyDescent="0.2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0.14080513676707751</v>
      </c>
      <c r="I388" s="1">
        <f>'[1]Electricity and CHPs_IN'!E34</f>
        <v>0.15586545369886776</v>
      </c>
      <c r="J388" s="1">
        <f>'[1]Electricity and CHPs_IN'!F34</f>
        <v>2.1690325907928889</v>
      </c>
      <c r="K388" s="1">
        <f>'[1]Electricity and CHPs_IN'!G34</f>
        <v>11.618817967769299</v>
      </c>
    </row>
    <row r="389" spans="1:11" x14ac:dyDescent="0.2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4.8498358287312016</v>
      </c>
      <c r="H389" s="1">
        <f>'[1]Electricity and CHPs_IN'!D35</f>
        <v>9.5945089284670928</v>
      </c>
      <c r="I389" s="1">
        <f>'[1]Electricity and CHPs_IN'!E35</f>
        <v>12.306513883263136</v>
      </c>
      <c r="J389" s="1">
        <f>'[1]Electricity and CHPs_IN'!F35</f>
        <v>39.100472239758282</v>
      </c>
      <c r="K389" s="1">
        <f>'[1]Electricity and CHPs_IN'!G35</f>
        <v>62.600404315375762</v>
      </c>
    </row>
    <row r="390" spans="1:11" x14ac:dyDescent="0.2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3.3906818334793205</v>
      </c>
      <c r="H390" s="1">
        <f>'[1]Electricity and CHPs_IN'!D36</f>
        <v>8.0482098926215961</v>
      </c>
      <c r="I390" s="1">
        <f>'[1]Electricity and CHPs_IN'!E36</f>
        <v>10.326591545334633</v>
      </c>
      <c r="J390" s="1">
        <f>'[1]Electricity and CHPs_IN'!F36</f>
        <v>13.87809308475016</v>
      </c>
      <c r="K390" s="1">
        <f>'[1]Electricity and CHPs_IN'!G36</f>
        <v>18.651010034056323</v>
      </c>
    </row>
    <row r="391" spans="1:11" x14ac:dyDescent="0.2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1.2876009498016312</v>
      </c>
      <c r="H391" s="1">
        <f>'[1]Electricity and CHPs_IN'!D37</f>
        <v>4.1841154527768598</v>
      </c>
      <c r="I391" s="1">
        <f>'[1]Electricity and CHPs_IN'!E37</f>
        <v>5.3686075982169683</v>
      </c>
      <c r="J391" s="1">
        <f>'[1]Electricity and CHPs_IN'!F37</f>
        <v>7.2151061462232144</v>
      </c>
      <c r="K391" s="1">
        <f>'[1]Electricity and CHPs_IN'!G37</f>
        <v>9.6965430685143126</v>
      </c>
    </row>
    <row r="392" spans="1:11" x14ac:dyDescent="0.2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3.2944551365802237</v>
      </c>
      <c r="H392" s="1">
        <f>'[1]Electricity and CHPs_IN'!D38</f>
        <v>6.8324040437456475</v>
      </c>
      <c r="I392" s="1">
        <f>'[1]Electricity and CHPs_IN'!E38</f>
        <v>8.7666021736945847</v>
      </c>
      <c r="J392" s="1">
        <f>'[1]Electricity and CHPs_IN'!F38</f>
        <v>11.781604894855889</v>
      </c>
      <c r="K392" s="1">
        <f>'[1]Electricity and CHPs_IN'!G38</f>
        <v>15.833505776470647</v>
      </c>
    </row>
    <row r="393" spans="1:11" x14ac:dyDescent="0.2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1.0419417224466892E-2</v>
      </c>
      <c r="J394" s="1">
        <f>'[1]Electricity and CHPs_IN'!F$32</f>
        <v>1.029091501509509E-2</v>
      </c>
      <c r="K394" s="1">
        <f>'[1]Electricity and CHPs_IN'!G$32</f>
        <v>21.413074540850481</v>
      </c>
    </row>
    <row r="395" spans="1:11" x14ac:dyDescent="0.2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2.232594059868052E-3</v>
      </c>
      <c r="J395" s="1">
        <f t="shared" ref="J395" si="235">SUM(J396:J398)</f>
        <v>0.47509142561713424</v>
      </c>
      <c r="K395" s="1">
        <f t="shared" ref="K395" si="236">SUM(K396:K398)</f>
        <v>0.27471041541339336</v>
      </c>
    </row>
    <row r="396" spans="1:11" x14ac:dyDescent="0.2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7.232118875438503E-3</v>
      </c>
      <c r="K396" s="1">
        <f>IFERROR(K168/SUM(K168,K207),0)*'[1]Electricity and CHPs_IN'!G$30</f>
        <v>6.9217770320363428E-3</v>
      </c>
    </row>
    <row r="397" spans="1:11" x14ac:dyDescent="0.2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1.3053960442603431E-3</v>
      </c>
      <c r="J397" s="1">
        <f>IFERROR(J169/SUM(J169,J287),0)*'[1]Electricity and CHPs_IN'!F$46</f>
        <v>0.46557902164573273</v>
      </c>
      <c r="K397" s="1">
        <f>IFERROR(K169/SUM(K169,K287),0)*'[1]Electricity and CHPs_IN'!G$46</f>
        <v>0.26589429751005073</v>
      </c>
    </row>
    <row r="398" spans="1:11" x14ac:dyDescent="0.2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9.2719801560770887E-4</v>
      </c>
      <c r="J398" s="1">
        <f>IFERROR(J170/SUM(J170,J288),0)*'[1]Electricity and CHPs_IN'!F$57</f>
        <v>2.2802850959630283E-3</v>
      </c>
      <c r="K398" s="1">
        <f>IFERROR(K170/SUM(K170,K288),0)*'[1]Electricity and CHPs_IN'!G$57</f>
        <v>1.8943408713062886E-3</v>
      </c>
    </row>
    <row r="399" spans="1:11" x14ac:dyDescent="0.2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0.15746936047836771</v>
      </c>
      <c r="G399" s="1">
        <f t="shared" ref="G399:K399" si="237">SUM(G400:G406)</f>
        <v>3.5906042705608418E-2</v>
      </c>
      <c r="H399" s="1">
        <f t="shared" si="237"/>
        <v>0.15738052541406888</v>
      </c>
      <c r="I399" s="1">
        <f t="shared" si="237"/>
        <v>4.1754725477849947E-2</v>
      </c>
      <c r="J399" s="1">
        <f t="shared" si="237"/>
        <v>0.56770764654438555</v>
      </c>
      <c r="K399" s="1">
        <f t="shared" si="237"/>
        <v>3.0577243660700648</v>
      </c>
    </row>
    <row r="400" spans="1:11" x14ac:dyDescent="0.2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0.13507050175091537</v>
      </c>
      <c r="G400" s="1">
        <f>'[1]Electricity and CHPs_IN'!C63</f>
        <v>1.5903784970719551E-2</v>
      </c>
      <c r="H400" s="1">
        <f>'[1]Electricity and CHPs_IN'!D63</f>
        <v>0.13497158417628649</v>
      </c>
      <c r="I400" s="1">
        <f>'[1]Electricity and CHPs_IN'!E63</f>
        <v>2.4859485591701455E-3</v>
      </c>
      <c r="J400" s="1">
        <f>'[1]Electricity and CHPs_IN'!F63</f>
        <v>1.1353224954343778E-2</v>
      </c>
      <c r="K400" s="1">
        <f>'[1]Electricity and CHPs_IN'!G63</f>
        <v>0.13493797037357455</v>
      </c>
    </row>
    <row r="401" spans="1:19" x14ac:dyDescent="0.2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5.4985859571585203E-3</v>
      </c>
      <c r="G401" s="1">
        <f>'[1]Electricity and CHPs_IN'!C64</f>
        <v>4.2909159184543683E-3</v>
      </c>
      <c r="H401" s="1">
        <f>'[1]Electricity and CHPs_IN'!D64</f>
        <v>5.4933522829555314E-3</v>
      </c>
      <c r="I401" s="1">
        <f>'[1]Electricity and CHPs_IN'!E64</f>
        <v>2.9478975455323971E-3</v>
      </c>
      <c r="J401" s="1">
        <f>'[1]Electricity and CHPs_IN'!F64</f>
        <v>9.1962719471538529E-2</v>
      </c>
      <c r="K401" s="1">
        <f>'[1]Electricity and CHPs_IN'!G64</f>
        <v>2.3784543282376398</v>
      </c>
    </row>
    <row r="402" spans="1:19" x14ac:dyDescent="0.2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4.9240443942767621E-3</v>
      </c>
      <c r="G402" s="1">
        <f>'[1]Electricity and CHPs_IN'!C65</f>
        <v>3.7420732119892754E-3</v>
      </c>
      <c r="H402" s="1">
        <f>'[1]Electricity and CHPs_IN'!D65</f>
        <v>4.8317562444096431E-3</v>
      </c>
      <c r="I402" s="1">
        <f>'[1]Electricity and CHPs_IN'!E65</f>
        <v>2.7392741724718973E-3</v>
      </c>
      <c r="J402" s="1">
        <f>'[1]Electricity and CHPs_IN'!F65</f>
        <v>8.141013800002643E-3</v>
      </c>
      <c r="K402" s="1">
        <f>'[1]Electricity and CHPs_IN'!G65</f>
        <v>2.2655137495679479E-2</v>
      </c>
    </row>
    <row r="403" spans="1:19" x14ac:dyDescent="0.2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1.7765745070240551E-3</v>
      </c>
      <c r="G403" s="1">
        <f>'[1]Electricity and CHPs_IN'!C66</f>
        <v>1.7744574282529736E-3</v>
      </c>
      <c r="H403" s="1">
        <f>'[1]Electricity and CHPs_IN'!D66</f>
        <v>1.7869299672304384E-3</v>
      </c>
      <c r="I403" s="1">
        <f>'[1]Electricity and CHPs_IN'!E66</f>
        <v>2.7725722758918468E-3</v>
      </c>
      <c r="J403" s="1">
        <f>'[1]Electricity and CHPs_IN'!F66</f>
        <v>5.2212052012497899E-3</v>
      </c>
      <c r="K403" s="1">
        <f>'[1]Electricity and CHPs_IN'!G66</f>
        <v>3.7393697588838015E-3</v>
      </c>
    </row>
    <row r="404" spans="1:19" x14ac:dyDescent="0.2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4.2089123971461168E-3</v>
      </c>
      <c r="G404" s="1">
        <f>'[1]Electricity and CHPs_IN'!C67</f>
        <v>4.2073761487070975E-3</v>
      </c>
      <c r="H404" s="1">
        <f>'[1]Electricity and CHPs_IN'!D67</f>
        <v>4.2523096767257771E-3</v>
      </c>
      <c r="I404" s="1">
        <f>'[1]Electricity and CHPs_IN'!E67</f>
        <v>1.3991399750389169E-2</v>
      </c>
      <c r="J404" s="1">
        <f>'[1]Electricity and CHPs_IN'!F67</f>
        <v>0.22321555186714404</v>
      </c>
      <c r="K404" s="1">
        <f>'[1]Electricity and CHPs_IN'!G67</f>
        <v>0.25737959298758795</v>
      </c>
    </row>
    <row r="405" spans="1:19" x14ac:dyDescent="0.2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4.2088299670348418E-3</v>
      </c>
      <c r="G405" s="1">
        <f>'[1]Electricity and CHPs_IN'!C68</f>
        <v>4.2072870474165877E-3</v>
      </c>
      <c r="H405" s="1">
        <f>'[1]Electricity and CHPs_IN'!D68</f>
        <v>4.2522302055946638E-3</v>
      </c>
      <c r="I405" s="1">
        <f>'[1]Electricity and CHPs_IN'!E68</f>
        <v>1.3990589167757148E-2</v>
      </c>
      <c r="J405" s="1">
        <f>'[1]Electricity and CHPs_IN'!F68</f>
        <v>0.22320931118203405</v>
      </c>
      <c r="K405" s="1">
        <f>'[1]Electricity and CHPs_IN'!G68</f>
        <v>0.25740037142243555</v>
      </c>
    </row>
    <row r="406" spans="1:19" x14ac:dyDescent="0.2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1.7819115048120623E-3</v>
      </c>
      <c r="G406" s="1">
        <f>'[1]Electricity and CHPs_IN'!C69</f>
        <v>1.7801479800685631E-3</v>
      </c>
      <c r="H406" s="1">
        <f>'[1]Electricity and CHPs_IN'!D69</f>
        <v>1.7923628608663322E-3</v>
      </c>
      <c r="I406" s="1">
        <f>'[1]Electricity and CHPs_IN'!E69</f>
        <v>2.8270440066373464E-3</v>
      </c>
      <c r="J406" s="1">
        <f>'[1]Electricity and CHPs_IN'!F69</f>
        <v>4.6046200680726866E-3</v>
      </c>
      <c r="K406" s="1">
        <f>'[1]Electricity and CHPs_IN'!G69</f>
        <v>3.1575957942632663E-3</v>
      </c>
    </row>
    <row r="407" spans="1:19" x14ac:dyDescent="0.2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55.782708734434316</v>
      </c>
      <c r="G407" s="3">
        <f t="shared" ref="G407:K407" si="239">G408+G461</f>
        <v>53.557804135057353</v>
      </c>
      <c r="H407" s="3">
        <f t="shared" si="239"/>
        <v>55.530656551141831</v>
      </c>
      <c r="I407" s="3">
        <f t="shared" si="239"/>
        <v>56.905615793331322</v>
      </c>
      <c r="J407" s="3">
        <f t="shared" si="239"/>
        <v>59.326390895450942</v>
      </c>
      <c r="K407" s="3">
        <f t="shared" si="239"/>
        <v>63.969629256831197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47.840479660444629</v>
      </c>
      <c r="G408" s="1">
        <f t="shared" si="240"/>
        <v>44.919814751556586</v>
      </c>
      <c r="H408" s="1">
        <f t="shared" si="240"/>
        <v>44.388132751599017</v>
      </c>
      <c r="I408" s="1">
        <f t="shared" si="240"/>
        <v>40.925883305347284</v>
      </c>
      <c r="J408" s="1">
        <f t="shared" si="240"/>
        <v>40.11195195513605</v>
      </c>
      <c r="K408" s="1">
        <f t="shared" si="240"/>
        <v>36.38989754098732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39.56391556091544</v>
      </c>
      <c r="G409" s="1">
        <f t="shared" ref="G409:K409" si="241">SUM(G410,G416,G425,G434,G436)</f>
        <v>34.025882538432121</v>
      </c>
      <c r="H409" s="1">
        <f t="shared" si="241"/>
        <v>34.939735541441635</v>
      </c>
      <c r="I409" s="1">
        <f t="shared" si="241"/>
        <v>33.562871400719366</v>
      </c>
      <c r="J409" s="1">
        <f t="shared" si="241"/>
        <v>34.072307181749807</v>
      </c>
      <c r="K409" s="1">
        <f t="shared" si="241"/>
        <v>29.099705811220833</v>
      </c>
    </row>
    <row r="410" spans="1:19" x14ac:dyDescent="0.2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2.0840948134709804E-2</v>
      </c>
      <c r="G410" s="1">
        <f t="shared" ref="G410:K410" si="242">G411</f>
        <v>2.0389467487465463E-3</v>
      </c>
      <c r="H410" s="1">
        <f t="shared" si="242"/>
        <v>9.1795415771192511E-3</v>
      </c>
      <c r="I410" s="1">
        <f t="shared" si="242"/>
        <v>2.2291637836153416E-3</v>
      </c>
      <c r="J410" s="1">
        <f t="shared" si="242"/>
        <v>2.6238973971373153E-3</v>
      </c>
      <c r="K410" s="1">
        <f t="shared" si="242"/>
        <v>7.4356057681364382E-5</v>
      </c>
    </row>
    <row r="411" spans="1:19" x14ac:dyDescent="0.2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2.0840948134709804E-2</v>
      </c>
      <c r="G411" s="1">
        <f>'[1]Electricity and CHPs_IN'!C$28-G298</f>
        <v>2.0389467487465463E-3</v>
      </c>
      <c r="H411" s="1">
        <f>'[1]Electricity and CHPs_IN'!D$28-H298</f>
        <v>9.1795415771192511E-3</v>
      </c>
      <c r="I411" s="1">
        <f>'[1]Electricity and CHPs_IN'!E$28-I298</f>
        <v>2.2291637836153416E-3</v>
      </c>
      <c r="J411" s="1">
        <f>'[1]Electricity and CHPs_IN'!F$28-J298</f>
        <v>2.6238973971373153E-3</v>
      </c>
      <c r="K411" s="1">
        <f>'[1]Electricity and CHPs_IN'!G$28-K298</f>
        <v>7.4356057681364382E-5</v>
      </c>
    </row>
    <row r="412" spans="1:19" x14ac:dyDescent="0.2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2.0840948134709804E-2</v>
      </c>
      <c r="G412" s="1">
        <f t="shared" ref="G412:K412" si="243">G413</f>
        <v>2.0389467487465463E-3</v>
      </c>
      <c r="H412" s="1">
        <f t="shared" si="243"/>
        <v>9.1795415771192511E-3</v>
      </c>
      <c r="I412" s="1">
        <f t="shared" si="243"/>
        <v>2.2291637836153416E-3</v>
      </c>
      <c r="J412" s="1">
        <f t="shared" si="243"/>
        <v>2.6238973971373153E-3</v>
      </c>
      <c r="K412" s="1">
        <f t="shared" si="243"/>
        <v>7.4356057681364382E-5</v>
      </c>
    </row>
    <row r="413" spans="1:19" x14ac:dyDescent="0.2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2.0840948134709804E-2</v>
      </c>
      <c r="G413" s="1">
        <f t="shared" ref="G413:K413" si="244">G411-G415</f>
        <v>2.0389467487465463E-3</v>
      </c>
      <c r="H413" s="1">
        <f t="shared" si="244"/>
        <v>9.1795415771192511E-3</v>
      </c>
      <c r="I413" s="1">
        <f t="shared" si="244"/>
        <v>2.2291637836153416E-3</v>
      </c>
      <c r="J413" s="1">
        <f t="shared" si="244"/>
        <v>2.6238973971373153E-3</v>
      </c>
      <c r="K413" s="1">
        <f t="shared" si="244"/>
        <v>7.4356057681364382E-5</v>
      </c>
    </row>
    <row r="414" spans="1:19" x14ac:dyDescent="0.2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2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2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2.4003328279788825</v>
      </c>
      <c r="G416" s="1">
        <f t="shared" ref="G416:K416" si="247">SUM(G417:G418)</f>
        <v>2.0354945461229217E-3</v>
      </c>
      <c r="H416" s="1">
        <f t="shared" si="247"/>
        <v>1.9841278955323168E-2</v>
      </c>
      <c r="I416" s="1">
        <f t="shared" si="247"/>
        <v>2.7250047707361308E-2</v>
      </c>
      <c r="J416" s="1">
        <f t="shared" si="247"/>
        <v>0.17193439290241158</v>
      </c>
      <c r="K416" s="1">
        <f t="shared" si="247"/>
        <v>4.6108809517393073E-2</v>
      </c>
    </row>
    <row r="417" spans="1:11" x14ac:dyDescent="0.2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2.4003328279788825</v>
      </c>
      <c r="G417" s="1">
        <f>'[1]Electricity and CHPs_IN'!C$24-G312</f>
        <v>2.0354945461229217E-3</v>
      </c>
      <c r="H417" s="1">
        <f>'[1]Electricity and CHPs_IN'!D$24-H312</f>
        <v>1.9841278955323168E-2</v>
      </c>
      <c r="I417" s="1">
        <f>'[1]Electricity and CHPs_IN'!E$24-I312</f>
        <v>2.7250047707361308E-2</v>
      </c>
      <c r="J417" s="1">
        <f>'[1]Electricity and CHPs_IN'!F$24-J312</f>
        <v>8.0537571099790997E-2</v>
      </c>
      <c r="K417" s="1">
        <f>'[1]Electricity and CHPs_IN'!G$24-K312</f>
        <v>1.469596625927667E-3</v>
      </c>
    </row>
    <row r="418" spans="1:11" x14ac:dyDescent="0.2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9.139682180262057E-2</v>
      </c>
      <c r="K418" s="1">
        <f>'[1]Electricity and CHPs_IN'!G$29-K313</f>
        <v>4.4639212891465406E-2</v>
      </c>
    </row>
    <row r="419" spans="1:11" x14ac:dyDescent="0.2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2.3382823640001185</v>
      </c>
      <c r="G419" s="1">
        <f t="shared" ref="G419:K419" si="248">SUM(G420:G421)</f>
        <v>1.8869345587877412E-3</v>
      </c>
      <c r="H419" s="1">
        <f t="shared" si="248"/>
        <v>1.7738906484367753E-2</v>
      </c>
      <c r="I419" s="1">
        <f t="shared" si="248"/>
        <v>2.7191175126435888E-2</v>
      </c>
      <c r="J419" s="1">
        <f t="shared" si="248"/>
        <v>0.17112746632862363</v>
      </c>
      <c r="K419" s="1">
        <f t="shared" si="248"/>
        <v>4.2391841031070944E-2</v>
      </c>
    </row>
    <row r="420" spans="1:11" x14ac:dyDescent="0.2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2.3382823640001185</v>
      </c>
      <c r="G420" s="1">
        <f t="shared" ref="G420:K420" si="249">G417-G423</f>
        <v>1.8869345587877412E-3</v>
      </c>
      <c r="H420" s="1">
        <f t="shared" si="249"/>
        <v>1.7738906484367753E-2</v>
      </c>
      <c r="I420" s="1">
        <f t="shared" si="249"/>
        <v>2.7191175126435888E-2</v>
      </c>
      <c r="J420" s="1">
        <f t="shared" si="249"/>
        <v>8.0159590259473362E-2</v>
      </c>
      <c r="K420" s="1">
        <f t="shared" si="249"/>
        <v>1.3511280642069846E-3</v>
      </c>
    </row>
    <row r="421" spans="1:11" x14ac:dyDescent="0.2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9.0967876069150272E-2</v>
      </c>
      <c r="K421" s="1">
        <f t="shared" si="250"/>
        <v>4.1040712966863957E-2</v>
      </c>
    </row>
    <row r="422" spans="1:11" x14ac:dyDescent="0.2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6.2050463978763917E-2</v>
      </c>
      <c r="G422" s="1">
        <f t="shared" ref="G422:K422" si="251">SUM(G423:G424)</f>
        <v>1.4855998733518056E-4</v>
      </c>
      <c r="H422" s="1">
        <f t="shared" si="251"/>
        <v>2.1023724709554169E-3</v>
      </c>
      <c r="I422" s="1">
        <f t="shared" si="251"/>
        <v>5.8872580925421531E-5</v>
      </c>
      <c r="J422" s="1">
        <f t="shared" si="251"/>
        <v>8.0692657378792659E-4</v>
      </c>
      <c r="K422" s="1">
        <f t="shared" si="251"/>
        <v>3.7169684863221342E-3</v>
      </c>
    </row>
    <row r="423" spans="1:11" x14ac:dyDescent="0.2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6.2050463978763917E-2</v>
      </c>
      <c r="G423" s="1">
        <f t="shared" ref="G423:K423" si="252">IFERROR(G344/G312,0)*G417</f>
        <v>1.4855998733518056E-4</v>
      </c>
      <c r="H423" s="1">
        <f t="shared" si="252"/>
        <v>2.1023724709554169E-3</v>
      </c>
      <c r="I423" s="1">
        <f t="shared" si="252"/>
        <v>5.8872580925421531E-5</v>
      </c>
      <c r="J423" s="1">
        <f t="shared" si="252"/>
        <v>3.7798084031763485E-4</v>
      </c>
      <c r="K423" s="1">
        <f t="shared" si="252"/>
        <v>1.1846856172068242E-4</v>
      </c>
    </row>
    <row r="424" spans="1:11" x14ac:dyDescent="0.2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4.2894573347029179E-4</v>
      </c>
      <c r="K424" s="1">
        <f t="shared" si="253"/>
        <v>3.5984999246014516E-3</v>
      </c>
    </row>
    <row r="425" spans="1:11" x14ac:dyDescent="0.2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35.838277330282956</v>
      </c>
      <c r="G425" s="1">
        <f t="shared" ref="G425:K425" si="254">SUM(G426:G427)</f>
        <v>33.784174557642459</v>
      </c>
      <c r="H425" s="1">
        <f t="shared" si="254"/>
        <v>33.829931160617441</v>
      </c>
      <c r="I425" s="1">
        <f t="shared" si="254"/>
        <v>33.527054161397047</v>
      </c>
      <c r="J425" s="1">
        <f t="shared" si="254"/>
        <v>32.445716609936113</v>
      </c>
      <c r="K425" s="1">
        <f t="shared" si="254"/>
        <v>29.043944910390962</v>
      </c>
    </row>
    <row r="426" spans="1:11" x14ac:dyDescent="0.2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35.838277330282956</v>
      </c>
      <c r="G426" s="1">
        <f>'[1]Electricity and CHPs_IN'!C$26-G359</f>
        <v>33.784174557642459</v>
      </c>
      <c r="H426" s="1">
        <f>'[1]Electricity and CHPs_IN'!D$26-H359</f>
        <v>33.829931160617441</v>
      </c>
      <c r="I426" s="1">
        <f>'[1]Electricity and CHPs_IN'!E$26-I359</f>
        <v>33.527054161397047</v>
      </c>
      <c r="J426" s="1">
        <f>'[1]Electricity and CHPs_IN'!F$26-J359</f>
        <v>22.300444315014758</v>
      </c>
      <c r="K426" s="1">
        <f>'[1]Electricity and CHPs_IN'!G$26-K359</f>
        <v>17.199732129031506</v>
      </c>
    </row>
    <row r="427" spans="1:11" x14ac:dyDescent="0.2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10.145272294921352</v>
      </c>
      <c r="K427" s="1">
        <f>'[1]Electricity and CHPs_IN'!G$27-K360</f>
        <v>11.844212781359456</v>
      </c>
    </row>
    <row r="428" spans="1:11" x14ac:dyDescent="0.2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17.919138665141482</v>
      </c>
      <c r="G428" s="1">
        <f t="shared" ref="G428:K428" si="255">SUM(G429:G430)</f>
        <v>16.892087278821229</v>
      </c>
      <c r="H428" s="1">
        <f t="shared" si="255"/>
        <v>16.914965580308724</v>
      </c>
      <c r="I428" s="1">
        <f t="shared" si="255"/>
        <v>16.763527080698527</v>
      </c>
      <c r="J428" s="1">
        <f t="shared" si="255"/>
        <v>16.222858304968057</v>
      </c>
      <c r="K428" s="1">
        <f t="shared" si="255"/>
        <v>14.521972455195481</v>
      </c>
    </row>
    <row r="429" spans="1:11" x14ac:dyDescent="0.2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17.919138665141482</v>
      </c>
      <c r="G429" s="1">
        <f t="shared" ref="G429:K429" si="256">IFERROR(G366/G359,0)*G426</f>
        <v>16.892087278821229</v>
      </c>
      <c r="H429" s="1">
        <f t="shared" si="256"/>
        <v>16.914965580308724</v>
      </c>
      <c r="I429" s="1">
        <f t="shared" si="256"/>
        <v>16.763527080698527</v>
      </c>
      <c r="J429" s="1">
        <f t="shared" si="256"/>
        <v>11.150222157507381</v>
      </c>
      <c r="K429" s="1">
        <f t="shared" si="256"/>
        <v>8.5998660645157532</v>
      </c>
    </row>
    <row r="430" spans="1:11" x14ac:dyDescent="0.2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5.0726361474606758</v>
      </c>
      <c r="K430" s="1">
        <f t="shared" si="257"/>
        <v>5.922106390679728</v>
      </c>
    </row>
    <row r="431" spans="1:11" x14ac:dyDescent="0.2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17.919138665141475</v>
      </c>
      <c r="G431" s="1">
        <f t="shared" ref="G431:K431" si="258">SUM(G432:G433)</f>
        <v>16.892087278821229</v>
      </c>
      <c r="H431" s="1">
        <f t="shared" si="258"/>
        <v>16.914965580308717</v>
      </c>
      <c r="I431" s="1">
        <f t="shared" si="258"/>
        <v>16.76352708069852</v>
      </c>
      <c r="J431" s="1">
        <f t="shared" si="258"/>
        <v>16.222858304968053</v>
      </c>
      <c r="K431" s="1">
        <f t="shared" si="258"/>
        <v>14.521972455195481</v>
      </c>
    </row>
    <row r="432" spans="1:11" x14ac:dyDescent="0.2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17.919138665141475</v>
      </c>
      <c r="G432" s="1">
        <f t="shared" ref="G432:K432" si="259">G426-G429</f>
        <v>16.892087278821229</v>
      </c>
      <c r="H432" s="1">
        <f t="shared" si="259"/>
        <v>16.914965580308717</v>
      </c>
      <c r="I432" s="1">
        <f t="shared" si="259"/>
        <v>16.76352708069852</v>
      </c>
      <c r="J432" s="1">
        <f t="shared" si="259"/>
        <v>11.150222157507377</v>
      </c>
      <c r="K432" s="1">
        <f t="shared" si="259"/>
        <v>8.5998660645157532</v>
      </c>
    </row>
    <row r="433" spans="1:11" x14ac:dyDescent="0.2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5.0726361474606758</v>
      </c>
      <c r="K433" s="1">
        <f t="shared" si="260"/>
        <v>5.922106390679728</v>
      </c>
    </row>
    <row r="434" spans="1:11" x14ac:dyDescent="0.2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1.3044644545188908</v>
      </c>
      <c r="G434" s="1">
        <f t="shared" ref="G434:K434" si="261">G435</f>
        <v>0.23763353949479146</v>
      </c>
      <c r="H434" s="1">
        <f t="shared" si="261"/>
        <v>1.0807835602917486</v>
      </c>
      <c r="I434" s="1">
        <f t="shared" si="261"/>
        <v>6.3380278313401161E-3</v>
      </c>
      <c r="J434" s="1">
        <f t="shared" si="261"/>
        <v>1.4432504228796788</v>
      </c>
      <c r="K434" s="1">
        <f t="shared" si="261"/>
        <v>8.4311185722726629E-4</v>
      </c>
    </row>
    <row r="435" spans="1:11" x14ac:dyDescent="0.2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1.3044644545188908</v>
      </c>
      <c r="G435" s="1">
        <f>'[1]Electricity and CHPs_IN'!C$25-G378</f>
        <v>0.23763353949479146</v>
      </c>
      <c r="H435" s="1">
        <f>'[1]Electricity and CHPs_IN'!D$25-H378</f>
        <v>1.0807835602917486</v>
      </c>
      <c r="I435" s="1">
        <f>'[1]Electricity and CHPs_IN'!E$25-I378</f>
        <v>6.3380278313401161E-3</v>
      </c>
      <c r="J435" s="1">
        <f>'[1]Electricity and CHPs_IN'!F$25-J378</f>
        <v>1.4432504228796788</v>
      </c>
      <c r="K435" s="1">
        <f>'[1]Electricity and CHPs_IN'!G$25-K378</f>
        <v>8.4311185722726629E-4</v>
      </c>
    </row>
    <row r="436" spans="1:11" x14ac:dyDescent="0.2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8.7818586344610046E-3</v>
      </c>
      <c r="K436" s="1">
        <f t="shared" si="262"/>
        <v>8.7346233975696547E-3</v>
      </c>
    </row>
    <row r="437" spans="1:11" x14ac:dyDescent="0.2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8.7818586344610046E-3</v>
      </c>
      <c r="K437" s="1">
        <f>'[1]Electricity and CHPs_IN'!G$30-K396</f>
        <v>8.7346233975696547E-3</v>
      </c>
    </row>
    <row r="438" spans="1:11" x14ac:dyDescent="0.2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8.2765640995291854</v>
      </c>
      <c r="G438" s="1">
        <f t="shared" ref="G438:K438" si="263">SUM(G439,G445,G447,G453,G455,G457,G459)</f>
        <v>10.893932213124462</v>
      </c>
      <c r="H438" s="1">
        <f t="shared" si="263"/>
        <v>9.4483972101573848</v>
      </c>
      <c r="I438" s="1">
        <f t="shared" si="263"/>
        <v>7.3630119046279212</v>
      </c>
      <c r="J438" s="1">
        <f t="shared" si="263"/>
        <v>6.0396447733862466</v>
      </c>
      <c r="K438" s="1">
        <f t="shared" si="263"/>
        <v>7.2901917297664873</v>
      </c>
    </row>
    <row r="439" spans="1:11" x14ac:dyDescent="0.2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4.3959953446861668</v>
      </c>
      <c r="G439" s="1">
        <f t="shared" ref="G439:K439" si="264">+G440</f>
        <v>1.6859818724539146</v>
      </c>
      <c r="H439" s="1">
        <f t="shared" si="264"/>
        <v>2.6517867167388083</v>
      </c>
      <c r="I439" s="1">
        <f t="shared" si="264"/>
        <v>0.53550028870293587</v>
      </c>
      <c r="J439" s="1">
        <f t="shared" si="264"/>
        <v>1.7698122470651577E-2</v>
      </c>
      <c r="K439" s="1">
        <f t="shared" si="264"/>
        <v>7.9756880813162652E-4</v>
      </c>
    </row>
    <row r="440" spans="1:11" x14ac:dyDescent="0.2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4.3959953446861668</v>
      </c>
      <c r="G440" s="1">
        <f t="shared" ref="G440:K440" si="265">SUM(G442:G444)</f>
        <v>1.6859818724539146</v>
      </c>
      <c r="H440" s="1">
        <f t="shared" si="265"/>
        <v>2.6517867167388083</v>
      </c>
      <c r="I440" s="1">
        <f t="shared" si="265"/>
        <v>0.53550028870293587</v>
      </c>
      <c r="J440" s="1">
        <f t="shared" si="265"/>
        <v>1.7698122470651577E-2</v>
      </c>
      <c r="K440" s="1">
        <f t="shared" si="265"/>
        <v>7.9756880813162652E-4</v>
      </c>
    </row>
    <row r="441" spans="1:11" x14ac:dyDescent="0.2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2.0280807836712786</v>
      </c>
      <c r="G441" s="1">
        <f t="shared" ref="G441:K441" si="266">G442</f>
        <v>1.6851246698109319</v>
      </c>
      <c r="H441" s="1">
        <f t="shared" si="266"/>
        <v>2.6480594990699329</v>
      </c>
      <c r="I441" s="1">
        <f t="shared" si="266"/>
        <v>0.5345093945192283</v>
      </c>
      <c r="J441" s="1">
        <f t="shared" si="266"/>
        <v>1.6134912241953986E-2</v>
      </c>
      <c r="K441" s="1">
        <f t="shared" si="266"/>
        <v>1.664718558893085E-4</v>
      </c>
    </row>
    <row r="442" spans="1:11" x14ac:dyDescent="0.2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2.0280807836712786</v>
      </c>
      <c r="G442" s="1">
        <f>'[1]Electricity and CHPs_IN'!C$90</f>
        <v>1.6851246698109319</v>
      </c>
      <c r="H442" s="1">
        <f>'[1]Electricity and CHPs_IN'!D$90</f>
        <v>2.6480594990699329</v>
      </c>
      <c r="I442" s="1">
        <f>'[1]Electricity and CHPs_IN'!E$90</f>
        <v>0.5345093945192283</v>
      </c>
      <c r="J442" s="1">
        <f>'[1]Electricity and CHPs_IN'!F$90</f>
        <v>1.6134912241953986E-2</v>
      </c>
      <c r="K442" s="1">
        <f>'[1]Electricity and CHPs_IN'!G$90</f>
        <v>1.664718558893085E-4</v>
      </c>
    </row>
    <row r="443" spans="1:11" x14ac:dyDescent="0.2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1.1839572805074439</v>
      </c>
      <c r="G443" s="1">
        <f t="shared" ref="G443:K443" si="267">G444</f>
        <v>4.286013214913164E-4</v>
      </c>
      <c r="H443" s="1">
        <f t="shared" si="267"/>
        <v>1.8636088344378974E-3</v>
      </c>
      <c r="I443" s="1">
        <f t="shared" si="267"/>
        <v>4.9544709185381751E-4</v>
      </c>
      <c r="J443" s="1">
        <f t="shared" si="267"/>
        <v>7.8160511434879486E-4</v>
      </c>
      <c r="K443" s="1">
        <f t="shared" si="267"/>
        <v>3.1554847612115901E-4</v>
      </c>
    </row>
    <row r="444" spans="1:11" x14ac:dyDescent="0.2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1.1839572805074439</v>
      </c>
      <c r="G444" s="1">
        <f>'[1]Electricity and CHPs_IN'!C$91</f>
        <v>4.286013214913164E-4</v>
      </c>
      <c r="H444" s="1">
        <f>'[1]Electricity and CHPs_IN'!D$91</f>
        <v>1.8636088344378974E-3</v>
      </c>
      <c r="I444" s="1">
        <f>'[1]Electricity and CHPs_IN'!E$91</f>
        <v>4.9544709185381751E-4</v>
      </c>
      <c r="J444" s="1">
        <f>'[1]Electricity and CHPs_IN'!F$91</f>
        <v>7.8160511434879486E-4</v>
      </c>
      <c r="K444" s="1">
        <f>'[1]Electricity and CHPs_IN'!G$91</f>
        <v>3.1554847612115901E-4</v>
      </c>
    </row>
    <row r="445" spans="1:11" x14ac:dyDescent="0.2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1.4500062410316639</v>
      </c>
      <c r="G445" s="1">
        <f t="shared" ref="G445:K445" si="268">G446</f>
        <v>3.801388349722497</v>
      </c>
      <c r="H445" s="1">
        <f t="shared" si="268"/>
        <v>3.8008601680495211</v>
      </c>
      <c r="I445" s="1">
        <f t="shared" si="268"/>
        <v>1.0125788145705121</v>
      </c>
      <c r="J445" s="1">
        <f t="shared" si="268"/>
        <v>0</v>
      </c>
      <c r="K445" s="1">
        <f t="shared" si="268"/>
        <v>0</v>
      </c>
    </row>
    <row r="446" spans="1:11" x14ac:dyDescent="0.2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1.4500062410316639</v>
      </c>
      <c r="G446" s="1">
        <f>'[1]Electricity and CHPs_IN'!C$92</f>
        <v>3.801388349722497</v>
      </c>
      <c r="H446" s="1">
        <f>'[1]Electricity and CHPs_IN'!D$92</f>
        <v>3.8008601680495211</v>
      </c>
      <c r="I446" s="1">
        <f>'[1]Electricity and CHPs_IN'!E$92</f>
        <v>1.0125788145705121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0.21542339895656104</v>
      </c>
      <c r="G447" s="1">
        <f t="shared" ref="G447:K447" si="269">G448</f>
        <v>2.1651625662050464</v>
      </c>
      <c r="H447" s="1">
        <f t="shared" si="269"/>
        <v>1.7085899953329657E-3</v>
      </c>
      <c r="I447" s="1">
        <f t="shared" si="269"/>
        <v>6.8281854453334677E-4</v>
      </c>
      <c r="J447" s="1">
        <f t="shared" si="269"/>
        <v>3.8916803727456474E-4</v>
      </c>
      <c r="K447" s="1">
        <f t="shared" si="269"/>
        <v>1.3361270920731783E-5</v>
      </c>
    </row>
    <row r="448" spans="1:11" x14ac:dyDescent="0.2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0.21542339895656104</v>
      </c>
      <c r="G448" s="1">
        <f>'[1]Electricity and CHPs_IN'!C$93</f>
        <v>2.1651625662050464</v>
      </c>
      <c r="H448" s="1">
        <f>'[1]Electricity and CHPs_IN'!D$93</f>
        <v>1.7085899953329657E-3</v>
      </c>
      <c r="I448" s="1">
        <f>'[1]Electricity and CHPs_IN'!E$93</f>
        <v>6.8281854453334677E-4</v>
      </c>
      <c r="J448" s="1">
        <f>'[1]Electricity and CHPs_IN'!F$93</f>
        <v>3.8916803727456474E-4</v>
      </c>
      <c r="K448" s="1">
        <f>'[1]Electricity and CHPs_IN'!G$93</f>
        <v>1.3361270920731783E-5</v>
      </c>
    </row>
    <row r="449" spans="1:11" x14ac:dyDescent="0.2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0.21542339895656104</v>
      </c>
      <c r="G449" s="1">
        <f t="shared" ref="G449:K449" si="270">G450</f>
        <v>2.1651625662050464</v>
      </c>
      <c r="H449" s="1">
        <f t="shared" si="270"/>
        <v>1.7085899953329657E-3</v>
      </c>
      <c r="I449" s="1">
        <f t="shared" si="270"/>
        <v>6.8281854453334677E-4</v>
      </c>
      <c r="J449" s="1">
        <f t="shared" si="270"/>
        <v>3.8916803727456474E-4</v>
      </c>
      <c r="K449" s="1">
        <f t="shared" si="270"/>
        <v>1.3361270920731783E-5</v>
      </c>
    </row>
    <row r="450" spans="1:11" x14ac:dyDescent="0.2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0.21542339895656104</v>
      </c>
      <c r="G450" s="1">
        <f t="shared" ref="G450:K450" si="271">G448</f>
        <v>2.1651625662050464</v>
      </c>
      <c r="H450" s="1">
        <f t="shared" si="271"/>
        <v>1.7085899953329657E-3</v>
      </c>
      <c r="I450" s="1">
        <f t="shared" si="271"/>
        <v>6.8281854453334677E-4</v>
      </c>
      <c r="J450" s="1">
        <f t="shared" si="271"/>
        <v>3.8916803727456474E-4</v>
      </c>
      <c r="K450" s="1">
        <f t="shared" si="271"/>
        <v>1.3361270920731783E-5</v>
      </c>
    </row>
    <row r="451" spans="1:11" x14ac:dyDescent="0.2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2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2.2151391148547934</v>
      </c>
      <c r="G453" s="1">
        <f t="shared" ref="G453:K453" si="273">G454</f>
        <v>1.9991645033318166</v>
      </c>
      <c r="H453" s="1">
        <f t="shared" si="273"/>
        <v>1.7140357215133275</v>
      </c>
      <c r="I453" s="1">
        <f t="shared" si="273"/>
        <v>1.3262908546884999</v>
      </c>
      <c r="J453" s="1">
        <f t="shared" si="273"/>
        <v>0.79410432031749212</v>
      </c>
      <c r="K453" s="1">
        <f t="shared" si="273"/>
        <v>0.47547730942498362</v>
      </c>
    </row>
    <row r="454" spans="1:11" x14ac:dyDescent="0.2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2.2151391148547934</v>
      </c>
      <c r="G454" s="1">
        <f>'[1]Electricity and CHPs_IN'!C$94</f>
        <v>1.9991645033318166</v>
      </c>
      <c r="H454" s="1">
        <f>'[1]Electricity and CHPs_IN'!D$94</f>
        <v>1.7140357215133275</v>
      </c>
      <c r="I454" s="1">
        <f>'[1]Electricity and CHPs_IN'!E$94</f>
        <v>1.3262908546884999</v>
      </c>
      <c r="J454" s="1">
        <f>'[1]Electricity and CHPs_IN'!F$94</f>
        <v>0.79410432031749212</v>
      </c>
      <c r="K454" s="1">
        <f>'[1]Electricity and CHPs_IN'!G$94</f>
        <v>0.47547730942498362</v>
      </c>
    </row>
    <row r="455" spans="1:11" x14ac:dyDescent="0.2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4.2213182381741509E-7</v>
      </c>
      <c r="K455" s="1">
        <f t="shared" si="274"/>
        <v>5.8755570170836595E-7</v>
      </c>
    </row>
    <row r="456" spans="1:11" x14ac:dyDescent="0.2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4.2213182381741509E-7</v>
      </c>
      <c r="K456" s="1">
        <f>'[1]Electricity and CHPs_IN'!G$95</f>
        <v>5.8755570170836595E-7</v>
      </c>
    </row>
    <row r="457" spans="1:11" x14ac:dyDescent="0.2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1.7017070556630726E-4</v>
      </c>
      <c r="K457" s="1">
        <f t="shared" si="275"/>
        <v>1.5903023542181719E-4</v>
      </c>
    </row>
    <row r="458" spans="1:11" x14ac:dyDescent="0.2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1.7017070556630726E-4</v>
      </c>
      <c r="K458" s="1">
        <f>'[1]Electricity and CHPs_IN'!G$96</f>
        <v>1.5903023542181719E-4</v>
      </c>
    </row>
    <row r="459" spans="1:11" x14ac:dyDescent="0.2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1.2422349214111861</v>
      </c>
      <c r="H459" s="1">
        <f>H460</f>
        <v>1.2800060138603946</v>
      </c>
      <c r="I459" s="1">
        <f t="shared" ref="I459" si="277">I460</f>
        <v>4.4879591281214397</v>
      </c>
      <c r="J459" s="1">
        <f t="shared" ref="J459" si="278">J460</f>
        <v>5.227282569723438</v>
      </c>
      <c r="K459" s="1">
        <f t="shared" ref="K459" si="279">K460</f>
        <v>6.8137438724713277</v>
      </c>
    </row>
    <row r="460" spans="1:11" x14ac:dyDescent="0.2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1.2422349214111861</v>
      </c>
      <c r="H460" s="1">
        <f>'[1]Electricity and CHPs_IN'!D$97</f>
        <v>1.2800060138603946</v>
      </c>
      <c r="I460" s="1">
        <f>'[1]Electricity and CHPs_IN'!E$97</f>
        <v>4.4879591281214397</v>
      </c>
      <c r="J460" s="1">
        <f>'[1]Electricity and CHPs_IN'!F$97</f>
        <v>5.227282569723438</v>
      </c>
      <c r="K460" s="1">
        <f>'[1]Electricity and CHPs_IN'!G$97</f>
        <v>6.8137438724713277</v>
      </c>
    </row>
    <row r="461" spans="1:11" x14ac:dyDescent="0.2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7.9422290739896884</v>
      </c>
      <c r="G461" s="1">
        <f t="shared" ref="G461:K461" si="280">SUM(G462,G468,G501,G510,G516)</f>
        <v>8.6379893835007699</v>
      </c>
      <c r="H461" s="1">
        <f t="shared" si="280"/>
        <v>11.142523799542811</v>
      </c>
      <c r="I461" s="1">
        <f t="shared" si="280"/>
        <v>15.979732487984036</v>
      </c>
      <c r="J461" s="1">
        <f t="shared" si="280"/>
        <v>19.214438940314892</v>
      </c>
      <c r="K461" s="1">
        <f t="shared" si="280"/>
        <v>27.579731715843874</v>
      </c>
    </row>
    <row r="462" spans="1:11" x14ac:dyDescent="0.2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0.27682502508611756</v>
      </c>
      <c r="G462" s="1">
        <f t="shared" ref="G462:K462" si="281">+G463</f>
        <v>0.6423970572503015</v>
      </c>
      <c r="H462" s="1">
        <f t="shared" si="281"/>
        <v>1.3599882043620816E-2</v>
      </c>
      <c r="I462" s="1">
        <f t="shared" si="281"/>
        <v>0.57396934288428847</v>
      </c>
      <c r="J462" s="1">
        <f t="shared" si="281"/>
        <v>1.4538206698192079E-2</v>
      </c>
      <c r="K462" s="1">
        <f t="shared" si="281"/>
        <v>2.7109693945615897E-3</v>
      </c>
    </row>
    <row r="463" spans="1:11" x14ac:dyDescent="0.2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0.27682502508611756</v>
      </c>
      <c r="G463" s="1">
        <f>'[1]Electricity and CHPs_IN'!C$41-G299</f>
        <v>0.6423970572503015</v>
      </c>
      <c r="H463" s="1">
        <f>'[1]Electricity and CHPs_IN'!D$41-H299</f>
        <v>1.3599882043620816E-2</v>
      </c>
      <c r="I463" s="1">
        <f>'[1]Electricity and CHPs_IN'!E$41-I299</f>
        <v>0.57396934288428847</v>
      </c>
      <c r="J463" s="1">
        <f>'[1]Electricity and CHPs_IN'!F$41-J299</f>
        <v>1.4538206698192079E-2</v>
      </c>
      <c r="K463" s="1">
        <f>'[1]Electricity and CHPs_IN'!G$41-K299</f>
        <v>2.7109693945615897E-3</v>
      </c>
    </row>
    <row r="464" spans="1:11" x14ac:dyDescent="0.2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0.27682502508611756</v>
      </c>
      <c r="G464" s="1">
        <f t="shared" ref="G464:K464" si="282">G465</f>
        <v>0.6423970572503015</v>
      </c>
      <c r="H464" s="1">
        <f t="shared" si="282"/>
        <v>1.3599882043620816E-2</v>
      </c>
      <c r="I464" s="1">
        <f t="shared" si="282"/>
        <v>0.57396934288428847</v>
      </c>
      <c r="J464" s="1">
        <f t="shared" si="282"/>
        <v>1.4538206698192079E-2</v>
      </c>
      <c r="K464" s="1">
        <f t="shared" si="282"/>
        <v>2.7109693945615897E-3</v>
      </c>
    </row>
    <row r="465" spans="1:11" x14ac:dyDescent="0.2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0.27682502508611756</v>
      </c>
      <c r="G465" s="1">
        <f t="shared" ref="G465:K465" si="283">G463-G467</f>
        <v>0.6423970572503015</v>
      </c>
      <c r="H465" s="1">
        <f t="shared" si="283"/>
        <v>1.3599882043620816E-2</v>
      </c>
      <c r="I465" s="1">
        <f t="shared" si="283"/>
        <v>0.57396934288428847</v>
      </c>
      <c r="J465" s="1">
        <f t="shared" si="283"/>
        <v>1.4538206698192079E-2</v>
      </c>
      <c r="K465" s="1">
        <f t="shared" si="283"/>
        <v>2.7109693945615897E-3</v>
      </c>
    </row>
    <row r="466" spans="1:11" x14ac:dyDescent="0.2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2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2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3.6552761777692737</v>
      </c>
      <c r="G468" s="1">
        <f t="shared" ref="G468:K468" si="286">SUM(G469:G478)</f>
        <v>2.8961203504717847</v>
      </c>
      <c r="H468" s="1">
        <f t="shared" si="286"/>
        <v>2.9721747070744065</v>
      </c>
      <c r="I468" s="1">
        <f t="shared" si="286"/>
        <v>5.4325746538138278</v>
      </c>
      <c r="J468" s="1">
        <f t="shared" si="286"/>
        <v>6.1747932486470241</v>
      </c>
      <c r="K468" s="1">
        <f t="shared" si="286"/>
        <v>5.3608023258286597</v>
      </c>
    </row>
    <row r="469" spans="1:11" x14ac:dyDescent="0.2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1.0311927894487072</v>
      </c>
      <c r="G469" s="1">
        <f>'[1]Electricity and CHPs_IN'!C$39-G314</f>
        <v>0.13754714820931413</v>
      </c>
      <c r="H469" s="1">
        <f>'[1]Electricity and CHPs_IN'!D$39-H314</f>
        <v>7.8418786896342976E-2</v>
      </c>
      <c r="I469" s="1">
        <f>'[1]Electricity and CHPs_IN'!E$39-I314</f>
        <v>6.1432297680308584E-2</v>
      </c>
      <c r="J469" s="1">
        <f>'[1]Electricity and CHPs_IN'!F$39-J314</f>
        <v>4.7309792569906507E-2</v>
      </c>
      <c r="K469" s="1">
        <f>'[1]Electricity and CHPs_IN'!G$39-K314</f>
        <v>2.0684623688197214E-2</v>
      </c>
    </row>
    <row r="470" spans="1:11" x14ac:dyDescent="0.2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1.0664076833123079E-2</v>
      </c>
      <c r="K470" s="6">
        <f>'[1]Electricity and CHPs_IN'!G$40-K315</f>
        <v>8.1037000996642475E-3</v>
      </c>
    </row>
    <row r="471" spans="1:11" x14ac:dyDescent="0.2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5.3869861924399E-2</v>
      </c>
      <c r="G472" s="1">
        <f>'[1]Electricity and CHPs_IN'!C$48-G317</f>
        <v>8.9936488494119053E-3</v>
      </c>
      <c r="H472" s="1">
        <f>'[1]Electricity and CHPs_IN'!D$48-H317</f>
        <v>3.6165104726237469E-2</v>
      </c>
      <c r="I472" s="1">
        <f>'[1]Electricity and CHPs_IN'!E$48-I317</f>
        <v>2.974776056079971E-2</v>
      </c>
      <c r="J472" s="1">
        <f>'[1]Electricity and CHPs_IN'!F$48-J317</f>
        <v>0.13256995129568117</v>
      </c>
      <c r="K472" s="1">
        <f>'[1]Electricity and CHPs_IN'!G$48-K317</f>
        <v>0.22760045055260825</v>
      </c>
    </row>
    <row r="473" spans="1:11" x14ac:dyDescent="0.2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9.1285622645858849E-2</v>
      </c>
      <c r="G474" s="1">
        <f>'[1]Electricity and CHPs_IN'!C$51-G319</f>
        <v>1.0256309296790618E-2</v>
      </c>
      <c r="H474" s="1">
        <f>'[1]Electricity and CHPs_IN'!D$51-H319</f>
        <v>5.343500460011924E-2</v>
      </c>
      <c r="I474" s="1">
        <f>'[1]Electricity and CHPs_IN'!E$51-I319</f>
        <v>0.57313461724202264</v>
      </c>
      <c r="J474" s="1">
        <f>'[1]Electricity and CHPs_IN'!F$51-J319</f>
        <v>1.5488550478269654</v>
      </c>
      <c r="K474" s="1">
        <f>'[1]Electricity and CHPs_IN'!G$51-K319</f>
        <v>1.3890363839718793</v>
      </c>
    </row>
    <row r="475" spans="1:11" x14ac:dyDescent="0.2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1.5807011264239346</v>
      </c>
      <c r="G476" s="1">
        <f>'[1]Electricity and CHPs_IN'!C$54-G321</f>
        <v>1.7913968888244887</v>
      </c>
      <c r="H476" s="1">
        <f>'[1]Electricity and CHPs_IN'!D$54-H321</f>
        <v>1.9898203154291256</v>
      </c>
      <c r="I476" s="1">
        <f>'[1]Electricity and CHPs_IN'!E$54-I321</f>
        <v>1.8871441706886842</v>
      </c>
      <c r="J476" s="1">
        <f>'[1]Electricity and CHPs_IN'!F$54-J321</f>
        <v>1.6075743604280217</v>
      </c>
      <c r="K476" s="1">
        <f>'[1]Electricity and CHPs_IN'!G$54-K321</f>
        <v>3.6897346457160847</v>
      </c>
    </row>
    <row r="477" spans="1:11" x14ac:dyDescent="0.2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0.89822677732637435</v>
      </c>
      <c r="G477" s="1">
        <f>'[1]Electricity and CHPs_IN'!C$55-G322</f>
        <v>0.9479263552917796</v>
      </c>
      <c r="H477" s="1">
        <f>'[1]Electricity and CHPs_IN'!D$55-H322</f>
        <v>0.8143354954225811</v>
      </c>
      <c r="I477" s="1">
        <f>'[1]Electricity and CHPs_IN'!E$55-I322</f>
        <v>2.880765055930973</v>
      </c>
      <c r="J477" s="1">
        <f>'[1]Electricity and CHPs_IN'!F$55-J322</f>
        <v>2.8263490143129912</v>
      </c>
      <c r="K477" s="1">
        <f>'[1]Electricity and CHPs_IN'!G$55-K322</f>
        <v>2.5282162199786549E-2</v>
      </c>
    </row>
    <row r="478" spans="1:11" x14ac:dyDescent="0.2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3.507517110405479E-4</v>
      </c>
      <c r="J478" s="1">
        <f>'[1]Electricity and CHPs_IN'!F$58-J323</f>
        <v>1.4710053803348002E-3</v>
      </c>
      <c r="K478" s="1">
        <f>'[1]Electricity and CHPs_IN'!G$58-K323</f>
        <v>3.6035960043858143E-4</v>
      </c>
    </row>
    <row r="479" spans="1:11" x14ac:dyDescent="0.2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2.0209456783707851</v>
      </c>
      <c r="G479" s="1">
        <f t="shared" ref="G479:K479" si="287">SUM(G480:G489)</f>
        <v>1.0240955357293418</v>
      </c>
      <c r="H479" s="1">
        <f t="shared" si="287"/>
        <v>0.87826458804100738</v>
      </c>
      <c r="I479" s="1">
        <f t="shared" si="287"/>
        <v>3.5377707298184795</v>
      </c>
      <c r="J479" s="1">
        <f t="shared" si="287"/>
        <v>4.5457839081257418</v>
      </c>
      <c r="K479" s="1">
        <f t="shared" si="287"/>
        <v>1.5363579365624429</v>
      </c>
    </row>
    <row r="480" spans="1:11" x14ac:dyDescent="0.2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1.0045356566165387</v>
      </c>
      <c r="G480" s="1">
        <f t="shared" ref="G480:K480" si="289">G469-G491</f>
        <v>0.12750830893318474</v>
      </c>
      <c r="H480" s="1">
        <f t="shared" si="289"/>
        <v>7.0109569574827557E-2</v>
      </c>
      <c r="I480" s="1">
        <f t="shared" si="289"/>
        <v>6.1299575787288139E-2</v>
      </c>
      <c r="J480" s="1">
        <f t="shared" si="289"/>
        <v>4.7087757128476702E-2</v>
      </c>
      <c r="K480" s="1">
        <f t="shared" si="289"/>
        <v>1.9017174556346189E-2</v>
      </c>
    </row>
    <row r="481" spans="1:18" x14ac:dyDescent="0.2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1.0614027934608358E-2</v>
      </c>
      <c r="K481" s="1">
        <f t="shared" si="290"/>
        <v>7.4504366949412239E-3</v>
      </c>
    </row>
    <row r="482" spans="1:18" x14ac:dyDescent="0.2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2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5.2477284241871751E-2</v>
      </c>
      <c r="G483" s="1">
        <f t="shared" ref="G483:K483" si="292">G472-G494</f>
        <v>8.3372499601539595E-3</v>
      </c>
      <c r="H483" s="1">
        <f t="shared" si="292"/>
        <v>3.2333067448959904E-2</v>
      </c>
      <c r="I483" s="1">
        <f t="shared" si="292"/>
        <v>2.9683491776400756E-2</v>
      </c>
      <c r="J483" s="1">
        <f t="shared" si="292"/>
        <v>0.13194777085359258</v>
      </c>
      <c r="K483" s="1">
        <f t="shared" si="292"/>
        <v>0.20925290024646462</v>
      </c>
    </row>
    <row r="484" spans="1:18" x14ac:dyDescent="0.2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2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8.8925818549634689E-2</v>
      </c>
      <c r="G485" s="1">
        <f t="shared" ref="G485:K485" si="294">G474-G496</f>
        <v>9.507755495878149E-3</v>
      </c>
      <c r="H485" s="1">
        <f t="shared" si="294"/>
        <v>4.7773056955029189E-2</v>
      </c>
      <c r="I485" s="1">
        <f t="shared" si="294"/>
        <v>0.57189638402874188</v>
      </c>
      <c r="J485" s="1">
        <f t="shared" si="294"/>
        <v>1.5415859245530286</v>
      </c>
      <c r="K485" s="1">
        <f t="shared" si="294"/>
        <v>1.2770620233319512</v>
      </c>
    </row>
    <row r="486" spans="1:18" x14ac:dyDescent="0.2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2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0.87500691896274008</v>
      </c>
      <c r="G488" s="1">
        <f t="shared" ref="G488:K488" si="296">G477-G499</f>
        <v>0.87874222134012503</v>
      </c>
      <c r="H488" s="1">
        <f t="shared" si="296"/>
        <v>0.72804889406219075</v>
      </c>
      <c r="I488" s="1">
        <f t="shared" si="296"/>
        <v>2.8745412842993141</v>
      </c>
      <c r="J488" s="1">
        <f t="shared" si="296"/>
        <v>2.8130843260330671</v>
      </c>
      <c r="K488" s="1">
        <f t="shared" si="296"/>
        <v>2.3244091793148899E-2</v>
      </c>
    </row>
    <row r="489" spans="1:18" x14ac:dyDescent="0.2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3.4999392673445344E-4</v>
      </c>
      <c r="J489" s="1">
        <f t="shared" si="297"/>
        <v>1.4641016229681697E-3</v>
      </c>
      <c r="K489" s="1">
        <f t="shared" si="297"/>
        <v>3.3130993959083001E-4</v>
      </c>
    </row>
    <row r="490" spans="1:18" x14ac:dyDescent="0.2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1.6343304993984888</v>
      </c>
      <c r="G490" s="1">
        <f t="shared" ref="G490:K490" si="298">SUM(G491:G500)</f>
        <v>1.872024814742443</v>
      </c>
      <c r="H490" s="1">
        <f t="shared" si="298"/>
        <v>2.0939101190333989</v>
      </c>
      <c r="I490" s="1">
        <f t="shared" si="298"/>
        <v>1.8948039239953494</v>
      </c>
      <c r="J490" s="1">
        <f t="shared" si="298"/>
        <v>1.6290093405212827</v>
      </c>
      <c r="K490" s="1">
        <f t="shared" si="298"/>
        <v>3.8244443892662159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2.6657132832168598E-2</v>
      </c>
      <c r="G491" s="1">
        <f t="shared" ref="G491:K491" si="300">IFERROR(G346/G314,0)*G469</f>
        <v>1.0038839276129379E-2</v>
      </c>
      <c r="H491" s="1">
        <f t="shared" si="300"/>
        <v>8.3092173215154209E-3</v>
      </c>
      <c r="I491" s="1">
        <f t="shared" si="300"/>
        <v>1.3272189302044297E-4</v>
      </c>
      <c r="J491" s="1">
        <f t="shared" si="300"/>
        <v>2.2203544142980467E-4</v>
      </c>
      <c r="K491" s="1">
        <f t="shared" si="300"/>
        <v>1.6674491318510235E-3</v>
      </c>
    </row>
    <row r="492" spans="1:18" x14ac:dyDescent="0.2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5.0048898514722084E-5</v>
      </c>
      <c r="K492" s="1">
        <f t="shared" si="301"/>
        <v>6.5326340472302339E-4</v>
      </c>
    </row>
    <row r="493" spans="1:18" x14ac:dyDescent="0.2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2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1.3925776825272518E-3</v>
      </c>
      <c r="G494" s="1">
        <f t="shared" ref="G494:K494" si="303">IFERROR(G349/G317,0)*G472</f>
        <v>6.5639888925794624E-4</v>
      </c>
      <c r="H494" s="1">
        <f t="shared" si="303"/>
        <v>3.8320372772775646E-3</v>
      </c>
      <c r="I494" s="1">
        <f t="shared" si="303"/>
        <v>6.4268784398955174E-5</v>
      </c>
      <c r="J494" s="1">
        <f t="shared" si="303"/>
        <v>6.2218044208858152E-4</v>
      </c>
      <c r="K494" s="1">
        <f t="shared" si="303"/>
        <v>1.8347550306143632E-2</v>
      </c>
    </row>
    <row r="495" spans="1:18" x14ac:dyDescent="0.2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2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2.3598040962241641E-3</v>
      </c>
      <c r="G496" s="1">
        <f t="shared" ref="G496:K496" si="305">IFERROR(G351/G319,0)*G474</f>
        <v>7.4855380091246862E-4</v>
      </c>
      <c r="H496" s="1">
        <f t="shared" si="305"/>
        <v>5.6619476450900496E-3</v>
      </c>
      <c r="I496" s="1">
        <f t="shared" si="305"/>
        <v>1.2382332132807074E-3</v>
      </c>
      <c r="J496" s="1">
        <f t="shared" si="305"/>
        <v>7.2691232739368018E-3</v>
      </c>
      <c r="K496" s="1">
        <f t="shared" si="305"/>
        <v>0.11197436063992819</v>
      </c>
    </row>
    <row r="497" spans="1:11" x14ac:dyDescent="0.2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2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1.5807011264239346</v>
      </c>
      <c r="G498" s="1">
        <f t="shared" ref="G498:K498" si="307">G476</f>
        <v>1.7913968888244887</v>
      </c>
      <c r="H498" s="1">
        <f t="shared" si="307"/>
        <v>1.9898203154291256</v>
      </c>
      <c r="I498" s="1">
        <f t="shared" si="307"/>
        <v>1.8871441706886842</v>
      </c>
      <c r="J498" s="1">
        <f t="shared" si="307"/>
        <v>1.6075743604280217</v>
      </c>
      <c r="K498" s="1">
        <f t="shared" si="307"/>
        <v>3.6897346457160847</v>
      </c>
    </row>
    <row r="499" spans="1:11" x14ac:dyDescent="0.2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2.3219858363634278E-2</v>
      </c>
      <c r="G499" s="1">
        <f t="shared" ref="G499:K499" si="308">IFERROR(G354/G322,0)*G477</f>
        <v>6.9184133951654625E-2</v>
      </c>
      <c r="H499" s="1">
        <f t="shared" si="308"/>
        <v>8.6286601360390333E-2</v>
      </c>
      <c r="I499" s="1">
        <f t="shared" si="308"/>
        <v>6.2237716316589572E-3</v>
      </c>
      <c r="J499" s="1">
        <f t="shared" si="308"/>
        <v>1.3264688279924228E-2</v>
      </c>
      <c r="K499" s="1">
        <f t="shared" si="308"/>
        <v>2.0380704066376497E-3</v>
      </c>
    </row>
    <row r="500" spans="1:11" x14ac:dyDescent="0.2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7.5778430609447742E-7</v>
      </c>
      <c r="J500" s="1">
        <f t="shared" si="309"/>
        <v>6.9037573666304166E-6</v>
      </c>
      <c r="K500" s="1">
        <f t="shared" si="309"/>
        <v>2.9049660847751412E-5</v>
      </c>
    </row>
    <row r="501" spans="1:11" x14ac:dyDescent="0.2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3.3176063854001585</v>
      </c>
      <c r="G501" s="1">
        <f t="shared" ref="G501:K501" si="310">SUM(G502:G503)</f>
        <v>3.304744672386482</v>
      </c>
      <c r="H501" s="1">
        <f t="shared" si="310"/>
        <v>4.7995646249477018</v>
      </c>
      <c r="I501" s="1">
        <f t="shared" si="310"/>
        <v>4.6782356743419156</v>
      </c>
      <c r="J501" s="1">
        <f t="shared" si="310"/>
        <v>5.1429055760371014</v>
      </c>
      <c r="K501" s="1">
        <f t="shared" si="310"/>
        <v>10.63098718127935</v>
      </c>
    </row>
    <row r="502" spans="1:11" x14ac:dyDescent="0.2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3.3176063854001585</v>
      </c>
      <c r="G502" s="6">
        <f>'[1]Electricity and CHPs_IN'!C$44-G361</f>
        <v>3.304744672386482</v>
      </c>
      <c r="H502" s="6">
        <f>'[1]Electricity and CHPs_IN'!D$44-H361</f>
        <v>4.7995646249477018</v>
      </c>
      <c r="I502" s="6">
        <f>'[1]Electricity and CHPs_IN'!E$44-I361</f>
        <v>4.6782356743419156</v>
      </c>
      <c r="J502" s="6">
        <f>'[1]Electricity and CHPs_IN'!F$44-J361</f>
        <v>0.7220200627854545</v>
      </c>
      <c r="K502" s="6">
        <f>'[1]Electricity and CHPs_IN'!G$44-K361</f>
        <v>8.3540730863979778E-4</v>
      </c>
    </row>
    <row r="503" spans="1:11" x14ac:dyDescent="0.2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4.4208855132516467</v>
      </c>
      <c r="K503" s="1">
        <f>'[1]Electricity and CHPs_IN'!G$45</f>
        <v>10.630151773970709</v>
      </c>
    </row>
    <row r="504" spans="1:11" x14ac:dyDescent="0.2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2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3.3176063854001585</v>
      </c>
      <c r="G507" s="1">
        <f t="shared" ref="G507:K507" si="312">SUM(G508:G509)</f>
        <v>3.304744672386482</v>
      </c>
      <c r="H507" s="1">
        <f t="shared" si="312"/>
        <v>4.7995646249477018</v>
      </c>
      <c r="I507" s="1">
        <f t="shared" si="312"/>
        <v>4.6782356743419156</v>
      </c>
      <c r="J507" s="1">
        <f t="shared" si="312"/>
        <v>5.1429055760371014</v>
      </c>
      <c r="K507" s="1">
        <f t="shared" si="312"/>
        <v>10.63098718127935</v>
      </c>
    </row>
    <row r="508" spans="1:11" x14ac:dyDescent="0.2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3.3176063854001585</v>
      </c>
      <c r="G508" s="1">
        <f t="shared" ref="G508:K508" si="313">G502</f>
        <v>3.304744672386482</v>
      </c>
      <c r="H508" s="1">
        <f t="shared" si="313"/>
        <v>4.7995646249477018</v>
      </c>
      <c r="I508" s="1">
        <f t="shared" si="313"/>
        <v>4.6782356743419156</v>
      </c>
      <c r="J508" s="1">
        <f t="shared" si="313"/>
        <v>0.7220200627854545</v>
      </c>
      <c r="K508" s="1">
        <f t="shared" si="313"/>
        <v>8.3540730863979778E-4</v>
      </c>
    </row>
    <row r="509" spans="1:11" x14ac:dyDescent="0.2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4.4208855132516467</v>
      </c>
      <c r="K509" s="1">
        <f t="shared" si="314"/>
        <v>10.630151773970709</v>
      </c>
    </row>
    <row r="510" spans="1:11" x14ac:dyDescent="0.2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0.69252148573413819</v>
      </c>
      <c r="G510" s="1">
        <f t="shared" ref="G510:K510" si="315">SUM(G511:G515)</f>
        <v>1.7947273033922027</v>
      </c>
      <c r="H510" s="1">
        <f t="shared" si="315"/>
        <v>3.357184585477083</v>
      </c>
      <c r="I510" s="1">
        <f t="shared" si="315"/>
        <v>5.2932792278589824</v>
      </c>
      <c r="J510" s="1">
        <f t="shared" si="315"/>
        <v>7.6014187608847159</v>
      </c>
      <c r="K510" s="1">
        <f t="shared" si="315"/>
        <v>11.451213376180757</v>
      </c>
    </row>
    <row r="511" spans="1:11" x14ac:dyDescent="0.2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0.69252148573413819</v>
      </c>
      <c r="G511" s="6">
        <f>'[1]Electricity and CHPs_IN'!C$42-G380</f>
        <v>1.7947273033922027</v>
      </c>
      <c r="H511" s="6">
        <f>'[1]Electricity and CHPs_IN'!D$42-H380</f>
        <v>3.357184585477083</v>
      </c>
      <c r="I511" s="6">
        <f>'[1]Electricity and CHPs_IN'!E$42-I380</f>
        <v>5.276966856510823</v>
      </c>
      <c r="J511" s="6">
        <f>'[1]Electricity and CHPs_IN'!F$42-J380</f>
        <v>7.2483719898251646</v>
      </c>
      <c r="K511" s="6">
        <f>'[1]Electricity and CHPs_IN'!G$42-K380</f>
        <v>1.0867744839550843E-3</v>
      </c>
    </row>
    <row r="512" spans="1:11" x14ac:dyDescent="0.2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0.32585558519023272</v>
      </c>
      <c r="K512" s="1">
        <f>'[1]Electricity and CHPs_IN'!G$43-K381</f>
        <v>11.443462284151192</v>
      </c>
    </row>
    <row r="513" spans="1:11" x14ac:dyDescent="0.2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4.6502113500901917E-3</v>
      </c>
      <c r="J513" s="1">
        <f>'[1]Electricity and CHPs_IN'!F$50-J382</f>
        <v>8.0744710296902084E-3</v>
      </c>
      <c r="K513" s="1">
        <f>'[1]Electricity and CHPs_IN'!G$50-K382</f>
        <v>2.3828051275026274E-3</v>
      </c>
    </row>
    <row r="514" spans="1:11" x14ac:dyDescent="0.2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8.0131451210114293E-3</v>
      </c>
      <c r="J514" s="1">
        <f>'[1]Electricity and CHPs_IN'!F$53-J383</f>
        <v>1.388436879800627E-2</v>
      </c>
      <c r="K514" s="1">
        <f>'[1]Electricity and CHPs_IN'!G$53-K383</f>
        <v>3.362595187477814E-3</v>
      </c>
    </row>
    <row r="515" spans="1:11" x14ac:dyDescent="0.2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3.6490148770583698E-3</v>
      </c>
      <c r="J515" s="1">
        <f>'[1]Electricity and CHPs_IN'!F$56-J384</f>
        <v>5.2323460416217951E-3</v>
      </c>
      <c r="K515" s="1">
        <f>'[1]Electricity and CHPs_IN'!G$56-K384</f>
        <v>9.1891723062953619E-4</v>
      </c>
    </row>
    <row r="516" spans="1:11" x14ac:dyDescent="0.2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1.6735890850217304E-3</v>
      </c>
      <c r="J516" s="1">
        <f t="shared" si="316"/>
        <v>0.28078314804786064</v>
      </c>
      <c r="K516" s="1">
        <f t="shared" si="316"/>
        <v>0.13401786316054634</v>
      </c>
    </row>
    <row r="517" spans="1:11" x14ac:dyDescent="0.2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9.7575057853803437E-4</v>
      </c>
      <c r="J517" s="1">
        <f>'[1]Electricity and CHPs_IN'!F$46-J397</f>
        <v>0.27934741298743948</v>
      </c>
      <c r="K517" s="1">
        <f>'[1]Electricity and CHPs_IN'!G$46-K397</f>
        <v>0.13294714875502539</v>
      </c>
    </row>
    <row r="518" spans="1:11" x14ac:dyDescent="0.2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6.9783850648369602E-4</v>
      </c>
      <c r="J518" s="1">
        <f>'[1]Electricity and CHPs_IN'!F$57-J398</f>
        <v>1.4357350604211677E-3</v>
      </c>
      <c r="K518" s="1">
        <f>'[1]Electricity and CHPs_IN'!G$57-K398</f>
        <v>1.0707144055209456E-3</v>
      </c>
    </row>
    <row r="519" spans="1:11" x14ac:dyDescent="0.2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0.32978920754988</v>
      </c>
      <c r="G520" s="13">
        <f t="shared" si="317"/>
        <v>0.32672776403672876</v>
      </c>
      <c r="H520" s="13">
        <f t="shared" si="317"/>
        <v>0.3253549508489888</v>
      </c>
      <c r="I520" s="13">
        <f t="shared" si="317"/>
        <v>0.33007459281267049</v>
      </c>
      <c r="J520" s="13">
        <f t="shared" si="317"/>
        <v>0.33170584005147596</v>
      </c>
      <c r="K520" s="13" t="str">
        <f t="shared" si="317"/>
        <v>-</v>
      </c>
    </row>
    <row r="521" spans="1:11" x14ac:dyDescent="0.2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2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2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0.79999989630523605</v>
      </c>
      <c r="G523" s="13">
        <f t="shared" si="318"/>
        <v>0.79999991696017714</v>
      </c>
      <c r="H523" s="13">
        <f t="shared" si="318"/>
        <v>0.79999978441596808</v>
      </c>
      <c r="I523" s="13">
        <f t="shared" si="318"/>
        <v>0.79999989468844246</v>
      </c>
      <c r="J523" s="13">
        <f t="shared" si="318"/>
        <v>0.79999989826553031</v>
      </c>
      <c r="K523" s="13">
        <f t="shared" si="318"/>
        <v>0.79999990137114185</v>
      </c>
    </row>
    <row r="524" spans="1:11" x14ac:dyDescent="0.2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0.32333365422044408</v>
      </c>
      <c r="G524" s="13">
        <f t="shared" ref="G524:K524" si="319">IFERROR(G69/G297,"-")</f>
        <v>5.72135382878056E-2</v>
      </c>
      <c r="H524" s="13">
        <f t="shared" si="319"/>
        <v>0.29004489178158338</v>
      </c>
      <c r="I524" s="13">
        <f t="shared" si="319"/>
        <v>0.26180253732525627</v>
      </c>
      <c r="J524" s="13">
        <f t="shared" si="319"/>
        <v>0.30029067482415867</v>
      </c>
      <c r="K524" s="13">
        <f t="shared" si="319"/>
        <v>0.20945532656825397</v>
      </c>
    </row>
    <row r="525" spans="1:11" x14ac:dyDescent="0.2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7.2559204972865901E-2</v>
      </c>
      <c r="G525" s="13">
        <f t="shared" ref="G525:K525" si="320">IFERROR(G70/(G298+G411),"-")</f>
        <v>3.131188438600728E-2</v>
      </c>
      <c r="H525" s="13">
        <f t="shared" si="320"/>
        <v>9.6238352298054747E-2</v>
      </c>
      <c r="I525" s="13">
        <f t="shared" si="320"/>
        <v>9.1144843576198536E-2</v>
      </c>
      <c r="J525" s="13">
        <f t="shared" si="320"/>
        <v>9.4422806477928958E-2</v>
      </c>
      <c r="K525" s="13">
        <f t="shared" si="320"/>
        <v>5.7772338041603831E-2</v>
      </c>
    </row>
    <row r="526" spans="1:11" x14ac:dyDescent="0.2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0.23675762921436733</v>
      </c>
      <c r="G526" s="13">
        <f t="shared" ref="G526:K526" si="321">IFERROR(G71/(G299+G463),"-")</f>
        <v>0.24636005024066829</v>
      </c>
      <c r="H526" s="13">
        <f t="shared" si="321"/>
        <v>0.23108253911644971</v>
      </c>
      <c r="I526" s="13">
        <f t="shared" si="321"/>
        <v>0.26331570842999019</v>
      </c>
      <c r="J526" s="13">
        <f t="shared" si="321"/>
        <v>0.24985026362249677</v>
      </c>
      <c r="K526" s="13">
        <f t="shared" si="321"/>
        <v>0.24368511393542464</v>
      </c>
    </row>
    <row r="527" spans="1:11" x14ac:dyDescent="0.2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0.59793705003641018</v>
      </c>
      <c r="K527" s="13">
        <f t="shared" si="322"/>
        <v>0.55288728354625138</v>
      </c>
    </row>
    <row r="528" spans="1:11" x14ac:dyDescent="0.2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0.19819231056383974</v>
      </c>
      <c r="H528" s="13">
        <f t="shared" si="323"/>
        <v>0.34831660046481089</v>
      </c>
      <c r="I528" s="13">
        <f t="shared" si="323"/>
        <v>0.37991714650104097</v>
      </c>
      <c r="J528" s="13">
        <f t="shared" si="323"/>
        <v>0.40154418149589921</v>
      </c>
      <c r="K528" s="13">
        <f t="shared" si="323"/>
        <v>0.38078843533189927</v>
      </c>
    </row>
    <row r="529" spans="1:11" x14ac:dyDescent="0.2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0.51454794304370177</v>
      </c>
      <c r="K529" s="13">
        <f t="shared" si="324"/>
        <v>0.54421311871137956</v>
      </c>
    </row>
    <row r="530" spans="1:11" x14ac:dyDescent="0.2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0.2620549057891069</v>
      </c>
      <c r="G530" s="13">
        <f t="shared" ref="G530:K530" si="325">IFERROR(G84/SUM(G312,G417),"-")</f>
        <v>0.15156766146657072</v>
      </c>
      <c r="H530" s="13">
        <f t="shared" si="325"/>
        <v>0.23518585716966428</v>
      </c>
      <c r="I530" s="13">
        <f t="shared" si="325"/>
        <v>0.24286202501354526</v>
      </c>
      <c r="J530" s="13">
        <f t="shared" si="325"/>
        <v>0.2475375522711093</v>
      </c>
      <c r="K530" s="13">
        <f t="shared" si="325"/>
        <v>0.21645503924028511</v>
      </c>
    </row>
    <row r="531" spans="1:11" x14ac:dyDescent="0.2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0.39999999999999969</v>
      </c>
      <c r="K531" s="13">
        <f t="shared" si="326"/>
        <v>0.40000000000000019</v>
      </c>
    </row>
    <row r="532" spans="1:11" x14ac:dyDescent="0.2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0.34812998797246564</v>
      </c>
      <c r="G532" s="13">
        <f t="shared" ref="G532:K532" si="327">IFERROR(G86/SUM(G314,G469),"-'")</f>
        <v>0.35045745822096092</v>
      </c>
      <c r="H532" s="13">
        <f t="shared" si="327"/>
        <v>0.34621158249117717</v>
      </c>
      <c r="I532" s="13">
        <f t="shared" si="327"/>
        <v>0.35906380468845334</v>
      </c>
      <c r="J532" s="13">
        <f t="shared" si="327"/>
        <v>0.27457178794315223</v>
      </c>
      <c r="K532" s="13">
        <f t="shared" si="327"/>
        <v>0.21441763409893372</v>
      </c>
    </row>
    <row r="533" spans="1:11" x14ac:dyDescent="0.2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0.31329581462513711</v>
      </c>
      <c r="K533" s="13">
        <f t="shared" si="329"/>
        <v>0.31840479094626251</v>
      </c>
    </row>
    <row r="534" spans="1:11" x14ac:dyDescent="0.2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2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0.20272550068076037</v>
      </c>
      <c r="G535" s="13">
        <f t="shared" ref="G535:K535" si="331">IFERROR(G89/SUM(G317,G472),"-")</f>
        <v>0.26676863485245511</v>
      </c>
      <c r="H535" s="13">
        <f t="shared" si="331"/>
        <v>0.2395301919909458</v>
      </c>
      <c r="I535" s="13">
        <f t="shared" si="331"/>
        <v>0.27031032172801051</v>
      </c>
      <c r="J535" s="13">
        <f t="shared" si="331"/>
        <v>0.28166104576345535</v>
      </c>
      <c r="K535" s="13">
        <f t="shared" si="331"/>
        <v>0.28892634715344562</v>
      </c>
    </row>
    <row r="536" spans="1:11" x14ac:dyDescent="0.2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0.41999999999999993</v>
      </c>
      <c r="J536" s="13">
        <f t="shared" si="332"/>
        <v>0.44000000000000006</v>
      </c>
      <c r="K536" s="13">
        <f t="shared" si="332"/>
        <v>0.44999999999999907</v>
      </c>
    </row>
    <row r="537" spans="1:11" x14ac:dyDescent="0.2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0.24278844108569334</v>
      </c>
      <c r="G537" s="13">
        <f t="shared" ref="G537:K537" si="333">IFERROR(G91/SUM(G319,G474),"-")</f>
        <v>0.28712803192137559</v>
      </c>
      <c r="H537" s="13">
        <f t="shared" si="333"/>
        <v>0.27055378147496978</v>
      </c>
      <c r="I537" s="13">
        <f t="shared" si="333"/>
        <v>0.29895652715982624</v>
      </c>
      <c r="J537" s="13">
        <f t="shared" si="333"/>
        <v>0.30405795920304041</v>
      </c>
      <c r="K537" s="13">
        <f t="shared" si="333"/>
        <v>0.30931504360508555</v>
      </c>
    </row>
    <row r="538" spans="1:11" x14ac:dyDescent="0.2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0.41999999999999993</v>
      </c>
      <c r="J538" s="13">
        <f t="shared" si="334"/>
        <v>0.43999999999999978</v>
      </c>
      <c r="K538" s="13">
        <f t="shared" si="334"/>
        <v>0.45000000000000012</v>
      </c>
    </row>
    <row r="539" spans="1:11" x14ac:dyDescent="0.2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0.36265750320397322</v>
      </c>
      <c r="G539" s="13">
        <f t="shared" ref="G539:K539" si="335">IFERROR(G93/SUM(G321,G476),"-")</f>
        <v>0.36303154273624744</v>
      </c>
      <c r="H539" s="13">
        <f t="shared" si="335"/>
        <v>0.36356817831778238</v>
      </c>
      <c r="I539" s="13">
        <f t="shared" si="335"/>
        <v>0.36472581874017712</v>
      </c>
      <c r="J539" s="13">
        <f t="shared" si="335"/>
        <v>0.3743112314790582</v>
      </c>
      <c r="K539" s="13">
        <f t="shared" si="335"/>
        <v>0.38515258919138867</v>
      </c>
    </row>
    <row r="540" spans="1:11" x14ac:dyDescent="0.2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0.35612034319674207</v>
      </c>
      <c r="G540" s="13">
        <f t="shared" ref="G540:K540" si="336">IFERROR(G94/SUM(G322,G477),"-")</f>
        <v>0.35997359197070117</v>
      </c>
      <c r="H540" s="13">
        <f t="shared" si="336"/>
        <v>0.35923661080392361</v>
      </c>
      <c r="I540" s="13">
        <f t="shared" si="336"/>
        <v>0.3599641073383919</v>
      </c>
      <c r="J540" s="13">
        <f t="shared" si="336"/>
        <v>0.35934708086146033</v>
      </c>
      <c r="K540" s="13">
        <f t="shared" si="336"/>
        <v>0.3579721957407071</v>
      </c>
    </row>
    <row r="541" spans="1:11" x14ac:dyDescent="0.2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0.60000000000000031</v>
      </c>
      <c r="J541" s="13">
        <f t="shared" si="337"/>
        <v>0.61</v>
      </c>
      <c r="K541" s="13">
        <f t="shared" si="337"/>
        <v>0.61999999999999911</v>
      </c>
    </row>
    <row r="542" spans="1:11" x14ac:dyDescent="0.2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0.3574569537601659</v>
      </c>
      <c r="G542" s="13">
        <f t="shared" ref="G542:K542" si="338">IFERROR(G129/G357,"-")</f>
        <v>0.35745695376016612</v>
      </c>
      <c r="H542" s="13">
        <f t="shared" si="338"/>
        <v>0.35745695376016567</v>
      </c>
      <c r="I542" s="13">
        <f t="shared" si="338"/>
        <v>0.35745695376016628</v>
      </c>
      <c r="J542" s="13">
        <f t="shared" si="338"/>
        <v>0.3574569537601659</v>
      </c>
      <c r="K542" s="13">
        <f t="shared" si="338"/>
        <v>0.35745695376016595</v>
      </c>
    </row>
    <row r="543" spans="1:11" x14ac:dyDescent="0.2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0.33470839322286916</v>
      </c>
      <c r="K543" s="13">
        <f t="shared" si="339"/>
        <v>0.34140256108732597</v>
      </c>
    </row>
    <row r="544" spans="1:11" x14ac:dyDescent="0.2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3.8247653901438979E-2</v>
      </c>
      <c r="G544" s="13">
        <f t="shared" ref="G544:K544" si="340">IFERROR(G131/SUM(G359,G426),"-")</f>
        <v>3.7721431624791239E-2</v>
      </c>
      <c r="H544" s="13">
        <f t="shared" si="340"/>
        <v>3.8072412442058265E-2</v>
      </c>
      <c r="I544" s="13">
        <f t="shared" si="340"/>
        <v>3.7695948996120207E-2</v>
      </c>
      <c r="J544" s="13">
        <f t="shared" si="340"/>
        <v>3.3668052257723333E-2</v>
      </c>
      <c r="K544" s="13">
        <f t="shared" si="340"/>
        <v>3.0962302736857777E-2</v>
      </c>
    </row>
    <row r="545" spans="2:11" x14ac:dyDescent="0.2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4.8242849883234767E-2</v>
      </c>
      <c r="K545" s="13">
        <f t="shared" si="341"/>
        <v>5.3999999999999951E-2</v>
      </c>
    </row>
    <row r="546" spans="2:11" x14ac:dyDescent="0.2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6.1974332120821658E-2</v>
      </c>
      <c r="G546" s="13">
        <f t="shared" ref="G546:K546" si="342">IFERROR(G133/SUM(G361,G502),"-")</f>
        <v>6.1974331266745758E-2</v>
      </c>
      <c r="H546" s="13">
        <f t="shared" si="342"/>
        <v>6.1973799427713139E-2</v>
      </c>
      <c r="I546" s="13">
        <f t="shared" si="342"/>
        <v>6.1973812402543738E-2</v>
      </c>
      <c r="J546" s="13">
        <f t="shared" si="342"/>
        <v>6.1972650567355368E-2</v>
      </c>
      <c r="K546" s="13">
        <f t="shared" si="342"/>
        <v>6.197265056735525E-2</v>
      </c>
    </row>
    <row r="547" spans="2:11" x14ac:dyDescent="0.2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4.788082384705046E-2</v>
      </c>
      <c r="K547" s="13">
        <f t="shared" si="343"/>
        <v>4.5431760215214279E-2</v>
      </c>
    </row>
    <row r="548" spans="2:11" x14ac:dyDescent="0.2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0.24381882091141399</v>
      </c>
      <c r="G548" s="13">
        <f t="shared" ref="G548:K548" si="344">IFERROR(G150/SUM(G378,G435),"-")</f>
        <v>0.2497318634497542</v>
      </c>
      <c r="H548" s="13">
        <f t="shared" si="344"/>
        <v>0.25933522202498627</v>
      </c>
      <c r="I548" s="13">
        <f t="shared" si="344"/>
        <v>0.25690350554666902</v>
      </c>
      <c r="J548" s="13">
        <f t="shared" si="344"/>
        <v>0.3060812276847299</v>
      </c>
      <c r="K548" s="13">
        <f t="shared" si="344"/>
        <v>0.25885354277747213</v>
      </c>
    </row>
    <row r="549" spans="2:11" x14ac:dyDescent="0.2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0.20509610810791343</v>
      </c>
      <c r="K549" s="13">
        <f t="shared" si="345"/>
        <v>0.26555211203503193</v>
      </c>
    </row>
    <row r="550" spans="2:11" x14ac:dyDescent="0.2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0.19748996403109256</v>
      </c>
      <c r="G550" s="13">
        <f t="shared" ref="G550:K550" si="346">IFERROR(G152/SUM(G380,G511),"-")</f>
        <v>0.22580437465510148</v>
      </c>
      <c r="H550" s="13">
        <f t="shared" si="346"/>
        <v>0.25219809033684559</v>
      </c>
      <c r="I550" s="13">
        <f t="shared" si="346"/>
        <v>0.33849634637019232</v>
      </c>
      <c r="J550" s="13">
        <f t="shared" si="346"/>
        <v>0.35243357097282946</v>
      </c>
      <c r="K550" s="13">
        <f t="shared" si="346"/>
        <v>0.33191011746457666</v>
      </c>
    </row>
    <row r="551" spans="2:11" x14ac:dyDescent="0.2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0.33425943458489005</v>
      </c>
      <c r="K551" s="13">
        <f t="shared" si="347"/>
        <v>0.34912089258653156</v>
      </c>
    </row>
    <row r="552" spans="2:11" x14ac:dyDescent="0.2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0.20565555640635416</v>
      </c>
      <c r="J552" s="13">
        <f t="shared" si="348"/>
        <v>0.21192430643222351</v>
      </c>
      <c r="K552" s="13">
        <f t="shared" si="348"/>
        <v>0.24128077859309641</v>
      </c>
    </row>
    <row r="553" spans="2:11" x14ac:dyDescent="0.2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0.24009847359647371</v>
      </c>
      <c r="J553" s="13">
        <f t="shared" si="349"/>
        <v>0.2487279792888327</v>
      </c>
      <c r="K553" s="13">
        <f t="shared" si="349"/>
        <v>0.26637465664191784</v>
      </c>
    </row>
    <row r="554" spans="2:11" x14ac:dyDescent="0.2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0.3097727216346155</v>
      </c>
      <c r="J554" s="13">
        <f t="shared" si="350"/>
        <v>0.31521362334939573</v>
      </c>
      <c r="K554" s="13">
        <f t="shared" si="350"/>
        <v>0.32595684334322034</v>
      </c>
    </row>
    <row r="555" spans="2:11" x14ac:dyDescent="0.2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2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0.41999999999999982</v>
      </c>
      <c r="K562" s="13">
        <f t="shared" si="352"/>
        <v>0.42000000000000021</v>
      </c>
    </row>
    <row r="563" spans="2:11" x14ac:dyDescent="0.2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0.49773635570325048</v>
      </c>
      <c r="J563" s="13">
        <f t="shared" si="353"/>
        <v>0.55000837442563566</v>
      </c>
      <c r="K563" s="13">
        <f t="shared" si="353"/>
        <v>0.60001404987853979</v>
      </c>
    </row>
    <row r="564" spans="2:11" x14ac:dyDescent="0.2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0.47884116202090665</v>
      </c>
      <c r="J564" s="13">
        <f t="shared" si="354"/>
        <v>0.54167976176354149</v>
      </c>
      <c r="K564" s="13">
        <f t="shared" si="354"/>
        <v>0.57709703687942571</v>
      </c>
    </row>
    <row r="565" spans="2:11" x14ac:dyDescent="0.2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0.69998921737234676</v>
      </c>
      <c r="G565" s="13">
        <f t="shared" si="355"/>
        <v>0.69990840996845827</v>
      </c>
      <c r="H565" s="13">
        <f t="shared" si="355"/>
        <v>0.69998921617627752</v>
      </c>
      <c r="I565" s="13">
        <f t="shared" si="355"/>
        <v>0.69941418405826761</v>
      </c>
      <c r="J565" s="13">
        <f t="shared" si="355"/>
        <v>0.69986930411178161</v>
      </c>
      <c r="K565" s="13">
        <f t="shared" si="355"/>
        <v>0.699989307274414</v>
      </c>
    </row>
    <row r="566" spans="2:11" x14ac:dyDescent="0.2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0.86671126053169723</v>
      </c>
      <c r="G566" s="13">
        <f t="shared" si="355"/>
        <v>0.8666189203845921</v>
      </c>
      <c r="H566" s="13">
        <f t="shared" si="355"/>
        <v>0.86671094795581549</v>
      </c>
      <c r="I566" s="13">
        <f t="shared" si="355"/>
        <v>0.86642737889024946</v>
      </c>
      <c r="J566" s="13">
        <f t="shared" si="355"/>
        <v>0.86700345896124653</v>
      </c>
      <c r="K566" s="13">
        <f t="shared" si="355"/>
        <v>0.86703842397868114</v>
      </c>
    </row>
    <row r="567" spans="2:11" x14ac:dyDescent="0.2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0.89389179749091463</v>
      </c>
      <c r="G567" s="13">
        <f t="shared" si="355"/>
        <v>0.89377244110804921</v>
      </c>
      <c r="H567" s="13">
        <f t="shared" si="355"/>
        <v>0.89388457990326187</v>
      </c>
      <c r="I567" s="13">
        <f t="shared" si="355"/>
        <v>0.89359041271969231</v>
      </c>
      <c r="J567" s="13">
        <f t="shared" si="355"/>
        <v>0.89383462500187327</v>
      </c>
      <c r="K567" s="13">
        <f t="shared" si="355"/>
        <v>0.89416119068556221</v>
      </c>
    </row>
    <row r="568" spans="2:11" x14ac:dyDescent="0.2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0.90321061872275232</v>
      </c>
      <c r="G568" s="13">
        <f t="shared" si="355"/>
        <v>0.90320935517686418</v>
      </c>
      <c r="H568" s="13">
        <f t="shared" si="355"/>
        <v>0.90321675607696816</v>
      </c>
      <c r="I568" s="13">
        <f t="shared" si="355"/>
        <v>0.90359106604218997</v>
      </c>
      <c r="J568" s="13">
        <f t="shared" si="355"/>
        <v>0.90390931904583049</v>
      </c>
      <c r="K568" s="13">
        <f t="shared" si="355"/>
        <v>0.90376460206254494</v>
      </c>
    </row>
    <row r="569" spans="2:11" x14ac:dyDescent="0.2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0.90337562342159272</v>
      </c>
      <c r="G569" s="13">
        <f t="shared" si="355"/>
        <v>0.90337529697547236</v>
      </c>
      <c r="H569" s="13">
        <f t="shared" si="355"/>
        <v>0.90338474773622723</v>
      </c>
      <c r="I569" s="13">
        <f t="shared" si="355"/>
        <v>0.90400072515708962</v>
      </c>
      <c r="J569" s="13">
        <f t="shared" si="355"/>
        <v>0.90425281692387494</v>
      </c>
      <c r="K569" s="13">
        <f t="shared" si="355"/>
        <v>0.90425505463044775</v>
      </c>
    </row>
    <row r="570" spans="2:11" x14ac:dyDescent="0.2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0.90337560591224297</v>
      </c>
      <c r="G570" s="13">
        <f t="shared" si="355"/>
        <v>0.9033752780358717</v>
      </c>
      <c r="H570" s="13">
        <f t="shared" si="355"/>
        <v>0.90338473119642515</v>
      </c>
      <c r="I570" s="13">
        <f t="shared" si="355"/>
        <v>0.9040007095747794</v>
      </c>
      <c r="J570" s="13">
        <f t="shared" si="355"/>
        <v>0.90425281645254063</v>
      </c>
      <c r="K570" s="13">
        <f t="shared" si="355"/>
        <v>0.90425505581066701</v>
      </c>
    </row>
    <row r="571" spans="2:11" x14ac:dyDescent="0.2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0.90321379069873431</v>
      </c>
      <c r="G571" s="13">
        <f t="shared" si="355"/>
        <v>0.90321274467509438</v>
      </c>
      <c r="H571" s="13">
        <f t="shared" si="355"/>
        <v>0.90321994761089031</v>
      </c>
      <c r="I571" s="13">
        <f t="shared" si="355"/>
        <v>0.90360414153887347</v>
      </c>
      <c r="J571" s="13">
        <f t="shared" si="355"/>
        <v>0.90386106530917332</v>
      </c>
      <c r="K571" s="13">
        <f t="shared" si="355"/>
        <v>0.90367228458093385</v>
      </c>
    </row>
    <row r="572" spans="2:11" x14ac:dyDescent="0.2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0.59933722021311786</v>
      </c>
      <c r="G573" s="4">
        <f t="shared" ref="G573:K573" si="356">IFERROR(G210/G440,"-")</f>
        <v>0.85421420775162094</v>
      </c>
      <c r="H573" s="4">
        <f t="shared" si="356"/>
        <v>0.85378931180144346</v>
      </c>
      <c r="I573" s="4">
        <f t="shared" si="356"/>
        <v>0.85357861687798886</v>
      </c>
      <c r="J573" s="4">
        <f t="shared" si="356"/>
        <v>0.81262171030774588</v>
      </c>
      <c r="K573" s="4">
        <f t="shared" si="356"/>
        <v>0.47968928738819311</v>
      </c>
    </row>
    <row r="574" spans="2:11" x14ac:dyDescent="0.2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2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0.85445501111132438</v>
      </c>
      <c r="G575" s="4">
        <f t="shared" ref="G575:K575" si="358">IFERROR(G218/G448,"-")</f>
        <v>0.85445501111132482</v>
      </c>
      <c r="H575" s="4">
        <f t="shared" si="358"/>
        <v>0.85445501111132516</v>
      </c>
      <c r="I575" s="4">
        <f t="shared" si="358"/>
        <v>0.85445501111132527</v>
      </c>
      <c r="J575" s="4">
        <f t="shared" si="358"/>
        <v>0.85445501111132449</v>
      </c>
      <c r="K575" s="4">
        <f t="shared" si="358"/>
        <v>0.8544550111113246</v>
      </c>
    </row>
    <row r="576" spans="2:11" x14ac:dyDescent="0.2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0.69999999999999951</v>
      </c>
      <c r="G576" s="4">
        <f t="shared" ref="G576:K576" si="359">IFERROR(G224/G454,"-")</f>
        <v>0.69999999999999962</v>
      </c>
      <c r="H576" s="4">
        <f t="shared" si="359"/>
        <v>0.70000000000000051</v>
      </c>
      <c r="I576" s="4">
        <f t="shared" si="359"/>
        <v>0.7</v>
      </c>
      <c r="J576" s="4">
        <f t="shared" si="359"/>
        <v>0.70000000000000018</v>
      </c>
      <c r="K576" s="4">
        <f t="shared" si="359"/>
        <v>0.70000000000000018</v>
      </c>
    </row>
    <row r="577" spans="2:11" x14ac:dyDescent="0.2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>
        <f t="shared" si="360"/>
        <v>1</v>
      </c>
      <c r="K577">
        <f t="shared" si="360"/>
        <v>1</v>
      </c>
    </row>
    <row r="578" spans="2:11" x14ac:dyDescent="0.2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0.85000000000000009</v>
      </c>
      <c r="K578">
        <f t="shared" si="361"/>
        <v>0.85000000000000009</v>
      </c>
    </row>
    <row r="579" spans="2:11" x14ac:dyDescent="0.2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3.0000000000000027</v>
      </c>
      <c r="H579" s="4">
        <f t="shared" si="362"/>
        <v>3</v>
      </c>
      <c r="I579" s="4">
        <f t="shared" si="362"/>
        <v>3.0000000000000027</v>
      </c>
      <c r="J579" s="4">
        <f t="shared" si="362"/>
        <v>2.9999999999999987</v>
      </c>
      <c r="K579" s="4">
        <f t="shared" si="362"/>
        <v>2.9999999999999991</v>
      </c>
    </row>
    <row r="580" spans="2:11" x14ac:dyDescent="0.2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0.39797553340331399</v>
      </c>
      <c r="G580" s="3">
        <f>[1]Other_transformation!C$5</f>
        <v>0.19744258203536008</v>
      </c>
      <c r="H580" s="3">
        <f>[1]Other_transformation!D$5</f>
        <v>0.43208767336209919</v>
      </c>
      <c r="I580" s="3">
        <f>[1]Other_transformation!E$5</f>
        <v>1.6579160154896359E-4</v>
      </c>
      <c r="J580" s="3">
        <f>[1]Other_transformation!F$5</f>
        <v>3.266681486781888E-4</v>
      </c>
      <c r="K580" s="3">
        <f>[1]Other_transformation!G$5</f>
        <v>1.4255578764716211E-4</v>
      </c>
    </row>
    <row r="581" spans="2:11" x14ac:dyDescent="0.2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0.39797553340331399</v>
      </c>
      <c r="G581" s="1">
        <f t="shared" ref="G581:K581" si="363">G580</f>
        <v>0.19744258203536008</v>
      </c>
      <c r="H581" s="1">
        <f t="shared" si="363"/>
        <v>0.43208767336209919</v>
      </c>
      <c r="I581" s="1">
        <f t="shared" si="363"/>
        <v>1.6579160154896359E-4</v>
      </c>
      <c r="J581" s="1">
        <f t="shared" si="363"/>
        <v>3.266681486781888E-4</v>
      </c>
      <c r="K581" s="1">
        <f t="shared" si="363"/>
        <v>1.4255578764716211E-4</v>
      </c>
    </row>
    <row r="582" spans="2:11" x14ac:dyDescent="0.2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0.39797553340331399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0.19744258203536008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0.43208767336209919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1.6579160154896359E-4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1.946128559677638E-4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3.9946811835446003E-5</v>
      </c>
    </row>
    <row r="583" spans="2:11" x14ac:dyDescent="0.2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1.32055292710425E-4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1.026089758117161E-4</v>
      </c>
    </row>
    <row r="584" spans="2:11" x14ac:dyDescent="0.2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0.15521045802729216</v>
      </c>
      <c r="G584" s="3">
        <f t="shared" ref="G584:K584" si="364">G585</f>
        <v>7.7002606993790301E-2</v>
      </c>
      <c r="H584" s="3">
        <f t="shared" si="364"/>
        <v>0.16851419261121861</v>
      </c>
      <c r="I584" s="3">
        <f t="shared" si="364"/>
        <v>6.4658724604095709E-5</v>
      </c>
      <c r="J584" s="3">
        <f t="shared" si="364"/>
        <v>1.274005779844935E-4</v>
      </c>
      <c r="K584" s="3">
        <f t="shared" si="364"/>
        <v>5.5596757182393148E-5</v>
      </c>
    </row>
    <row r="585" spans="2:11" x14ac:dyDescent="0.2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0.15521045802729216</v>
      </c>
      <c r="G585" s="1">
        <f t="shared" ref="G585:K585" si="365">SUM(G586:G587)</f>
        <v>7.7002606993790301E-2</v>
      </c>
      <c r="H585" s="1">
        <f t="shared" si="365"/>
        <v>0.16851419261121861</v>
      </c>
      <c r="I585" s="1">
        <f t="shared" si="365"/>
        <v>6.4658724604095709E-5</v>
      </c>
      <c r="J585" s="1">
        <f t="shared" si="365"/>
        <v>1.274005779844935E-4</v>
      </c>
      <c r="K585" s="1">
        <f t="shared" si="365"/>
        <v>5.5596757182393148E-5</v>
      </c>
    </row>
    <row r="586" spans="2:11" x14ac:dyDescent="0.2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0.15521045802729216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7.7002606993790301E-2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0.16851419261121861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6.4658724604095709E-5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7.5899013827427796E-5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1.5579256615823928E-5</v>
      </c>
    </row>
    <row r="587" spans="2:11" x14ac:dyDescent="0.2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5.1501564157065709E-5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4.001750056656922E-5</v>
      </c>
    </row>
    <row r="588" spans="2:11" x14ac:dyDescent="0.2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1.1616905820042729</v>
      </c>
      <c r="G588" s="3">
        <f t="shared" ref="G588:K588" si="366">G589+G592</f>
        <v>0.57633489696121576</v>
      </c>
      <c r="H588" s="3">
        <f t="shared" si="366"/>
        <v>1.2612639185439674</v>
      </c>
      <c r="I588" s="3">
        <f t="shared" si="366"/>
        <v>4.8394568492142465E-4</v>
      </c>
      <c r="J588" s="3">
        <f t="shared" si="366"/>
        <v>9.6141104842881046E-4</v>
      </c>
      <c r="K588" s="3">
        <f t="shared" si="366"/>
        <v>4.2223290741542121E-4</v>
      </c>
    </row>
    <row r="589" spans="2:11" x14ac:dyDescent="0.2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1.1340312824327425</v>
      </c>
      <c r="G589" s="1">
        <f t="shared" ref="G589:K589" si="367">SUM(G590:G591)</f>
        <v>0.56261263750975821</v>
      </c>
      <c r="H589" s="1">
        <f t="shared" si="367"/>
        <v>1.2312338252453014</v>
      </c>
      <c r="I589" s="1">
        <f t="shared" si="367"/>
        <v>4.7242316861377168E-4</v>
      </c>
      <c r="J589" s="1">
        <f t="shared" si="367"/>
        <v>9.3084088965849818E-4</v>
      </c>
      <c r="K589" s="1">
        <f t="shared" si="367"/>
        <v>4.0621271690058835E-4</v>
      </c>
    </row>
    <row r="590" spans="2:11" x14ac:dyDescent="0.2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1.1340312824327425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0.56261263750975821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1.2312338252453014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4.7242316861377168E-4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5.5454933308014234E-4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1.1382844032510337E-4</v>
      </c>
    </row>
    <row r="591" spans="2:11" x14ac:dyDescent="0.2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3.7629155657835584E-4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2.9238427657548498E-4</v>
      </c>
    </row>
    <row r="592" spans="2:11" x14ac:dyDescent="0.2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2.7659299571530335E-2</v>
      </c>
      <c r="G592" s="1">
        <f t="shared" ref="G592:K592" si="368">SUM(G593:G594)</f>
        <v>1.3722259451457532E-2</v>
      </c>
      <c r="H592" s="1">
        <f t="shared" si="368"/>
        <v>3.0030093298665905E-2</v>
      </c>
      <c r="I592" s="1">
        <f t="shared" si="368"/>
        <v>1.1522516307652974E-5</v>
      </c>
      <c r="J592" s="1">
        <f t="shared" si="368"/>
        <v>3.0570158770312314E-5</v>
      </c>
      <c r="K592" s="1">
        <f t="shared" si="368"/>
        <v>1.6020190514832855E-5</v>
      </c>
    </row>
    <row r="593" spans="2:11" x14ac:dyDescent="0.2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2.7659299571530335E-2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1.3722259451457532E-2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3.0030093298665905E-2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1.1522516307652974E-5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1.352559348975958E-5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2.7763034225634971E-6</v>
      </c>
    </row>
    <row r="594" spans="2:11" x14ac:dyDescent="0.2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1.7044565280552732E-5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1.3243887092269357E-5</v>
      </c>
    </row>
    <row r="595" spans="2:11" x14ac:dyDescent="0.2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0.47619047619047616</v>
      </c>
      <c r="G596" s="4">
        <f t="shared" ref="G596:K597" si="369">IFERROR(SUM(G582,G586)/SUM(G590,G593),"-")</f>
        <v>0.47619047619047622</v>
      </c>
      <c r="H596" s="4">
        <f t="shared" si="369"/>
        <v>0.47619047619047616</v>
      </c>
      <c r="I596" s="4">
        <f t="shared" si="369"/>
        <v>0.47619047619047611</v>
      </c>
      <c r="J596" s="4">
        <f t="shared" si="369"/>
        <v>0.47619047619047644</v>
      </c>
      <c r="K596" s="4">
        <f t="shared" si="369"/>
        <v>0.47619047619047611</v>
      </c>
    </row>
    <row r="597" spans="2:11" x14ac:dyDescent="0.2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0.46666666666666673</v>
      </c>
      <c r="K597" s="4">
        <f t="shared" si="369"/>
        <v>0.46666666666666656</v>
      </c>
    </row>
    <row r="598" spans="2:11" x14ac:dyDescent="0.2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0.18534093541301766</v>
      </c>
      <c r="G598" s="1">
        <f>[1]Other_transformation!C$12</f>
        <v>2.4218642724011365E-4</v>
      </c>
      <c r="H598" s="1">
        <f>[1]Other_transformation!D$12</f>
        <v>2.7982944092637273E-3</v>
      </c>
      <c r="I598" s="1">
        <f>[1]Other_transformation!E$12</f>
        <v>9.2397859649557881E-5</v>
      </c>
      <c r="J598" s="1">
        <f>[1]Other_transformation!F$12</f>
        <v>2.082576567715051E-4</v>
      </c>
      <c r="K598" s="1">
        <f>[1]Other_transformation!G$12</f>
        <v>8.3995002387499579E-5</v>
      </c>
    </row>
    <row r="599" spans="2:11" x14ac:dyDescent="0.2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0.18534093541301766</v>
      </c>
      <c r="G599" s="1">
        <f t="shared" ref="G599:K599" si="370">SUM(G600:G601)</f>
        <v>2.4218642724011365E-4</v>
      </c>
      <c r="H599" s="1">
        <f t="shared" si="370"/>
        <v>2.7982944092637273E-3</v>
      </c>
      <c r="I599" s="1">
        <f t="shared" si="370"/>
        <v>9.2397859649557881E-5</v>
      </c>
      <c r="J599" s="1">
        <f t="shared" si="370"/>
        <v>2.082576567715051E-4</v>
      </c>
      <c r="K599" s="1">
        <f t="shared" si="370"/>
        <v>8.3995002387499579E-5</v>
      </c>
    </row>
    <row r="600" spans="2:11" x14ac:dyDescent="0.2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0.18534093541301766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2.4218642724011365E-4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2.7982944092637273E-3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9.2397859649557881E-5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1.1705537015379657E-4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3.7306167212019064E-5</v>
      </c>
    </row>
    <row r="601" spans="2:11" x14ac:dyDescent="0.2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9.1202286617708529E-5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4.6688835175480509E-5</v>
      </c>
    </row>
    <row r="602" spans="2:11" x14ac:dyDescent="0.2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0.69132168909055625</v>
      </c>
      <c r="G602" s="3">
        <f t="shared" ref="G602:K602" si="372">G603+G606</f>
        <v>9.0335537360562365E-4</v>
      </c>
      <c r="H602" s="3">
        <f t="shared" si="372"/>
        <v>1.0437638146553706E-2</v>
      </c>
      <c r="I602" s="3">
        <f t="shared" si="372"/>
        <v>3.4464401649285072E-4</v>
      </c>
      <c r="J602" s="3">
        <f t="shared" si="372"/>
        <v>8.1875411160185958E-4</v>
      </c>
      <c r="K602" s="3">
        <f t="shared" si="372"/>
        <v>3.347782230860945E-4</v>
      </c>
    </row>
    <row r="603" spans="2:11" x14ac:dyDescent="0.2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0.38736255501320732</v>
      </c>
      <c r="G603" s="1">
        <f t="shared" ref="G603:K603" si="373">SUM(G604:G605)</f>
        <v>5.0616963293183758E-4</v>
      </c>
      <c r="H603" s="1">
        <f t="shared" si="373"/>
        <v>5.8484353153611945E-3</v>
      </c>
      <c r="I603" s="1">
        <f t="shared" si="373"/>
        <v>1.9311152666757589E-4</v>
      </c>
      <c r="J603" s="1">
        <f t="shared" si="373"/>
        <v>4.3525850265244549E-4</v>
      </c>
      <c r="K603" s="1">
        <f t="shared" si="373"/>
        <v>1.7554955498987415E-4</v>
      </c>
    </row>
    <row r="604" spans="2:11" x14ac:dyDescent="0.2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0.38736255501320732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5.0616963293183758E-4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5.8484353153611945E-3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1.9311152666757589E-4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2.4464572362143484E-4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7.7969889473119899E-5</v>
      </c>
    </row>
    <row r="605" spans="2:11" x14ac:dyDescent="0.2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1.9061277903101068E-4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9.7579665516754263E-5</v>
      </c>
    </row>
    <row r="606" spans="2:11" x14ac:dyDescent="0.2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0.30395913407734892</v>
      </c>
      <c r="G606" s="1">
        <f t="shared" ref="G606:K606" si="374">SUM(G607:G608)</f>
        <v>3.9718574067378612E-4</v>
      </c>
      <c r="H606" s="1">
        <f t="shared" si="374"/>
        <v>4.5892028311925121E-3</v>
      </c>
      <c r="I606" s="1">
        <f t="shared" si="374"/>
        <v>1.5153248982527484E-4</v>
      </c>
      <c r="J606" s="1">
        <f t="shared" si="374"/>
        <v>3.8349560894941403E-4</v>
      </c>
      <c r="K606" s="1">
        <f t="shared" si="374"/>
        <v>1.5922866809622036E-4</v>
      </c>
    </row>
    <row r="607" spans="2:11" x14ac:dyDescent="0.2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0.30395913407734892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3.9718574067378612E-4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4.5892028311925121E-3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1.5153248982527484E-4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1.9197080705222634E-4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6.1182114227711272E-5</v>
      </c>
    </row>
    <row r="608" spans="2:11" x14ac:dyDescent="0.2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1.9152480189718769E-4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9.8046553868509097E-5</v>
      </c>
    </row>
    <row r="609" spans="2:11" x14ac:dyDescent="0.2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0.26809651474530816</v>
      </c>
      <c r="G610">
        <f t="shared" ref="G610:K611" si="375">IFERROR(G600/SUM(G604,G607),"-")</f>
        <v>0.26809651474530838</v>
      </c>
      <c r="H610">
        <f t="shared" si="375"/>
        <v>0.26809651474530821</v>
      </c>
      <c r="I610">
        <f t="shared" si="375"/>
        <v>0.26809651474530843</v>
      </c>
      <c r="J610">
        <f t="shared" si="375"/>
        <v>0.26809651474530832</v>
      </c>
      <c r="K610">
        <f t="shared" si="375"/>
        <v>0.26809651474530821</v>
      </c>
    </row>
    <row r="611" spans="2:11" x14ac:dyDescent="0.2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0.23866348448687372</v>
      </c>
      <c r="K611">
        <f t="shared" si="375"/>
        <v>0.23866348448687347</v>
      </c>
    </row>
    <row r="612" spans="2:11" x14ac:dyDescent="0.2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6.9574181219987388</v>
      </c>
      <c r="G612" s="3">
        <f t="shared" ref="G612" si="376">G613+G614+G619</f>
        <v>9.5541923192854092</v>
      </c>
      <c r="H612" s="3">
        <f t="shared" ref="H612" si="377">H613+H614+H619</f>
        <v>10.516699433065035</v>
      </c>
      <c r="I612" s="3">
        <f t="shared" ref="I612" si="378">I613+I614+I619</f>
        <v>11.17127662426851</v>
      </c>
      <c r="J612" s="3">
        <f t="shared" ref="J612" si="379">J613+J614+J619</f>
        <v>11.004124895038723</v>
      </c>
      <c r="K612" s="3">
        <f t="shared" ref="K612" si="380">K613+K614+K619</f>
        <v>14.565119563995541</v>
      </c>
    </row>
    <row r="613" spans="2:11" x14ac:dyDescent="0.2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1.3280064656856279</v>
      </c>
      <c r="G613" s="1">
        <f>[1]Other_transformation!C$19</f>
        <v>3.9166355596958256</v>
      </c>
      <c r="H613" s="1">
        <f>[1]Other_transformation!D$19</f>
        <v>5.0882681630570028</v>
      </c>
      <c r="I613" s="1">
        <f>[1]Other_transformation!E$19</f>
        <v>5.5532971966455404</v>
      </c>
      <c r="J613" s="1">
        <f>[1]Other_transformation!F$19</f>
        <v>5.5581551330758572</v>
      </c>
      <c r="K613" s="1">
        <f>[1]Other_transformation!G$19</f>
        <v>9.4405620008096456</v>
      </c>
    </row>
    <row r="614" spans="2:11" x14ac:dyDescent="0.2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5.6294116563131107</v>
      </c>
      <c r="G614" s="1">
        <f>[1]Other_transformation!C$20</f>
        <v>5.6371712069331688</v>
      </c>
      <c r="H614" s="1">
        <f>[1]Other_transformation!D$20</f>
        <v>5.4279813532906447</v>
      </c>
      <c r="I614" s="1">
        <f>[1]Other_transformation!E$20</f>
        <v>5.6177081412433685</v>
      </c>
      <c r="J614" s="1">
        <f>[1]Other_transformation!F$20</f>
        <v>5.4455886401791336</v>
      </c>
      <c r="K614" s="1">
        <f>[1]Other_transformation!G$20</f>
        <v>5.123983140028602</v>
      </c>
    </row>
    <row r="615" spans="2:11" x14ac:dyDescent="0.2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5.6294116563131107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5.6371712069331688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5.4279813532906447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5.6177081412433685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5.4447883475352112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5.1232078449739307</v>
      </c>
    </row>
    <row r="616" spans="2:11" x14ac:dyDescent="0.2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5.4764094019165604E-4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5.2980969168194057E-4</v>
      </c>
    </row>
    <row r="618" spans="2:11" x14ac:dyDescent="0.2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2.526517037306393E-4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2.4548536298917147E-4</v>
      </c>
    </row>
    <row r="619" spans="2:11" x14ac:dyDescent="0.2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3.8555265641440384E-4</v>
      </c>
      <c r="H619" s="1">
        <f>[1]Other_transformation!D$21</f>
        <v>4.4991671738743301E-4</v>
      </c>
      <c r="I619" s="1">
        <f>[1]Other_transformation!E$21</f>
        <v>2.7128637960006382E-4</v>
      </c>
      <c r="J619" s="1">
        <f>[1]Other_transformation!F$21</f>
        <v>3.8112178373313378E-4</v>
      </c>
      <c r="K619" s="1">
        <f>[1]Other_transformation!G$21</f>
        <v>5.744231572925567E-4</v>
      </c>
    </row>
    <row r="620" spans="2:11" x14ac:dyDescent="0.2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3.8555265641440384E-4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4.4991671738743301E-4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2.7128637960006382E-4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1.3025429443349896E-4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1.2836313410567157E-4</v>
      </c>
    </row>
    <row r="621" spans="2:11" x14ac:dyDescent="0.2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2.5086748929963482E-4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4.4606002318688511E-4</v>
      </c>
    </row>
    <row r="622" spans="2:11" x14ac:dyDescent="0.2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0.11258823312626215</v>
      </c>
      <c r="G622" s="3">
        <f t="shared" ref="G622" si="381">G623+G624+G629</f>
        <v>0.11275884624491998</v>
      </c>
      <c r="H622" s="3">
        <f t="shared" ref="H622" si="382">H623+H624+H629</f>
        <v>0.10857762373450854</v>
      </c>
      <c r="I622" s="3">
        <f t="shared" ref="I622" si="383">I623+I624+I629</f>
        <v>0.11236501428005123</v>
      </c>
      <c r="J622" s="3">
        <f t="shared" ref="J622" si="384">J623+J624+J629</f>
        <v>0.10891445489780398</v>
      </c>
      <c r="K622" s="3">
        <f t="shared" ref="K622" si="385">K623+K624+K629</f>
        <v>0.10248713382577032</v>
      </c>
    </row>
    <row r="623" spans="2:11" x14ac:dyDescent="0.2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0.11258823312626215</v>
      </c>
      <c r="G624" s="1">
        <f t="shared" ref="G624:K624" si="386">SUM(G625:G628)</f>
        <v>0.11274342413866341</v>
      </c>
      <c r="H624" s="1">
        <f t="shared" si="386"/>
        <v>0.10855962706581304</v>
      </c>
      <c r="I624" s="1">
        <f t="shared" si="386"/>
        <v>0.11235416282486722</v>
      </c>
      <c r="J624" s="1">
        <f t="shared" si="386"/>
        <v>0.10889576695070412</v>
      </c>
      <c r="K624" s="1">
        <f t="shared" si="386"/>
        <v>0.10246415689947862</v>
      </c>
    </row>
    <row r="625" spans="2:11" x14ac:dyDescent="0.2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0.11258823312626215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0.11274342413866341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0.10855962706581304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0.11235416282486722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0.10889576695070412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0.10246415689947862</v>
      </c>
    </row>
    <row r="626" spans="2:11" x14ac:dyDescent="0.2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1.5422106256576179E-5</v>
      </c>
      <c r="H629" s="1">
        <f t="shared" si="387"/>
        <v>1.7996668695497353E-5</v>
      </c>
      <c r="I629" s="1">
        <f t="shared" si="387"/>
        <v>1.0851455184002576E-5</v>
      </c>
      <c r="J629" s="1">
        <f t="shared" si="387"/>
        <v>1.8687947099854088E-5</v>
      </c>
      <c r="K629" s="1">
        <f t="shared" si="387"/>
        <v>2.2976926291702275E-5</v>
      </c>
    </row>
    <row r="630" spans="2:11" x14ac:dyDescent="0.2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1.5422106256576179E-5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1.7996668695497353E-5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1.0851455184002576E-5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5.2101717773399653E-6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5.1345253642268742E-6</v>
      </c>
    </row>
    <row r="631" spans="2:11" x14ac:dyDescent="0.2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1.3477775322514124E-5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1.7842400927475402E-5</v>
      </c>
    </row>
    <row r="632" spans="2:11" x14ac:dyDescent="0.2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4.6266318769728462E-5</v>
      </c>
      <c r="H632" s="3">
        <f t="shared" ref="H632" si="389">H633+H634+H639</f>
        <v>5.399000608649197E-5</v>
      </c>
      <c r="I632" s="3">
        <f t="shared" ref="I632" si="390">I633+I634+I639</f>
        <v>3.255436555200763E-5</v>
      </c>
      <c r="J632" s="3">
        <f t="shared" ref="J632" si="391">J633+J634+J639</f>
        <v>4.5876599615001944E-5</v>
      </c>
      <c r="K632" s="3">
        <f t="shared" ref="K632" si="392">K633+K634+K639</f>
        <v>6.8930778875106805E-5</v>
      </c>
    </row>
    <row r="633" spans="2:11" x14ac:dyDescent="0.2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2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4.6266318769728462E-5</v>
      </c>
      <c r="H639" s="1">
        <f t="shared" ref="H639" si="399">SUM(H640:H641)</f>
        <v>5.399000608649197E-5</v>
      </c>
      <c r="I639" s="1">
        <f t="shared" ref="I639" si="400">SUM(I640:I641)</f>
        <v>3.255436555200763E-5</v>
      </c>
      <c r="J639" s="1">
        <f t="shared" ref="J639" si="401">SUM(J640:J641)</f>
        <v>4.5876599615001944E-5</v>
      </c>
      <c r="K639" s="1">
        <f t="shared" ref="K639" si="402">SUM(K640:K641)</f>
        <v>6.8930778875106805E-5</v>
      </c>
    </row>
    <row r="640" spans="2:11" x14ac:dyDescent="0.2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4.6266318769728462E-5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5.399000608649197E-5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3.255436555200763E-5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1.563051533201989E-5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1.5403576092680594E-5</v>
      </c>
    </row>
    <row r="641" spans="2:11" x14ac:dyDescent="0.2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3.0246084282982054E-5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5.3527202782426211E-5</v>
      </c>
    </row>
    <row r="642" spans="2:11" x14ac:dyDescent="0.2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13.477469734058683</v>
      </c>
      <c r="G642" s="3">
        <f t="shared" ref="G642" si="403">G643+G644+G649</f>
        <v>20.894811432051579</v>
      </c>
      <c r="H642" s="3">
        <f t="shared" ref="H642" si="404">H643+H644+H649</f>
        <v>23.886080557940943</v>
      </c>
      <c r="I642" s="3">
        <f t="shared" ref="I642" si="405">I643+I644+I649</f>
        <v>25.542044103019411</v>
      </c>
      <c r="J642" s="3">
        <f t="shared" ref="J642" si="406">J643+J644+J649</f>
        <v>25.25998316972834</v>
      </c>
      <c r="K642" s="3">
        <f t="shared" ref="K642" si="407">K643+K644+K649</f>
        <v>35.810984962363648</v>
      </c>
    </row>
    <row r="643" spans="2:11" x14ac:dyDescent="0.2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3.7980984918608947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11.201577700730043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14.552446946343016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15.882429982406222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15.896323680596929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27.000007322315529</v>
      </c>
    </row>
    <row r="644" spans="2:11" x14ac:dyDescent="0.2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9.6793712421977887</v>
      </c>
      <c r="G644" s="1">
        <f t="shared" ref="G644" si="408">SUM(G645:G648)</f>
        <v>9.6927132352353755</v>
      </c>
      <c r="H644" s="1">
        <f t="shared" ref="H644" si="409">SUM(H645:H648)</f>
        <v>9.333026224029453</v>
      </c>
      <c r="I644" s="1">
        <f t="shared" ref="I644" si="410">SUM(I645:I648)</f>
        <v>9.6592478840007256</v>
      </c>
      <c r="J644" s="1">
        <f t="shared" ref="J644" si="411">SUM(J645:J648)</f>
        <v>9.3631080287840369</v>
      </c>
      <c r="K644" s="1">
        <f t="shared" ref="K644" si="412">SUM(K645:K648)</f>
        <v>8.8101364763096317</v>
      </c>
    </row>
    <row r="645" spans="2:11" x14ac:dyDescent="0.2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9.6793712421977887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9.6927132352353755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9.333026224029453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9.6592478840007256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9.3619246501333961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8.808989946015183</v>
      </c>
    </row>
    <row r="646" spans="2:11" x14ac:dyDescent="0.2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7.8234420027379497E-4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7.5687098811705821E-4</v>
      </c>
    </row>
    <row r="648" spans="2:11" x14ac:dyDescent="0.2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4.0103445036609428E-4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3.8965930633201834E-4</v>
      </c>
    </row>
    <row r="649" spans="2:11" x14ac:dyDescent="0.2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5.2049608615944564E-4</v>
      </c>
      <c r="H649" s="1">
        <f t="shared" ref="H649" si="414">SUM(H650:H651)</f>
        <v>6.0738756847303474E-4</v>
      </c>
      <c r="I649" s="1">
        <f t="shared" ref="I649" si="415">SUM(I650:I651)</f>
        <v>3.6623661246008648E-4</v>
      </c>
      <c r="J649" s="1">
        <f t="shared" ref="J649" si="416">SUM(J650:J651)</f>
        <v>5.5146034737294956E-4</v>
      </c>
      <c r="K649" s="1">
        <f t="shared" ref="K649" si="417">SUM(K650:K651)</f>
        <v>8.4116373848702069E-4</v>
      </c>
    </row>
    <row r="650" spans="2:11" x14ac:dyDescent="0.2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5.2049608615944564E-4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6.0738756847303474E-4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3.6623661246008648E-4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1.7584329748522362E-4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1.7329023104265678E-4</v>
      </c>
    </row>
    <row r="651" spans="2:11" x14ac:dyDescent="0.2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3.7561704988772597E-4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6.6787350744436391E-4</v>
      </c>
    </row>
    <row r="652" spans="2:11" x14ac:dyDescent="0.2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0.34965034965034975</v>
      </c>
      <c r="G653" s="4">
        <f t="shared" si="418"/>
        <v>0.34965034965035019</v>
      </c>
      <c r="H653" s="4">
        <f t="shared" si="418"/>
        <v>0.34965034965034991</v>
      </c>
      <c r="I653" s="4">
        <f t="shared" si="418"/>
        <v>0.34965034965035019</v>
      </c>
      <c r="J653" s="4">
        <f t="shared" si="418"/>
        <v>0.34965034965035013</v>
      </c>
      <c r="K653" s="4">
        <f t="shared" si="418"/>
        <v>0.34965034965035041</v>
      </c>
    </row>
    <row r="654" spans="2:11" x14ac:dyDescent="0.2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0.59322033898305149</v>
      </c>
      <c r="G654" s="4">
        <f t="shared" si="419"/>
        <v>0.59322033898305082</v>
      </c>
      <c r="H654" s="4">
        <f t="shared" si="419"/>
        <v>0.59322033898305115</v>
      </c>
      <c r="I654" s="4">
        <f t="shared" si="419"/>
        <v>0.59322033898305171</v>
      </c>
      <c r="J654" s="4">
        <f t="shared" si="419"/>
        <v>0.59322033898305115</v>
      </c>
      <c r="K654" s="4">
        <f t="shared" si="419"/>
        <v>0.59322033898305038</v>
      </c>
    </row>
    <row r="655" spans="2:11" x14ac:dyDescent="0.2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2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0.6999999999999994</v>
      </c>
      <c r="K656" s="4">
        <f t="shared" si="419"/>
        <v>0.69999999999999973</v>
      </c>
    </row>
    <row r="657" spans="2:11" x14ac:dyDescent="0.2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0.62999999999999978</v>
      </c>
      <c r="K657" s="4">
        <f t="shared" si="419"/>
        <v>0.62999999999999978</v>
      </c>
    </row>
    <row r="658" spans="2:11" x14ac:dyDescent="0.2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0.8592592592592585</v>
      </c>
      <c r="H658" s="4">
        <f t="shared" si="420"/>
        <v>0.85925925925925917</v>
      </c>
      <c r="I658" s="4">
        <f t="shared" si="420"/>
        <v>0.85925925925925839</v>
      </c>
      <c r="J658" s="4">
        <f t="shared" si="420"/>
        <v>0.85925925925925928</v>
      </c>
      <c r="K658" s="4">
        <f t="shared" si="420"/>
        <v>0.85925925925925861</v>
      </c>
    </row>
    <row r="659" spans="2:11" x14ac:dyDescent="0.2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0.78428641349796557</v>
      </c>
      <c r="K659" s="4">
        <f t="shared" si="420"/>
        <v>0.77474195506982324</v>
      </c>
    </row>
    <row r="660" spans="2:11" x14ac:dyDescent="0.2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5.0840266851704995E-3</v>
      </c>
      <c r="G660" s="3">
        <f t="shared" ref="G660:K660" si="421">SUM(G661,G665,G674)</f>
        <v>1.864687549905145E-2</v>
      </c>
      <c r="H660" s="3">
        <f t="shared" si="421"/>
        <v>2.1437390669292095E-2</v>
      </c>
      <c r="I660" s="3">
        <f t="shared" si="421"/>
        <v>8.7521352350371173E-2</v>
      </c>
      <c r="J660" s="3">
        <f t="shared" si="421"/>
        <v>10.751294470405581</v>
      </c>
      <c r="K660" s="3">
        <f t="shared" si="421"/>
        <v>29.502752537090245</v>
      </c>
    </row>
    <row r="661" spans="2:11" x14ac:dyDescent="0.2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5.0840266851704995E-3</v>
      </c>
      <c r="G661" s="1">
        <f>[1]Other_transformation!C$28</f>
        <v>1.864687549905145E-2</v>
      </c>
      <c r="H661" s="1">
        <f>[1]Other_transformation!D$28</f>
        <v>2.1437390669292095E-2</v>
      </c>
      <c r="I661" s="1">
        <f>[1]Other_transformation!E$28</f>
        <v>8.7521352350371173E-2</v>
      </c>
      <c r="J661" s="1">
        <f>[1]Other_transformation!F$28</f>
        <v>10.751294470405581</v>
      </c>
      <c r="K661" s="1">
        <f>[1]Other_transformation!G$28</f>
        <v>29.479522778649276</v>
      </c>
    </row>
    <row r="662" spans="2:11" x14ac:dyDescent="0.2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5.0840266851704995E-3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1.864687549905145E-2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2.1437390669292095E-2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8.7513523126859658E-2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10.160052281704061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24.749456611742364</v>
      </c>
    </row>
    <row r="663" spans="2:11" x14ac:dyDescent="0.2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7.8292235115206023E-6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0.57953786618870917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4.7164407929615182</v>
      </c>
    </row>
    <row r="664" spans="2:11" x14ac:dyDescent="0.2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1.170432251281023E-2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1.3625373945394299E-2</v>
      </c>
    </row>
    <row r="665" spans="2:11" x14ac:dyDescent="0.2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2.2735794735939435E-2</v>
      </c>
    </row>
    <row r="666" spans="2:11" x14ac:dyDescent="0.2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2.1137907218690688E-4</v>
      </c>
    </row>
    <row r="667" spans="2:11" x14ac:dyDescent="0.2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2.2524415663752528E-2</v>
      </c>
    </row>
    <row r="668" spans="2:11" x14ac:dyDescent="0.2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2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2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2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2.2735794735939435E-2</v>
      </c>
    </row>
    <row r="672" spans="2:11" x14ac:dyDescent="0.2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2.1137907218690688E-4</v>
      </c>
    </row>
    <row r="673" spans="2:11" x14ac:dyDescent="0.2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2.2524415663752528E-2</v>
      </c>
    </row>
    <row r="674" spans="2:11" x14ac:dyDescent="0.2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4.9396370503089568E-4</v>
      </c>
    </row>
    <row r="675" spans="2:11" x14ac:dyDescent="0.2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5.7621711036108677E-5</v>
      </c>
    </row>
    <row r="676" spans="2:11" x14ac:dyDescent="0.2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4.3634199399478701E-4</v>
      </c>
    </row>
    <row r="677" spans="2:11" x14ac:dyDescent="0.2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7.4219367666722609E-3</v>
      </c>
      <c r="G677" s="3">
        <f t="shared" ref="G677:K677" si="433">SUM(G678,G682,G684,G693)</f>
        <v>2.686869668451217E-2</v>
      </c>
      <c r="H677" s="3">
        <f t="shared" si="433"/>
        <v>3.0300198825854552E-2</v>
      </c>
      <c r="I677" s="3">
        <f t="shared" si="433"/>
        <v>0.11989226349365907</v>
      </c>
      <c r="J677" s="3">
        <f t="shared" si="433"/>
        <v>13.870988918967956</v>
      </c>
      <c r="K677" s="3">
        <f t="shared" si="433"/>
        <v>35.982931090630444</v>
      </c>
    </row>
    <row r="678" spans="2:11" x14ac:dyDescent="0.2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7.4219367666722609E-3</v>
      </c>
      <c r="G678" s="1">
        <f t="shared" ref="G678:K678" si="434">SUM(G679:G681)</f>
        <v>2.686869668451217E-2</v>
      </c>
      <c r="H678" s="1">
        <f t="shared" si="434"/>
        <v>3.0300198825854552E-2</v>
      </c>
      <c r="I678" s="1">
        <f t="shared" si="434"/>
        <v>0.11989226349365907</v>
      </c>
      <c r="J678" s="1">
        <f t="shared" si="434"/>
        <v>13.869239997213169</v>
      </c>
      <c r="K678" s="1">
        <f t="shared" si="434"/>
        <v>35.947646599194009</v>
      </c>
    </row>
    <row r="679" spans="2:11" x14ac:dyDescent="0.2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7.4219367666722609E-3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2.686869668451217E-2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3.0300198825854552E-2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0.11988153852994465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13.109744879618152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30.182264160661401</v>
      </c>
    </row>
    <row r="680" spans="2:11" x14ac:dyDescent="0.2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1.0724963714411772E-5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0.74779079508220569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5.7517570645872125</v>
      </c>
    </row>
    <row r="681" spans="2:11" x14ac:dyDescent="0.2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1.170432251281023E-2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1.3625373945394299E-2</v>
      </c>
    </row>
    <row r="682" spans="2:11" x14ac:dyDescent="0.2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1.7489217547877374E-3</v>
      </c>
      <c r="K682" s="1">
        <f t="shared" si="441"/>
        <v>1.5139304383771414E-3</v>
      </c>
    </row>
    <row r="683" spans="2:11" x14ac:dyDescent="0.2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1.7489217547877374E-3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1.5139304383771414E-3</v>
      </c>
    </row>
    <row r="684" spans="2:11" x14ac:dyDescent="0.2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3.2922211030245764E-2</v>
      </c>
    </row>
    <row r="685" spans="2:11" x14ac:dyDescent="0.2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2.7813035814066721E-4</v>
      </c>
    </row>
    <row r="686" spans="2:11" x14ac:dyDescent="0.2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3.26440806721051E-2</v>
      </c>
    </row>
    <row r="687" spans="2:11" x14ac:dyDescent="0.2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2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2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2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3.2922211030245764E-2</v>
      </c>
    </row>
    <row r="691" spans="2:11" x14ac:dyDescent="0.2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2.7813035814066721E-4</v>
      </c>
    </row>
    <row r="692" spans="2:11" x14ac:dyDescent="0.2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3.26440806721051E-2</v>
      </c>
    </row>
    <row r="693" spans="2:11" x14ac:dyDescent="0.2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8.4834996780981447E-4</v>
      </c>
    </row>
    <row r="694" spans="2:11" x14ac:dyDescent="0.2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9.6036185060181182E-5</v>
      </c>
    </row>
    <row r="695" spans="2:11" x14ac:dyDescent="0.2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7.5231378274963324E-4</v>
      </c>
    </row>
    <row r="696" spans="2:11" x14ac:dyDescent="0.2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0.68500000000000005</v>
      </c>
      <c r="G697" s="4">
        <f t="shared" ref="G697:K697" si="450">IFERROR(G662/G679,"-")</f>
        <v>0.69400000000000017</v>
      </c>
      <c r="H697" s="4">
        <f t="shared" si="450"/>
        <v>0.70750000000000002</v>
      </c>
      <c r="I697" s="4">
        <f t="shared" si="450"/>
        <v>0.73000000000000054</v>
      </c>
      <c r="J697" s="4">
        <f t="shared" si="450"/>
        <v>0.77499999999999947</v>
      </c>
      <c r="K697" s="4">
        <f t="shared" si="450"/>
        <v>0.82000000000000051</v>
      </c>
    </row>
    <row r="698" spans="2:11" x14ac:dyDescent="0.2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0.73000000000000076</v>
      </c>
      <c r="J698" s="4">
        <f t="shared" si="452"/>
        <v>0.77499999999999969</v>
      </c>
      <c r="K698" s="4">
        <f t="shared" si="452"/>
        <v>0.82000000000000073</v>
      </c>
    </row>
    <row r="699" spans="2:11" x14ac:dyDescent="0.2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0.86999999999999988</v>
      </c>
      <c r="K699" s="4">
        <f t="shared" si="453"/>
        <v>0.90000000000000013</v>
      </c>
    </row>
    <row r="700" spans="2:11" x14ac:dyDescent="0.2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0.75999999999999923</v>
      </c>
    </row>
    <row r="701" spans="2:11" x14ac:dyDescent="0.2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0.69000000000000028</v>
      </c>
    </row>
    <row r="702" spans="2:11" x14ac:dyDescent="0.2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0.59999999999999964</v>
      </c>
    </row>
    <row r="703" spans="2:11" x14ac:dyDescent="0.2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0.57999999999999963</v>
      </c>
    </row>
    <row r="704" spans="2:11" x14ac:dyDescent="0.2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1.1764768844079614</v>
      </c>
      <c r="G704" s="1">
        <f>[1]Other_transformation!C$39</f>
        <v>4.5033380779056067</v>
      </c>
      <c r="H704" s="1">
        <f>[1]Other_transformation!D$39</f>
        <v>3.3317077357697831</v>
      </c>
      <c r="I704" s="1">
        <f>[1]Other_transformation!E$39</f>
        <v>2.8667274786330963</v>
      </c>
      <c r="J704" s="1">
        <f>[1]Other_transformation!F$39</f>
        <v>4.2880140719428805</v>
      </c>
      <c r="K704" s="1">
        <f>[1]Other_transformation!G$39</f>
        <v>4.4978588816451905</v>
      </c>
    </row>
    <row r="705" spans="2:11" x14ac:dyDescent="0.2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1.2890770580907853</v>
      </c>
      <c r="G705" s="1">
        <f>[1]Other_transformation!C$38</f>
        <v>4.934350923499947</v>
      </c>
      <c r="H705" s="1">
        <f>[1]Other_transformation!D$38</f>
        <v>3.6505842684751988</v>
      </c>
      <c r="I705" s="1">
        <f>[1]Other_transformation!E$38</f>
        <v>3.1411009204520117</v>
      </c>
      <c r="J705" s="1">
        <f>[1]Other_transformation!F$38</f>
        <v>4.6984183354300715</v>
      </c>
      <c r="K705" s="1">
        <f>[1]Other_transformation!G$38</f>
        <v>4.9283473153630721</v>
      </c>
    </row>
    <row r="706" spans="2:11" x14ac:dyDescent="0.2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0.91265054871925744</v>
      </c>
      <c r="G706" s="14">
        <f t="shared" si="456"/>
        <v>0.91265054871925855</v>
      </c>
      <c r="H706" s="14">
        <f t="shared" si="456"/>
        <v>0.91265054871925855</v>
      </c>
      <c r="I706" s="14">
        <f t="shared" si="456"/>
        <v>0.91265054871925844</v>
      </c>
      <c r="J706" s="14">
        <f t="shared" si="456"/>
        <v>0.91265054871925866</v>
      </c>
      <c r="K706" s="14">
        <f t="shared" si="456"/>
        <v>0.9126505487192581</v>
      </c>
    </row>
    <row r="707" spans="2:11" x14ac:dyDescent="0.2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5.9796635550860584</v>
      </c>
      <c r="G707" s="17" cm="1">
        <f t="array" ref="G707">SUMPRODUCT(("CT_CWODPLT"=[1]OUT_SyntheticFuels!$C$4:$C$1000)*1,("Var_Fout"=[1]OUT_SyntheticFuels!$B$4:$B$1000)*1,[1]OUT_SyntheticFuels!F$4:F$1000)</f>
        <v>6.9696880827101069</v>
      </c>
      <c r="H707" s="17" cm="1">
        <f t="array" ref="H707">SUMPRODUCT(("CT_CWODPLT"=[1]OUT_SyntheticFuels!$C$4:$C$1000)*1,("Var_Fout"=[1]OUT_SyntheticFuels!$B$4:$B$1000)*1,[1]OUT_SyntheticFuels!G$4:G$1000)</f>
        <v>6.8614107066012</v>
      </c>
      <c r="I707" s="17" cm="1">
        <f t="array" ref="I707">SUMPRODUCT(("CT_CWODPLT"=[1]OUT_SyntheticFuels!$C$4:$C$1000)*1,("Var_Fout"=[1]OUT_SyntheticFuels!$B$4:$B$1000)*1,[1]OUT_SyntheticFuels!H$4:H$1000)</f>
        <v>7.092620324819209</v>
      </c>
      <c r="J707" s="17" cm="1">
        <f t="array" ref="J707">SUMPRODUCT(("CT_CWODPLT"=[1]OUT_SyntheticFuels!$C$4:$C$1000)*1,("Var_Fout"=[1]OUT_SyntheticFuels!$B$4:$B$1000)*1,[1]OUT_SyntheticFuels!I$4:I$1000)</f>
        <v>7.4613840169403991</v>
      </c>
      <c r="K707" s="17" cm="1">
        <f t="array" ref="K707">SUMPRODUCT(("CT_CWODPLT"=[1]OUT_SyntheticFuels!$C$4:$C$1000)*1,("Var_Fout"=[1]OUT_SyntheticFuels!$B$4:$B$1000)*1,[1]OUT_SyntheticFuels!J$4:J$1000)</f>
        <v>7.6372964399034338</v>
      </c>
    </row>
    <row r="708" spans="2:11" x14ac:dyDescent="0.2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5.9796635550860584</v>
      </c>
      <c r="G708" s="18">
        <f t="shared" ref="G708:K708" si="457">G707</f>
        <v>6.9696880827101069</v>
      </c>
      <c r="H708" s="18">
        <f t="shared" si="457"/>
        <v>6.8614107066012</v>
      </c>
      <c r="I708" s="18">
        <f t="shared" si="457"/>
        <v>7.092620324819209</v>
      </c>
      <c r="J708" s="18">
        <f t="shared" si="457"/>
        <v>7.4613840169403991</v>
      </c>
      <c r="K708" s="18">
        <f t="shared" si="457"/>
        <v>7.6372964399034338</v>
      </c>
    </row>
    <row r="709" spans="2:11" x14ac:dyDescent="0.2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7.1186470893881726</v>
      </c>
      <c r="G709" s="17" cm="1">
        <f t="array" ref="G709">SUMPRODUCT(("CT_CWODPLT"=[1]OUT_SyntheticFuels!$C$4:$C$1000)*1,("Var_Fin"=[1]OUT_SyntheticFuels!$B$4:$B$1000)*1,[1]OUT_SyntheticFuels!F$4:F$1000)</f>
        <v>8.2972477175120325</v>
      </c>
      <c r="H709" s="17" cm="1">
        <f t="array" ref="H709">SUMPRODUCT(("CT_CWODPLT"=[1]OUT_SyntheticFuels!$C$4:$C$1000)*1,("Var_Fin"=[1]OUT_SyntheticFuels!$B$4:$B$1000)*1,[1]OUT_SyntheticFuels!G$4:G$1000)</f>
        <v>8.1683460792871347</v>
      </c>
      <c r="I709" s="17" cm="1">
        <f t="array" ref="I709">SUMPRODUCT(("CT_CWODPLT"=[1]OUT_SyntheticFuels!$C$4:$C$1000)*1,("Var_Fin"=[1]OUT_SyntheticFuels!$B$4:$B$1000)*1,[1]OUT_SyntheticFuels!H$4:H$1000)</f>
        <v>8.4435956247847717</v>
      </c>
      <c r="J709" s="17" cm="1">
        <f t="array" ref="J709">SUMPRODUCT(("CT_CWODPLT"=[1]OUT_SyntheticFuels!$C$4:$C$1000)*1,("Var_Fin"=[1]OUT_SyntheticFuels!$B$4:$B$1000)*1,[1]OUT_SyntheticFuels!I$4:I$1000)</f>
        <v>8.8826000201671391</v>
      </c>
      <c r="K709" s="17" cm="1">
        <f t="array" ref="K709">SUMPRODUCT(("CT_CWODPLT"=[1]OUT_SyntheticFuels!$C$4:$C$1000)*1,("Var_Fin"=[1]OUT_SyntheticFuels!$B$4:$B$1000)*1,[1]OUT_SyntheticFuels!J$4:J$1000)</f>
        <v>9.0920195713136174</v>
      </c>
    </row>
    <row r="710" spans="2:11" x14ac:dyDescent="0.2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7.1186470893881726</v>
      </c>
      <c r="G710" s="18">
        <f t="shared" si="458"/>
        <v>8.2972477175120325</v>
      </c>
      <c r="H710" s="18">
        <f t="shared" si="458"/>
        <v>8.1683460792871347</v>
      </c>
      <c r="I710" s="18">
        <f t="shared" si="458"/>
        <v>8.4435956247847717</v>
      </c>
      <c r="J710" s="18">
        <f t="shared" si="458"/>
        <v>8.8826000201671391</v>
      </c>
      <c r="K710" s="18">
        <f t="shared" si="458"/>
        <v>9.0920195713136174</v>
      </c>
    </row>
    <row r="711" spans="2:11" x14ac:dyDescent="0.2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0.83999999999999908</v>
      </c>
      <c r="G711" s="14">
        <f t="shared" si="459"/>
        <v>0.84</v>
      </c>
      <c r="H711" s="14">
        <f t="shared" si="459"/>
        <v>0.84000000000000086</v>
      </c>
      <c r="I711" s="14">
        <f t="shared" si="459"/>
        <v>0.84000000000000008</v>
      </c>
      <c r="J711" s="14">
        <f t="shared" si="459"/>
        <v>0.8400000000000003</v>
      </c>
      <c r="K711" s="14">
        <f t="shared" si="459"/>
        <v>0.83999999999999941</v>
      </c>
    </row>
    <row r="712" spans="2:11" x14ac:dyDescent="0.2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4.0916459376168115</v>
      </c>
      <c r="K712" s="17">
        <f t="shared" si="460"/>
        <v>10.840665283983233</v>
      </c>
    </row>
    <row r="713" spans="2:11" x14ac:dyDescent="0.2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7.683771373944361E-4</v>
      </c>
      <c r="K713" s="18">
        <f t="shared" si="461"/>
        <v>6.5203117128886034E-4</v>
      </c>
    </row>
    <row r="714" spans="2:11" x14ac:dyDescent="0.2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7.683771373944361E-4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6.5203117128886034E-4</v>
      </c>
    </row>
    <row r="715" spans="2:11" x14ac:dyDescent="0.2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4.0908775604794174</v>
      </c>
      <c r="K715" s="18">
        <f t="shared" si="463"/>
        <v>10.840013252811945</v>
      </c>
    </row>
    <row r="716" spans="2:11" x14ac:dyDescent="0.2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3.2423744339553515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10.039244320720387</v>
      </c>
    </row>
    <row r="717" spans="2:11" x14ac:dyDescent="0.2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0.3160970316319533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0.80076893209155819</v>
      </c>
    </row>
    <row r="718" spans="2:11" x14ac:dyDescent="0.2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0.53240609489211277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2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6.9607966094299485</v>
      </c>
      <c r="K719" s="17">
        <f t="shared" si="465"/>
        <v>18.453844687667726</v>
      </c>
    </row>
    <row r="720" spans="2:11" x14ac:dyDescent="0.2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6.9607966094299485</v>
      </c>
      <c r="K720" s="18">
        <f t="shared" si="467"/>
        <v>18.453844687667726</v>
      </c>
    </row>
    <row r="721" spans="2:13" x14ac:dyDescent="0.2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9.9789238622654142E-4</v>
      </c>
      <c r="K721" s="18">
        <f t="shared" si="469"/>
        <v>8.4679372894657268E-4</v>
      </c>
    </row>
    <row r="722" spans="2:13" x14ac:dyDescent="0.2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9.9789238622654142E-4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8.4679372894657268E-4</v>
      </c>
    </row>
    <row r="723" spans="2:13" x14ac:dyDescent="0.2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6.9597987170437223</v>
      </c>
      <c r="K723" s="18">
        <f t="shared" si="470"/>
        <v>18.452997893938779</v>
      </c>
    </row>
    <row r="724" spans="2:13" x14ac:dyDescent="0.2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5.5902915040012973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17.309042276665124</v>
      </c>
    </row>
    <row r="725" spans="2:13" x14ac:dyDescent="0.2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0.4515671880456481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1.1439556172736562</v>
      </c>
    </row>
    <row r="726" spans="2:13" x14ac:dyDescent="0.2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0.91794002499677685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2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0.76999999999999924</v>
      </c>
      <c r="K728" s="14">
        <f t="shared" si="472"/>
        <v>0.76999999999999924</v>
      </c>
    </row>
    <row r="729" spans="2:13" x14ac:dyDescent="0.2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0.58000095909749882</v>
      </c>
      <c r="K729" s="16">
        <f t="shared" si="474"/>
        <v>0.57999998846005563</v>
      </c>
      <c r="L729" s="9"/>
      <c r="M729" s="9"/>
    </row>
    <row r="730" spans="2:13" x14ac:dyDescent="0.2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0.69999999999999918</v>
      </c>
      <c r="K730" s="16">
        <f t="shared" si="475"/>
        <v>0.69999999999999896</v>
      </c>
      <c r="L730" s="9"/>
      <c r="M730" s="9"/>
    </row>
    <row r="731" spans="2:13" x14ac:dyDescent="0.2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0.58000095909749894</v>
      </c>
      <c r="K731" s="16" t="str">
        <f t="shared" si="476"/>
        <v>-</v>
      </c>
      <c r="L731" s="9"/>
      <c r="M731" s="9"/>
    </row>
    <row r="732" spans="2:13" x14ac:dyDescent="0.2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0.30006225262881198</v>
      </c>
      <c r="K732" s="17">
        <f t="shared" ref="K732" si="481">K733</f>
        <v>0.79501014509655921</v>
      </c>
      <c r="L732" s="9"/>
      <c r="M732" s="9"/>
    </row>
    <row r="733" spans="2:13" x14ac:dyDescent="0.2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0.30006225262881198</v>
      </c>
      <c r="K733" s="18">
        <f t="shared" ref="K733" si="486">SUM(K737,K739)</f>
        <v>0.79501014509655921</v>
      </c>
      <c r="L733" s="9"/>
      <c r="M733" s="9"/>
    </row>
    <row r="734" spans="2:13" x14ac:dyDescent="0.2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0.24871557174324668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0.63126391244839264</v>
      </c>
      <c r="L734" s="9"/>
      <c r="M734" s="9"/>
    </row>
    <row r="735" spans="2:13" x14ac:dyDescent="0.2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5.1345558843740723E-2</v>
      </c>
      <c r="K735" s="18">
        <f>K733-K734-K736</f>
        <v>0.16374155650860106</v>
      </c>
      <c r="L735" s="9"/>
      <c r="M735" s="9"/>
    </row>
    <row r="736" spans="2:13" x14ac:dyDescent="0.2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1.1220418245723615E-6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4.6761395655119224E-6</v>
      </c>
      <c r="L736" s="9"/>
    </row>
    <row r="737" spans="2:13" x14ac:dyDescent="0.2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4.33364705490462E-5</v>
      </c>
      <c r="K737" s="18">
        <f t="shared" ref="K737" si="492">K738</f>
        <v>3.677455806069171E-5</v>
      </c>
      <c r="L737" s="9"/>
    </row>
    <row r="738" spans="2:13" x14ac:dyDescent="0.2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4.33364705490462E-5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3.677455806069171E-5</v>
      </c>
      <c r="L738" s="9"/>
    </row>
    <row r="739" spans="2:13" x14ac:dyDescent="0.2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0.30001891615826293</v>
      </c>
      <c r="K739" s="18">
        <f t="shared" ref="K739" si="499">SUM(K740:K742)</f>
        <v>0.79497337053849848</v>
      </c>
      <c r="L739" s="9"/>
    </row>
    <row r="740" spans="2:13" x14ac:dyDescent="0.2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0.23766565300111167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0.73587662335014148</v>
      </c>
      <c r="L740" s="9"/>
    </row>
    <row r="741" spans="2:13" x14ac:dyDescent="0.2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2.3327960934438178E-2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5.9096747188357036E-2</v>
      </c>
      <c r="L741" s="9"/>
      <c r="M741" s="9"/>
    </row>
    <row r="742" spans="2:13" x14ac:dyDescent="0.2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3.9025302222713082E-2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2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3.5920729633639533E-5</v>
      </c>
      <c r="K743" s="18">
        <f t="shared" si="500"/>
        <v>2.9200195171261966E-5</v>
      </c>
    </row>
    <row r="744" spans="2:13" x14ac:dyDescent="0.2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3.5920729633639533E-5</v>
      </c>
      <c r="K744" s="18">
        <f t="shared" si="501"/>
        <v>2.9200195171261966E-5</v>
      </c>
    </row>
    <row r="745" spans="2:13" x14ac:dyDescent="0.2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0.24867965101361306</v>
      </c>
      <c r="K745" s="18">
        <f t="shared" si="504"/>
        <v>0.63123471225322136</v>
      </c>
    </row>
    <row r="746" spans="2:13" x14ac:dyDescent="0.2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0.19699628411117151</v>
      </c>
      <c r="K746" s="18">
        <f t="shared" si="505"/>
        <v>0.5843099728983987</v>
      </c>
    </row>
    <row r="747" spans="2:13" x14ac:dyDescent="0.2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1.9336078065741363E-2</v>
      </c>
      <c r="K747" s="18">
        <f t="shared" si="506"/>
        <v>4.6924739354822692E-2</v>
      </c>
    </row>
    <row r="748" spans="2:13" x14ac:dyDescent="0.2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3.2347288836700183E-2</v>
      </c>
      <c r="K748" s="18">
        <f t="shared" si="507"/>
        <v>0</v>
      </c>
    </row>
    <row r="749" spans="2:13" x14ac:dyDescent="0.2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7.4155788645920169E-6</v>
      </c>
      <c r="K749" s="18">
        <f t="shared" si="508"/>
        <v>7.5741465865724632E-6</v>
      </c>
    </row>
    <row r="750" spans="2:13" x14ac:dyDescent="0.2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7.4155788645920169E-6</v>
      </c>
      <c r="K750" s="18">
        <f t="shared" si="509"/>
        <v>7.5741465865724632E-6</v>
      </c>
    </row>
    <row r="751" spans="2:13" x14ac:dyDescent="0.2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5.1338143264876131E-2</v>
      </c>
      <c r="K751" s="18">
        <f t="shared" si="512"/>
        <v>0.16373398236201447</v>
      </c>
    </row>
    <row r="752" spans="2:13" x14ac:dyDescent="0.2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4.0668480171680559E-2</v>
      </c>
      <c r="K752" s="18">
        <f t="shared" si="513"/>
        <v>0.15156232212736229</v>
      </c>
    </row>
    <row r="753" spans="2:13" x14ac:dyDescent="0.2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3.9917956369719954E-3</v>
      </c>
      <c r="K753" s="18">
        <f t="shared" si="514"/>
        <v>1.2171660234652212E-2</v>
      </c>
    </row>
    <row r="754" spans="2:13" x14ac:dyDescent="0.2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6.6778674562235742E-3</v>
      </c>
      <c r="K754" s="18">
        <f t="shared" si="515"/>
        <v>0</v>
      </c>
    </row>
    <row r="755" spans="2:13" x14ac:dyDescent="0.2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1.620508146538829E-10</v>
      </c>
      <c r="K755" s="18">
        <f t="shared" si="516"/>
        <v>2.1630285728106008E-10</v>
      </c>
    </row>
    <row r="756" spans="2:13" x14ac:dyDescent="0.2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1.620508146538829E-10</v>
      </c>
      <c r="K756" s="18">
        <f t="shared" si="517"/>
        <v>2.1630285728106008E-10</v>
      </c>
    </row>
    <row r="757" spans="2:13" x14ac:dyDescent="0.2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1.1218797737577074E-6</v>
      </c>
      <c r="K757" s="18">
        <f t="shared" si="520"/>
        <v>4.6759232626546416E-6</v>
      </c>
    </row>
    <row r="758" spans="2:13" x14ac:dyDescent="0.2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8.8871825961205004E-7</v>
      </c>
      <c r="K758" s="18">
        <f t="shared" si="521"/>
        <v>4.3283243805209198E-6</v>
      </c>
    </row>
    <row r="759" spans="2:13" x14ac:dyDescent="0.2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8.7231724820812938E-8</v>
      </c>
      <c r="K759" s="18">
        <f t="shared" si="522"/>
        <v>3.475988821337216E-7</v>
      </c>
    </row>
    <row r="760" spans="2:13" x14ac:dyDescent="0.2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1.4592978932484456E-7</v>
      </c>
      <c r="K760" s="18">
        <f t="shared" si="523"/>
        <v>0</v>
      </c>
    </row>
    <row r="761" spans="2:13" x14ac:dyDescent="0.2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142.21744630640191</v>
      </c>
      <c r="G761" s="17">
        <f t="shared" si="526"/>
        <v>140.22043789132388</v>
      </c>
      <c r="H761" s="17">
        <f t="shared" si="526"/>
        <v>140.91368173379311</v>
      </c>
      <c r="I761" s="17">
        <f t="shared" si="526"/>
        <v>144.36174837377254</v>
      </c>
      <c r="J761" s="17">
        <f t="shared" si="526"/>
        <v>146.69087831703567</v>
      </c>
      <c r="K761" s="17">
        <f t="shared" si="526"/>
        <v>143.84300577030285</v>
      </c>
    </row>
    <row r="762" spans="2:13" x14ac:dyDescent="0.2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60.070012939347727</v>
      </c>
      <c r="G762" s="18">
        <f>[1]Industry!C$11</f>
        <v>62.339943427057911</v>
      </c>
      <c r="H762" s="18">
        <f>[1]Industry!D$11</f>
        <v>63.781996959120065</v>
      </c>
      <c r="I762" s="18">
        <f>[1]Industry!E$11</f>
        <v>65.915175692642791</v>
      </c>
      <c r="J762" s="18">
        <f>[1]Industry!F$11</f>
        <v>68.775533716248944</v>
      </c>
      <c r="K762" s="18">
        <f>[1]Industry!G$11</f>
        <v>73.108177051247466</v>
      </c>
    </row>
    <row r="763" spans="2:13" x14ac:dyDescent="0.2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11.646942527015206</v>
      </c>
      <c r="G763" s="1">
        <f t="shared" si="528"/>
        <v>12.258984808869819</v>
      </c>
      <c r="H763" s="1">
        <f t="shared" si="528"/>
        <v>12.445363242447975</v>
      </c>
      <c r="I763" s="1">
        <f t="shared" si="528"/>
        <v>12.582543452179998</v>
      </c>
      <c r="J763" s="1">
        <f t="shared" si="528"/>
        <v>13.045447621822731</v>
      </c>
      <c r="K763" s="1">
        <f>K762-K764-K765</f>
        <v>13.060556895001476</v>
      </c>
      <c r="L763" s="1"/>
      <c r="M763" s="1"/>
    </row>
    <row r="764" spans="2:13" x14ac:dyDescent="0.2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0.35967276016152344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0.45106749632844828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0.76646288352184966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1.2097090188012454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1.1658877723748424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1.5202590785390895</v>
      </c>
    </row>
    <row r="765" spans="2:13" x14ac:dyDescent="0.2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49.629891121859643</v>
      </c>
      <c r="H765" s="1">
        <f>[1]Industry!D$11-[1]Industry!D$33</f>
        <v>50.570170833150243</v>
      </c>
      <c r="I765" s="1">
        <f>[1]Industry!E$11-[1]Industry!E$33</f>
        <v>52.122923221661544</v>
      </c>
      <c r="J765" s="1">
        <f>[1]Industry!F$11-[1]Industry!F$33</f>
        <v>54.564198322051368</v>
      </c>
      <c r="K765" s="1">
        <f>[1]Industry!G$11-[1]Industry!G$33</f>
        <v>58.527361077706907</v>
      </c>
    </row>
    <row r="766" spans="2:13" x14ac:dyDescent="0.2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11.627817278072918</v>
      </c>
      <c r="G766" s="1">
        <f t="shared" ref="G766:K766" si="529">SUM(G769,G774)</f>
        <v>7.9334116657799276</v>
      </c>
      <c r="H766" s="1">
        <f t="shared" si="529"/>
        <v>7.9143544161095178</v>
      </c>
      <c r="I766" s="1">
        <f t="shared" si="529"/>
        <v>6.4780209759888425</v>
      </c>
      <c r="J766" s="1">
        <f t="shared" si="529"/>
        <v>3.371341212496445</v>
      </c>
      <c r="K766" s="1">
        <f t="shared" si="529"/>
        <v>0.24586167955968269</v>
      </c>
    </row>
    <row r="767" spans="2:13" x14ac:dyDescent="0.2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8.8978080398918173</v>
      </c>
      <c r="G767" s="1">
        <f t="shared" ref="G767:K767" si="530">SUM(G771,G775)</f>
        <v>7.932813541661945</v>
      </c>
      <c r="H767" s="1">
        <f t="shared" si="530"/>
        <v>7.9127731632988265</v>
      </c>
      <c r="I767" s="1">
        <f t="shared" si="530"/>
        <v>6.4771990802988864</v>
      </c>
      <c r="J767" s="1">
        <f t="shared" si="530"/>
        <v>3.3699301300111668</v>
      </c>
      <c r="K767" s="1">
        <f t="shared" si="530"/>
        <v>0.24586167955968269</v>
      </c>
    </row>
    <row r="768" spans="2:13" x14ac:dyDescent="0.2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2.7300092381810996</v>
      </c>
      <c r="G768" s="1">
        <f t="shared" ref="G768:K768" si="531">G773</f>
        <v>5.9812411798224822E-4</v>
      </c>
      <c r="H768" s="1">
        <f t="shared" si="531"/>
        <v>1.5812528106910458E-3</v>
      </c>
      <c r="I768" s="1">
        <f t="shared" si="531"/>
        <v>8.218956899563606E-4</v>
      </c>
      <c r="J768" s="1">
        <f t="shared" si="531"/>
        <v>1.4110824852782899E-3</v>
      </c>
      <c r="K768" s="1">
        <f t="shared" si="531"/>
        <v>0</v>
      </c>
    </row>
    <row r="769" spans="2:11" x14ac:dyDescent="0.2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11.627817278072918</v>
      </c>
      <c r="G769" s="1">
        <f t="shared" ref="G769:K769" si="532">SUM(G770,G772)</f>
        <v>7.9334116657799276</v>
      </c>
      <c r="H769" s="1">
        <f t="shared" si="532"/>
        <v>7.9138057645587976</v>
      </c>
      <c r="I769" s="1">
        <f t="shared" si="532"/>
        <v>6.2511048693923357</v>
      </c>
      <c r="J769" s="1">
        <f t="shared" si="532"/>
        <v>3.123120208936971</v>
      </c>
      <c r="K769" s="1">
        <f t="shared" si="532"/>
        <v>4.8105077702660623E-6</v>
      </c>
    </row>
    <row r="770" spans="2:11" x14ac:dyDescent="0.2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8.8978080398918173</v>
      </c>
      <c r="G770" s="1">
        <f>[1]Industry!C$34</f>
        <v>7.932813541661945</v>
      </c>
      <c r="H770" s="1">
        <f>[1]Industry!D$34</f>
        <v>7.9122245117481063</v>
      </c>
      <c r="I770" s="1">
        <f>[1]Industry!E$34</f>
        <v>6.2502829737023795</v>
      </c>
      <c r="J770" s="1">
        <f>[1]Industry!F$34</f>
        <v>3.1217091264516927</v>
      </c>
      <c r="K770" s="1">
        <f>[1]Industry!G$34</f>
        <v>4.8105077702660623E-6</v>
      </c>
    </row>
    <row r="771" spans="2:11" x14ac:dyDescent="0.2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8.8978080398918173</v>
      </c>
      <c r="G771" s="1">
        <f t="shared" ref="G771:K771" si="533">G770</f>
        <v>7.932813541661945</v>
      </c>
      <c r="H771" s="1">
        <f t="shared" si="533"/>
        <v>7.9122245117481063</v>
      </c>
      <c r="I771" s="1">
        <f t="shared" si="533"/>
        <v>6.2502829737023795</v>
      </c>
      <c r="J771" s="1">
        <f t="shared" si="533"/>
        <v>3.1217091264516927</v>
      </c>
      <c r="K771" s="1">
        <f t="shared" si="533"/>
        <v>4.8105077702660623E-6</v>
      </c>
    </row>
    <row r="772" spans="2:11" x14ac:dyDescent="0.2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2.7300092381810996</v>
      </c>
      <c r="G772" s="1">
        <f>[1]Industry!C$35</f>
        <v>5.9812411798224822E-4</v>
      </c>
      <c r="H772" s="1">
        <f>[1]Industry!D$35</f>
        <v>1.5812528106910458E-3</v>
      </c>
      <c r="I772" s="1">
        <f>[1]Industry!E$35</f>
        <v>8.218956899563606E-4</v>
      </c>
      <c r="J772" s="1">
        <f>[1]Industry!F$35</f>
        <v>1.4110824852782899E-3</v>
      </c>
      <c r="K772" s="1">
        <f>[1]Industry!G$35</f>
        <v>0</v>
      </c>
    </row>
    <row r="773" spans="2:11" x14ac:dyDescent="0.2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2.7300092381810996</v>
      </c>
      <c r="G773" s="1">
        <f t="shared" ref="G773:K773" si="534">G772</f>
        <v>5.9812411798224822E-4</v>
      </c>
      <c r="H773" s="1">
        <f t="shared" si="534"/>
        <v>1.5812528106910458E-3</v>
      </c>
      <c r="I773" s="1">
        <f t="shared" si="534"/>
        <v>8.218956899563606E-4</v>
      </c>
      <c r="J773" s="1">
        <f t="shared" si="534"/>
        <v>1.4110824852782899E-3</v>
      </c>
      <c r="K773" s="1">
        <f t="shared" si="534"/>
        <v>0</v>
      </c>
    </row>
    <row r="774" spans="2:11" x14ac:dyDescent="0.2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5.486515507200306E-4</v>
      </c>
      <c r="I774" s="1">
        <f>[1]Industry!E$36</f>
        <v>0.22691610659650674</v>
      </c>
      <c r="J774" s="1">
        <f>[1]Industry!F$36</f>
        <v>0.24822100355947402</v>
      </c>
      <c r="K774" s="1">
        <f>[1]Industry!G$36</f>
        <v>0.24585686905191242</v>
      </c>
    </row>
    <row r="775" spans="2:11" x14ac:dyDescent="0.2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5.486515507200306E-4</v>
      </c>
      <c r="I775" s="1">
        <f t="shared" si="535"/>
        <v>0.22691610659650674</v>
      </c>
      <c r="J775" s="1">
        <f t="shared" si="535"/>
        <v>0.24822100355947402</v>
      </c>
      <c r="K775" s="1">
        <f t="shared" si="535"/>
        <v>0.24585686905191242</v>
      </c>
    </row>
    <row r="776" spans="2:11" x14ac:dyDescent="0.2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35.989100234616998</v>
      </c>
      <c r="G776" s="1">
        <f>SUM([1]Industry!C$37:C$39)</f>
        <v>32.381013189422745</v>
      </c>
      <c r="H776" s="1">
        <f>SUM([1]Industry!D$37:D$39)</f>
        <v>38.01839005161451</v>
      </c>
      <c r="I776" s="1">
        <f>SUM([1]Industry!E$37:E$39)</f>
        <v>31.775297501711975</v>
      </c>
      <c r="J776" s="1">
        <f>SUM([1]Industry!F$37:F$39)</f>
        <v>21.993682293644159</v>
      </c>
      <c r="K776" s="1">
        <f>SUM([1]Industry!G$37:G$39)</f>
        <v>13.757155443480677</v>
      </c>
    </row>
    <row r="777" spans="2:11" x14ac:dyDescent="0.2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35.547041131512593</v>
      </c>
      <c r="G777" s="1">
        <f>SUM([1]Industry!C$37:C$38)-G778</f>
        <v>31.825865138048009</v>
      </c>
      <c r="H777" s="1">
        <f>SUM([1]Industry!D$37:D$38)-H778</f>
        <v>35.012811002611649</v>
      </c>
      <c r="I777" s="1">
        <f>SUM([1]Industry!E$37:E$38)-I778</f>
        <v>24.555060471633908</v>
      </c>
      <c r="J777" s="1">
        <f>SUM([1]Industry!F$37:F$38)-J778</f>
        <v>14.773424342162158</v>
      </c>
      <c r="K777" s="1">
        <f>SUM([1]Industry!G$37:G$38)-K778</f>
        <v>6.5368876432927463</v>
      </c>
    </row>
    <row r="778" spans="2:11" x14ac:dyDescent="0.2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5.3266090865723391E-3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3.0745594860450659E-3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0.44205910310440544</v>
      </c>
      <c r="G779" s="1">
        <f t="shared" si="540"/>
        <v>0.55514805137473644</v>
      </c>
      <c r="H779" s="1">
        <f t="shared" si="540"/>
        <v>3.0055790490028613</v>
      </c>
      <c r="I779" s="1">
        <f t="shared" si="540"/>
        <v>7.2202370300780672</v>
      </c>
      <c r="J779" s="1">
        <f t="shared" si="540"/>
        <v>7.2202579514820009</v>
      </c>
      <c r="K779" s="1">
        <f t="shared" si="540"/>
        <v>7.2202678001879308</v>
      </c>
    </row>
    <row r="780" spans="2:11" x14ac:dyDescent="0.2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35.242776111058937</v>
      </c>
      <c r="G780" s="1">
        <f>[1]Industry!C$37</f>
        <v>31.828774215139653</v>
      </c>
      <c r="H780" s="1">
        <f>[1]Industry!D$37</f>
        <v>32.169348360126136</v>
      </c>
      <c r="I780" s="1">
        <f>[1]Industry!E$37</f>
        <v>21.713523960724885</v>
      </c>
      <c r="J780" s="1">
        <f>[1]Industry!F$37</f>
        <v>10.531659968264703</v>
      </c>
      <c r="K780" s="1">
        <f>[1]Industry!G$37</f>
        <v>2.2934155991758791</v>
      </c>
    </row>
    <row r="781" spans="2:11" x14ac:dyDescent="0.2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35.237495886325696</v>
      </c>
      <c r="G781" s="1">
        <f>[1]Industry!C$37*G777/SUM(G777:G778)</f>
        <v>31.825699671638603</v>
      </c>
      <c r="H781" s="1">
        <f>[1]Industry!D$37*H777/SUM(H777:H778)</f>
        <v>32.169348360126136</v>
      </c>
      <c r="I781" s="1">
        <f>[1]Industry!E$37*I777/SUM(I777:I778)</f>
        <v>21.713523960724885</v>
      </c>
      <c r="J781" s="1">
        <f>[1]Industry!F$37*J777/SUM(J777:J778)</f>
        <v>10.531659968264703</v>
      </c>
      <c r="K781" s="1">
        <f>[1]Industry!G$37*K777/SUM(K777:K778)</f>
        <v>2.2934155991758791</v>
      </c>
    </row>
    <row r="782" spans="2:11" x14ac:dyDescent="0.2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5.2802247332408569E-3</v>
      </c>
      <c r="G782" s="1">
        <f t="shared" ref="G782:K782" si="545">G780-G781</f>
        <v>3.0745435010501865E-3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2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0.74632412355806066</v>
      </c>
      <c r="G783" s="1">
        <f t="shared" ref="G783:K783" si="546">SUM(G784:G786)</f>
        <v>0.55223897428308855</v>
      </c>
      <c r="H783" s="1">
        <f t="shared" si="546"/>
        <v>5.8490416914883721</v>
      </c>
      <c r="I783" s="1">
        <f t="shared" si="546"/>
        <v>10.061773540987092</v>
      </c>
      <c r="J783" s="1">
        <f t="shared" si="546"/>
        <v>11.462022325379454</v>
      </c>
      <c r="K783" s="1">
        <f t="shared" si="546"/>
        <v>11.463739844304799</v>
      </c>
    </row>
    <row r="784" spans="2:11" x14ac:dyDescent="0.2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0.30954524518689719</v>
      </c>
      <c r="G784" s="1">
        <f>[1]Industry!C$38*G777/SUM(G777:G778)</f>
        <v>1.6546640940369876E-4</v>
      </c>
      <c r="H784" s="1">
        <f>[1]Industry!D$38*H777/SUM(H777:H778)</f>
        <v>2.8434626424855121</v>
      </c>
      <c r="I784" s="1">
        <f>[1]Industry!E$38*I777/SUM(I777:I778)</f>
        <v>2.8415365109090227</v>
      </c>
      <c r="J784" s="1">
        <f>[1]Industry!F$38*J777/SUM(J777:J778)</f>
        <v>4.2417643738974542</v>
      </c>
      <c r="K784" s="1">
        <f>[1]Industry!G$38*K777/SUM(K777:K778)</f>
        <v>4.2434720441168672</v>
      </c>
    </row>
    <row r="785" spans="2:13" x14ac:dyDescent="0.2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4.6384353331097028E-5</v>
      </c>
      <c r="G785" s="1">
        <f>[1]Industry!C$38-G784</f>
        <v>1.5984995740020739E-8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0.43673249401783232</v>
      </c>
      <c r="G786" s="1">
        <f>[1]Industry!C$39</f>
        <v>0.55207349188868915</v>
      </c>
      <c r="H786" s="1">
        <f>[1]Industry!D$39</f>
        <v>3.0055790490028604</v>
      </c>
      <c r="I786" s="1">
        <f>[1]Industry!E$39</f>
        <v>7.2202370300780689</v>
      </c>
      <c r="J786" s="1">
        <f>[1]Industry!F$39</f>
        <v>7.2202579514820009</v>
      </c>
      <c r="K786" s="1">
        <f>[1]Industry!G$39</f>
        <v>7.2202678001879317</v>
      </c>
    </row>
    <row r="787" spans="2:13" x14ac:dyDescent="0.2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3.5600093864000351</v>
      </c>
      <c r="G787" s="1">
        <f>[1]Industry!C$18</f>
        <v>3.4647257865251073</v>
      </c>
      <c r="H787" s="1">
        <f>[1]Industry!D$18</f>
        <v>1.1469835727334069E-2</v>
      </c>
      <c r="I787" s="1">
        <f>[1]Industry!E$18</f>
        <v>6.9444536721305513E-4</v>
      </c>
      <c r="J787" s="1">
        <f>[1]Industry!F$18</f>
        <v>1.0994191295734153E-3</v>
      </c>
      <c r="K787" s="1">
        <f>[1]Industry!G$18</f>
        <v>3.035801368893195E-4</v>
      </c>
    </row>
    <row r="788" spans="2:13" x14ac:dyDescent="0.2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3.5600093864000351</v>
      </c>
      <c r="G788" s="1">
        <f t="shared" ref="G788:K788" si="549">G787</f>
        <v>3.4647257865251073</v>
      </c>
      <c r="H788" s="1">
        <f t="shared" si="549"/>
        <v>1.1469835727334069E-2</v>
      </c>
      <c r="I788" s="1">
        <f t="shared" si="549"/>
        <v>6.9444536721305513E-4</v>
      </c>
      <c r="J788" s="1">
        <f t="shared" si="549"/>
        <v>1.0994191295734153E-3</v>
      </c>
      <c r="K788" s="1">
        <f t="shared" si="549"/>
        <v>3.035801368893195E-4</v>
      </c>
    </row>
    <row r="789" spans="2:13" x14ac:dyDescent="0.2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12.728651225914136</v>
      </c>
      <c r="G789" s="1">
        <f>[1]Industry!C$19</f>
        <v>13.638437502005095</v>
      </c>
      <c r="H789" s="1">
        <f>[1]Industry!D$19</f>
        <v>13.373268895347344</v>
      </c>
      <c r="I789" s="1">
        <f>[1]Industry!E$19</f>
        <v>17.592427027542449</v>
      </c>
      <c r="J789" s="1">
        <f>[1]Industry!F$19</f>
        <v>20.391650123758204</v>
      </c>
      <c r="K789" s="1">
        <f>[1]Industry!G$19</f>
        <v>27.200138239167963</v>
      </c>
    </row>
    <row r="790" spans="2:13" x14ac:dyDescent="0.2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4.2975796443109999</v>
      </c>
      <c r="G790" s="1">
        <f t="shared" ref="G790:K790" si="552">SUM(G791:G799)</f>
        <v>5.8495308205618901</v>
      </c>
      <c r="H790" s="1">
        <f t="shared" si="552"/>
        <v>6.0063710258210987</v>
      </c>
      <c r="I790" s="1">
        <f t="shared" si="552"/>
        <v>9.1702735828238975</v>
      </c>
      <c r="J790" s="1">
        <f t="shared" si="552"/>
        <v>10.112649578036891</v>
      </c>
      <c r="K790" s="1">
        <f t="shared" si="552"/>
        <v>14.595927727054393</v>
      </c>
      <c r="M790" s="1"/>
    </row>
    <row r="791" spans="2:13" x14ac:dyDescent="0.2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0.92948255607901209</v>
      </c>
      <c r="G791" s="1">
        <f t="shared" ref="G791:K791" si="555">G233</f>
        <v>2.0708936107891853</v>
      </c>
      <c r="H791" s="1">
        <f t="shared" si="555"/>
        <v>3.5954142392798503E-2</v>
      </c>
      <c r="I791" s="1">
        <f t="shared" si="555"/>
        <v>1.314765285175959</v>
      </c>
      <c r="J791" s="1">
        <f t="shared" si="555"/>
        <v>1.1684332456296803E-2</v>
      </c>
      <c r="K791" s="1">
        <f t="shared" si="555"/>
        <v>2.1250388248754051E-3</v>
      </c>
    </row>
    <row r="792" spans="2:13" x14ac:dyDescent="0.2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0.77339459208653039</v>
      </c>
      <c r="G792" s="1">
        <f t="shared" ref="G792:K792" si="556">G239</f>
        <v>0.10316036115698561</v>
      </c>
      <c r="H792" s="1">
        <f t="shared" si="556"/>
        <v>5.8814090172257236E-2</v>
      </c>
      <c r="I792" s="1">
        <f t="shared" si="556"/>
        <v>4.6074223260231438E-2</v>
      </c>
      <c r="J792" s="1">
        <f t="shared" si="556"/>
        <v>2.7702439137596627E-2</v>
      </c>
      <c r="K792" s="1">
        <f t="shared" si="556"/>
        <v>9.337153838842132E-3</v>
      </c>
    </row>
    <row r="793" spans="2:13" x14ac:dyDescent="0.2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7.125066339972088E-3</v>
      </c>
      <c r="K793" s="1">
        <f t="shared" si="557"/>
        <v>5.4321198655259044E-3</v>
      </c>
    </row>
    <row r="794" spans="2:13" x14ac:dyDescent="0.2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3.6494251273451315E-4</v>
      </c>
      <c r="J794" s="1">
        <f t="shared" si="558"/>
        <v>2.2095002359837569E-3</v>
      </c>
      <c r="K794" s="1">
        <f t="shared" si="558"/>
        <v>3.2649654719166878E-4</v>
      </c>
    </row>
    <row r="795" spans="2:13" x14ac:dyDescent="0.2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1.9348845305858422</v>
      </c>
      <c r="G795" s="1">
        <f t="shared" ref="G795:K795" si="559">G272</f>
        <v>1.8588626633509411</v>
      </c>
      <c r="H795" s="1">
        <f t="shared" si="559"/>
        <v>2.5503801071936492</v>
      </c>
      <c r="I795" s="1">
        <f t="shared" si="559"/>
        <v>2.2434145161547754</v>
      </c>
      <c r="J795" s="1">
        <f t="shared" si="559"/>
        <v>0.27138318169834874</v>
      </c>
      <c r="K795" s="1">
        <f t="shared" si="559"/>
        <v>2.2739720673703445E-4</v>
      </c>
    </row>
    <row r="796" spans="2:13" x14ac:dyDescent="0.2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1.2489200475173443</v>
      </c>
      <c r="K796" s="1">
        <f t="shared" si="560"/>
        <v>2.0112661793642204</v>
      </c>
    </row>
    <row r="797" spans="2:13" x14ac:dyDescent="0.2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0.65981796555961547</v>
      </c>
      <c r="G797" s="1">
        <f t="shared" ref="G797:K797" si="561">G281</f>
        <v>1.8166141852647779</v>
      </c>
      <c r="H797" s="1">
        <f t="shared" si="561"/>
        <v>3.3612226860623937</v>
      </c>
      <c r="I797" s="1">
        <f t="shared" si="561"/>
        <v>5.5648059257110321</v>
      </c>
      <c r="J797" s="1">
        <f t="shared" si="561"/>
        <v>7.9584669058921174</v>
      </c>
      <c r="K797" s="1">
        <f t="shared" si="561"/>
        <v>1.1237548914149187E-3</v>
      </c>
    </row>
    <row r="798" spans="2:13" x14ac:dyDescent="0.2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0.33932863833166432</v>
      </c>
      <c r="K798" s="1">
        <f t="shared" si="562"/>
        <v>12.446434350799125</v>
      </c>
    </row>
    <row r="799" spans="2:13" x14ac:dyDescent="0.2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8.4869000916542117E-4</v>
      </c>
      <c r="J799" s="1">
        <f t="shared" si="563"/>
        <v>0.24582946642756526</v>
      </c>
      <c r="K799" s="1">
        <f t="shared" si="563"/>
        <v>0.11965523571646121</v>
      </c>
      <c r="M799" s="1"/>
    </row>
    <row r="800" spans="2:13" x14ac:dyDescent="0.2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7.1200062420285715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7.6289120614567567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7.3111308683885117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8.3795009862016485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10.298656259198173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11.758980314333572</v>
      </c>
    </row>
    <row r="801" spans="2:11" x14ac:dyDescent="0.2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9.0019059632621765</v>
      </c>
      <c r="G801" s="1">
        <f t="shared" ref="G801:K801" si="564">G802</f>
        <v>10.609947339466402</v>
      </c>
      <c r="H801" s="1">
        <f t="shared" si="564"/>
        <v>9.7346583218438152</v>
      </c>
      <c r="I801" s="1">
        <f t="shared" si="564"/>
        <v>13.546940810757839</v>
      </c>
      <c r="J801" s="1">
        <f t="shared" si="564"/>
        <v>13.551967497399492</v>
      </c>
      <c r="K801" s="1">
        <f t="shared" si="564"/>
        <v>9.5446638966282489</v>
      </c>
    </row>
    <row r="802" spans="2:11" x14ac:dyDescent="0.2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9.0019059632621765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10.609947339466402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9.7346583218438152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13.546940810757839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13.551967497399492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9.5446638966282489</v>
      </c>
    </row>
    <row r="803" spans="2:11" x14ac:dyDescent="0.2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0.62579801380236133</v>
      </c>
      <c r="G803" s="1">
        <f t="shared" ref="G803:K803" si="566">G804</f>
        <v>0.73757966123539664</v>
      </c>
      <c r="H803" s="1">
        <f t="shared" si="566"/>
        <v>0.73635113344537295</v>
      </c>
      <c r="I803" s="1">
        <f t="shared" si="566"/>
        <v>0.73430399961944859</v>
      </c>
      <c r="J803" s="1">
        <f t="shared" si="566"/>
        <v>0.73083768728359799</v>
      </c>
      <c r="K803" s="1">
        <f t="shared" si="566"/>
        <v>0.72690187622439939</v>
      </c>
    </row>
    <row r="804" spans="2:11" x14ac:dyDescent="0.2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0.62579801380236133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0.73757966123539664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0.73635113344537295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0.73430399961944859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0.73083768728359799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0.72690187622439939</v>
      </c>
    </row>
    <row r="805" spans="2:11" x14ac:dyDescent="0.2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7.798051821102292</v>
      </c>
      <c r="G805" s="1">
        <f>[1]Industry!C$21</f>
        <v>8.0801514548063942</v>
      </c>
      <c r="H805" s="1">
        <f>[1]Industry!D$21</f>
        <v>5.6082703878993545</v>
      </c>
      <c r="I805" s="1">
        <f>[1]Industry!E$21</f>
        <v>5.5456346818781714</v>
      </c>
      <c r="J805" s="1">
        <f>[1]Industry!F$21</f>
        <v>5.4553034807469905</v>
      </c>
      <c r="K805" s="1">
        <f>[1]Industry!G$21</f>
        <v>7.2211875632052411E-4</v>
      </c>
    </row>
    <row r="806" spans="2:11" x14ac:dyDescent="0.2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7.798051821102292</v>
      </c>
      <c r="G806" s="1">
        <f t="shared" ref="G806:K806" si="568">G805</f>
        <v>8.0801514548063942</v>
      </c>
      <c r="H806" s="1">
        <f t="shared" si="568"/>
        <v>5.6082703878993545</v>
      </c>
      <c r="I806" s="1">
        <f t="shared" si="568"/>
        <v>5.5456346818781714</v>
      </c>
      <c r="J806" s="1">
        <f t="shared" si="568"/>
        <v>5.4553034807469905</v>
      </c>
      <c r="K806" s="1">
        <f t="shared" si="568"/>
        <v>7.2211875632052411E-4</v>
      </c>
    </row>
    <row r="807" spans="2:11" x14ac:dyDescent="0.2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7.798051821102292</v>
      </c>
      <c r="G808" s="1">
        <f t="shared" ref="G808:K808" si="569">G806</f>
        <v>8.0801514548063942</v>
      </c>
      <c r="H808" s="1">
        <f t="shared" si="569"/>
        <v>5.6082703878993545</v>
      </c>
      <c r="I808" s="1">
        <f t="shared" si="569"/>
        <v>5.5456346818781714</v>
      </c>
      <c r="J808" s="1">
        <f t="shared" si="569"/>
        <v>5.4553034807469905</v>
      </c>
      <c r="K808" s="1">
        <f t="shared" si="569"/>
        <v>7.2211875632052411E-4</v>
      </c>
    </row>
    <row r="809" spans="2:11" x14ac:dyDescent="0.2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8.5611747932702181E-2</v>
      </c>
      <c r="I809" s="1">
        <f>[1]Industry!E$22</f>
        <v>8.5615167248422649E-2</v>
      </c>
      <c r="J809" s="1">
        <f>[1]Industry!F$22</f>
        <v>8.5616749463407249E-2</v>
      </c>
      <c r="K809" s="1">
        <f>[1]Industry!G$22</f>
        <v>8.5617440818232374E-2</v>
      </c>
    </row>
    <row r="810" spans="2:11" x14ac:dyDescent="0.2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8.5611747932702181E-2</v>
      </c>
      <c r="I810" s="1">
        <f t="shared" si="572"/>
        <v>8.5615167248422649E-2</v>
      </c>
      <c r="J810" s="1">
        <f t="shared" si="572"/>
        <v>8.5616749463407249E-2</v>
      </c>
      <c r="K810" s="1">
        <f t="shared" si="572"/>
        <v>8.5617440818232374E-2</v>
      </c>
    </row>
    <row r="811" spans="2:11" x14ac:dyDescent="0.2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2.4813507250348883E-3</v>
      </c>
      <c r="I811" s="1">
        <f>[1]Industry!E$23</f>
        <v>1.7716925622972834E-2</v>
      </c>
      <c r="J811" s="1">
        <f>[1]Industry!F$23</f>
        <v>9.6160413465755763</v>
      </c>
      <c r="K811" s="1">
        <f>[1]Industry!G$23</f>
        <v>15.446545105981571</v>
      </c>
    </row>
    <row r="812" spans="2:11" x14ac:dyDescent="0.2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2.4813507250348883E-3</v>
      </c>
      <c r="I812" s="1">
        <f t="shared" si="575"/>
        <v>1.7716925622972834E-2</v>
      </c>
      <c r="J812" s="1">
        <f t="shared" si="575"/>
        <v>9.6160413465755763</v>
      </c>
      <c r="K812" s="1">
        <f t="shared" si="575"/>
        <v>15.446545105981571</v>
      </c>
    </row>
    <row r="813" spans="2:11" x14ac:dyDescent="0.2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0.74847188599176584</v>
      </c>
      <c r="G813" s="1">
        <f>[1]Industry!C$24</f>
        <v>0.94973951835965487</v>
      </c>
      <c r="H813" s="1">
        <f>[1]Industry!D$24</f>
        <v>1.6468286340280618</v>
      </c>
      <c r="I813" s="1">
        <f>[1]Industry!E$24</f>
        <v>2.6699211453924261</v>
      </c>
      <c r="J813" s="1">
        <f>[1]Industry!F$24</f>
        <v>2.717804790289275</v>
      </c>
      <c r="K813" s="1">
        <f>[1]Industry!G$24</f>
        <v>3.7269193383014168</v>
      </c>
    </row>
    <row r="814" spans="2:11" x14ac:dyDescent="0.2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0.74847188599176584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0.94973951835965487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1.6420497091812933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2.6659164015514589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2.7124998504861457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3.7236307778971174</v>
      </c>
    </row>
    <row r="815" spans="2:11" x14ac:dyDescent="0.2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4.7789248467684509E-3</v>
      </c>
      <c r="I815" s="1">
        <f t="shared" si="580"/>
        <v>4.0047438409671621E-3</v>
      </c>
      <c r="J815" s="1">
        <f t="shared" si="580"/>
        <v>5.3049398031292938E-3</v>
      </c>
      <c r="K815" s="1">
        <f t="shared" si="580"/>
        <v>3.2885604042993677E-3</v>
      </c>
    </row>
    <row r="816" spans="2:11" x14ac:dyDescent="0.2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72.708257319976695</v>
      </c>
      <c r="G816" s="17">
        <f>[1]Industry!C$71</f>
        <v>74.034697698980381</v>
      </c>
      <c r="H816" s="17">
        <f>[1]Industry!D$71</f>
        <v>75.244350145593657</v>
      </c>
      <c r="I816" s="17">
        <f>[1]Industry!E$71</f>
        <v>76.742523248842105</v>
      </c>
      <c r="J816" s="17">
        <f>[1]Industry!F$71</f>
        <v>79.679741192400542</v>
      </c>
      <c r="K816" s="17">
        <f>[1]Industry!G$71</f>
        <v>83.49440136121143</v>
      </c>
    </row>
    <row r="817" spans="2:13" x14ac:dyDescent="0.2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58.985435777077043</v>
      </c>
      <c r="G817" s="18">
        <f t="shared" ref="G817:K817" si="581">SUM(G818:G820)</f>
        <v>61.36578686372706</v>
      </c>
      <c r="H817" s="18">
        <f t="shared" si="581"/>
        <v>63.479244212250933</v>
      </c>
      <c r="I817" s="18">
        <f t="shared" si="581"/>
        <v>66.629013043369682</v>
      </c>
      <c r="J817" s="18">
        <f t="shared" si="581"/>
        <v>69.493137056455836</v>
      </c>
      <c r="K817" s="18">
        <f t="shared" si="581"/>
        <v>72.680429511136822</v>
      </c>
    </row>
    <row r="818" spans="2:13" x14ac:dyDescent="0.2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9.813893478752755</v>
      </c>
      <c r="G818" s="1">
        <f>[1]Industry!C$55</f>
        <v>10.335088727179311</v>
      </c>
      <c r="H818" s="1">
        <f>[1]Industry!D$55</f>
        <v>10.500560786397557</v>
      </c>
      <c r="I818" s="1">
        <f>[1]Industry!E$55</f>
        <v>10.630363195069398</v>
      </c>
      <c r="J818" s="1">
        <f>[1]Industry!F$55</f>
        <v>11.050600215863478</v>
      </c>
      <c r="K818" s="1">
        <f>[1]Industry!G$55</f>
        <v>11.092585198737305</v>
      </c>
      <c r="L818" s="1"/>
      <c r="M818" s="1"/>
    </row>
    <row r="819" spans="2:13" x14ac:dyDescent="0.2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1.1081446461532893</v>
      </c>
      <c r="G819" s="1">
        <f>[1]Industry!C$56</f>
        <v>1.4008070146881031</v>
      </c>
      <c r="H819" s="1">
        <f>[1]Industry!D$56</f>
        <v>2.408512592703143</v>
      </c>
      <c r="I819" s="1">
        <f>[1]Industry!E$56</f>
        <v>3.8756254203527045</v>
      </c>
      <c r="J819" s="1">
        <f>[1]Industry!F$56</f>
        <v>3.8783876228609881</v>
      </c>
      <c r="K819" s="1">
        <f>[1]Industry!G$56</f>
        <v>5.2438898564362066</v>
      </c>
    </row>
    <row r="820" spans="2:13" x14ac:dyDescent="0.2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49.629891121859643</v>
      </c>
      <c r="H820" s="1">
        <f>[1]Industry!D$3-([1]Industry!D$6-[1]Industry!D$70)</f>
        <v>50.570170833150236</v>
      </c>
      <c r="I820" s="1">
        <f>[1]Industry!E$3-([1]Industry!E$6-[1]Industry!E$70)</f>
        <v>52.123024427947577</v>
      </c>
      <c r="J820" s="1">
        <f>[1]Industry!F$3-([1]Industry!F$6-[1]Industry!F$70)</f>
        <v>54.564149217731376</v>
      </c>
      <c r="K820" s="1">
        <f>[1]Industry!G$3-([1]Industry!G$6-[1]Industry!G$70)</f>
        <v>56.343954455963313</v>
      </c>
    </row>
    <row r="821" spans="2:13" x14ac:dyDescent="0.2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8.7635363071540482</v>
      </c>
      <c r="G821" s="1">
        <f t="shared" ref="G821:K821" si="583">SUM(G822:G823)</f>
        <v>6.1778458102227205</v>
      </c>
      <c r="H821" s="1">
        <f t="shared" si="583"/>
        <v>6.1778429764527711</v>
      </c>
      <c r="I821" s="1">
        <f t="shared" si="583"/>
        <v>5.0770783283963601</v>
      </c>
      <c r="J821" s="1">
        <f t="shared" si="583"/>
        <v>2.6633738176781416</v>
      </c>
      <c r="K821" s="1">
        <f t="shared" si="583"/>
        <v>0.19578664609938898</v>
      </c>
    </row>
    <row r="822" spans="2:13" x14ac:dyDescent="0.2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6.9177088109888514</v>
      </c>
      <c r="G822" s="1">
        <f>[1]Industry!C$57</f>
        <v>6.1774396540404046</v>
      </c>
      <c r="H822" s="1">
        <f>[1]Industry!D$57</f>
        <v>6.176762288984964</v>
      </c>
      <c r="I822" s="1">
        <f>[1]Industry!E$57</f>
        <v>5.076510603948523</v>
      </c>
      <c r="J822" s="1">
        <f>[1]Industry!F$57</f>
        <v>2.6623784753700885</v>
      </c>
      <c r="K822" s="1">
        <f>[1]Industry!G$57</f>
        <v>0.19578664609938898</v>
      </c>
    </row>
    <row r="823" spans="2:13" x14ac:dyDescent="0.2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1.8458274961651964</v>
      </c>
      <c r="G823" s="1">
        <f>[1]Industry!C$58</f>
        <v>4.0615618231584598E-4</v>
      </c>
      <c r="H823" s="1">
        <f>[1]Industry!D$58</f>
        <v>1.0806874678066605E-3</v>
      </c>
      <c r="I823" s="1">
        <f>[1]Industry!E$58</f>
        <v>5.6772444783735566E-4</v>
      </c>
      <c r="J823" s="1">
        <f>[1]Industry!F$58</f>
        <v>9.9534230805317322E-4</v>
      </c>
      <c r="K823" s="1">
        <f>[1]Industry!G$58</f>
        <v>0</v>
      </c>
    </row>
    <row r="824" spans="2:13" x14ac:dyDescent="0.2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28.930291262732794</v>
      </c>
      <c r="G824" s="1">
        <f t="shared" ref="G824:K824" si="584">SUM(G825:G827)</f>
        <v>26.037354162701014</v>
      </c>
      <c r="H824" s="1">
        <f t="shared" si="584"/>
        <v>30.39189708616767</v>
      </c>
      <c r="I824" s="1">
        <f t="shared" si="584"/>
        <v>25.00067976793083</v>
      </c>
      <c r="J824" s="1">
        <f t="shared" si="584"/>
        <v>17.204305262623208</v>
      </c>
      <c r="K824" s="1">
        <f t="shared" si="584"/>
        <v>10.567479664180638</v>
      </c>
    </row>
    <row r="825" spans="2:13" x14ac:dyDescent="0.2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28.619774459486116</v>
      </c>
      <c r="G825" s="1">
        <f>[1]Industry!C$59</f>
        <v>25.644829909968156</v>
      </c>
      <c r="H825" s="1">
        <f>[1]Industry!D$59</f>
        <v>28.24475412855536</v>
      </c>
      <c r="I825" s="1">
        <f>[1]Industry!E$59</f>
        <v>19.858744180236403</v>
      </c>
      <c r="J825" s="1">
        <f>[1]Industry!F$59</f>
        <v>12.060070310229809</v>
      </c>
      <c r="K825" s="1">
        <f>[1]Industry!G$59</f>
        <v>5.3625237281549838</v>
      </c>
    </row>
    <row r="826" spans="2:13" x14ac:dyDescent="0.2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1.017625377127601E-2</v>
      </c>
      <c r="I826" s="1">
        <f>[1]Industry!E$60</f>
        <v>8.3470593089152202E-3</v>
      </c>
      <c r="J826" s="1">
        <f>[1]Industry!F$60</f>
        <v>1.0631548889701779E-2</v>
      </c>
      <c r="K826" s="1">
        <f>[1]Industry!G$60</f>
        <v>6.3631198903444817E-3</v>
      </c>
    </row>
    <row r="827" spans="2:13" x14ac:dyDescent="0.2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0.3105168032466783</v>
      </c>
      <c r="G827" s="1">
        <f>[1]Industry!C$68</f>
        <v>0.3925242527328579</v>
      </c>
      <c r="H827" s="1">
        <f>[1]Industry!D$68</f>
        <v>2.136966703841034</v>
      </c>
      <c r="I827" s="1">
        <f>[1]Industry!E$68</f>
        <v>5.1335885283855118</v>
      </c>
      <c r="J827" s="1">
        <f>[1]Industry!F$68</f>
        <v>5.1336034035036979</v>
      </c>
      <c r="K827" s="1">
        <f>[1]Industry!G$68</f>
        <v>5.198592816135311</v>
      </c>
    </row>
    <row r="828" spans="2:13" x14ac:dyDescent="0.2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2.3674062419560249</v>
      </c>
      <c r="G828" s="1">
        <f t="shared" ref="G828:K828" si="587">G829</f>
        <v>2.307507373825723</v>
      </c>
      <c r="H828" s="1">
        <f t="shared" si="587"/>
        <v>7.6561153479954881E-3</v>
      </c>
      <c r="I828" s="1">
        <f t="shared" si="587"/>
        <v>4.6527839603274687E-4</v>
      </c>
      <c r="J828" s="1">
        <f t="shared" si="587"/>
        <v>7.4210791246205577E-4</v>
      </c>
      <c r="K828" s="1">
        <f t="shared" si="587"/>
        <v>2.0643449308473742E-4</v>
      </c>
    </row>
    <row r="829" spans="2:13" x14ac:dyDescent="0.2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2.3674062419560249</v>
      </c>
      <c r="G829" s="1">
        <f>[1]Industry!C$61</f>
        <v>2.307507373825723</v>
      </c>
      <c r="H829" s="1">
        <f>[1]Industry!D$61</f>
        <v>7.6561153479954881E-3</v>
      </c>
      <c r="I829" s="1">
        <f>[1]Industry!E$61</f>
        <v>4.6527839603274687E-4</v>
      </c>
      <c r="J829" s="1">
        <f>[1]Industry!F$61</f>
        <v>7.4210791246205577E-4</v>
      </c>
      <c r="K829" s="1">
        <f>[1]Industry!G$61</f>
        <v>2.0643449308473742E-4</v>
      </c>
    </row>
    <row r="830" spans="2:13" x14ac:dyDescent="0.2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11.767335910290329</v>
      </c>
      <c r="G830" s="1">
        <f t="shared" ref="G830:K830" si="588">G831+G841</f>
        <v>12.635417220498312</v>
      </c>
      <c r="H830" s="1">
        <f t="shared" si="588"/>
        <v>12.429470727258742</v>
      </c>
      <c r="I830" s="1">
        <f t="shared" si="588"/>
        <v>16.437955163185993</v>
      </c>
      <c r="J830" s="1">
        <f t="shared" si="588"/>
        <v>19.256477157821884</v>
      </c>
      <c r="K830" s="1">
        <f t="shared" si="588"/>
        <v>25.034001675909856</v>
      </c>
    </row>
    <row r="831" spans="2:13" x14ac:dyDescent="0.2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5.1850591516389413</v>
      </c>
      <c r="G831" s="1">
        <f>[1]Industry!C$62</f>
        <v>5.5675630897867645</v>
      </c>
      <c r="H831" s="1">
        <f>[1]Industry!D$62</f>
        <v>5.6343118305877606</v>
      </c>
      <c r="I831" s="1">
        <f>[1]Industry!E$62</f>
        <v>8.6083440876130233</v>
      </c>
      <c r="J831" s="1">
        <f>[1]Industry!F$62</f>
        <v>9.5316900378242924</v>
      </c>
      <c r="K831" s="1">
        <f>[1]Industry!G$62</f>
        <v>13.862970377292958</v>
      </c>
      <c r="M831" s="1"/>
    </row>
    <row r="832" spans="2:13" x14ac:dyDescent="0.2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1.1214270432581828</v>
      </c>
      <c r="G832" s="1">
        <f t="shared" ref="G832:K832" si="589">IFERROR(G791/G$790,0)*G$831</f>
        <v>1.9710693359843827</v>
      </c>
      <c r="H832" s="1">
        <f t="shared" si="589"/>
        <v>3.3726995713636979E-2</v>
      </c>
      <c r="I832" s="1">
        <f t="shared" si="589"/>
        <v>1.2342000341671446</v>
      </c>
      <c r="J832" s="1">
        <f t="shared" si="589"/>
        <v>1.1013081627409773E-2</v>
      </c>
      <c r="K832" s="1">
        <f t="shared" si="589"/>
        <v>2.0183266751342276E-3</v>
      </c>
    </row>
    <row r="833" spans="2:13" x14ac:dyDescent="0.2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0.9331058501346845</v>
      </c>
      <c r="G833" s="1">
        <f t="shared" si="590"/>
        <v>9.8187672947680035E-2</v>
      </c>
      <c r="H833" s="1">
        <f t="shared" si="590"/>
        <v>5.5170904800624358E-2</v>
      </c>
      <c r="I833" s="1">
        <f t="shared" si="590"/>
        <v>4.325091981295498E-2</v>
      </c>
      <c r="J833" s="1">
        <f t="shared" si="590"/>
        <v>2.6110967369495485E-2</v>
      </c>
      <c r="K833" s="1">
        <f t="shared" si="590"/>
        <v>8.8682740485327236E-3</v>
      </c>
    </row>
    <row r="834" spans="2:13" x14ac:dyDescent="0.2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6.715739859022473E-3</v>
      </c>
      <c r="K834" s="1">
        <f t="shared" si="590"/>
        <v>5.1593374665803169E-3</v>
      </c>
    </row>
    <row r="835" spans="2:13" x14ac:dyDescent="0.2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3.4257982528470828E-4</v>
      </c>
      <c r="J835" s="1">
        <f t="shared" si="590"/>
        <v>2.08256710819254E-3</v>
      </c>
      <c r="K835" s="1">
        <f t="shared" si="590"/>
        <v>3.1010101218964943E-4</v>
      </c>
    </row>
    <row r="836" spans="2:13" x14ac:dyDescent="0.2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2.3344513826426536</v>
      </c>
      <c r="G836" s="1">
        <f t="shared" si="590"/>
        <v>1.7692590176764453</v>
      </c>
      <c r="H836" s="1">
        <f t="shared" si="590"/>
        <v>2.3923991289719675</v>
      </c>
      <c r="I836" s="1">
        <f t="shared" si="590"/>
        <v>2.1059441587847614</v>
      </c>
      <c r="J836" s="1">
        <f t="shared" si="590"/>
        <v>0.25579254471995255</v>
      </c>
      <c r="K836" s="1">
        <f t="shared" si="590"/>
        <v>2.159781001814304E-4</v>
      </c>
    </row>
    <row r="837" spans="2:13" x14ac:dyDescent="0.2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1.1771710947855298</v>
      </c>
      <c r="K837" s="1">
        <f t="shared" si="590"/>
        <v>1.9102673010428963</v>
      </c>
    </row>
    <row r="838" spans="2:13" x14ac:dyDescent="0.2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0.79607487560342061</v>
      </c>
      <c r="G838" s="1">
        <f t="shared" si="590"/>
        <v>1.7290470631782566</v>
      </c>
      <c r="H838" s="1">
        <f t="shared" si="590"/>
        <v>3.153014801101532</v>
      </c>
      <c r="I838" s="1">
        <f t="shared" si="590"/>
        <v>5.2238097104358125</v>
      </c>
      <c r="J838" s="1">
        <f t="shared" si="590"/>
        <v>7.5012625660437466</v>
      </c>
      <c r="K838" s="1">
        <f t="shared" si="590"/>
        <v>1.0673237811494015E-3</v>
      </c>
    </row>
    <row r="839" spans="2:13" x14ac:dyDescent="0.2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0.31983461669224356</v>
      </c>
      <c r="K839" s="1">
        <f t="shared" si="590"/>
        <v>11.821417174341615</v>
      </c>
    </row>
    <row r="840" spans="2:13" x14ac:dyDescent="0.2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7.96684587066119E-4</v>
      </c>
      <c r="J840" s="1">
        <f t="shared" si="590"/>
        <v>0.23170685961869858</v>
      </c>
      <c r="K840" s="1">
        <f t="shared" si="590"/>
        <v>0.11364656082467917</v>
      </c>
      <c r="M840" s="1"/>
    </row>
    <row r="841" spans="2:13" x14ac:dyDescent="0.2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6.5822767586513882</v>
      </c>
      <c r="G841" s="1">
        <f>[1]Industry!C$63</f>
        <v>7.067854130711547</v>
      </c>
      <c r="H841" s="1">
        <f>[1]Industry!D$63</f>
        <v>6.7951588966709808</v>
      </c>
      <c r="I841" s="1">
        <f>[1]Industry!E$63</f>
        <v>7.8296110755729691</v>
      </c>
      <c r="J841" s="1">
        <f>[1]Industry!F$63</f>
        <v>9.7247871199975933</v>
      </c>
      <c r="K841" s="1">
        <f>[1]Industry!G$63</f>
        <v>11.171031298616896</v>
      </c>
    </row>
    <row r="842" spans="2:13" x14ac:dyDescent="0.2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5.3111245183246814</v>
      </c>
      <c r="G842" s="1">
        <f t="shared" ref="G842:K842" si="591">G843</f>
        <v>6.2669422285114909</v>
      </c>
      <c r="H842" s="1">
        <f t="shared" si="591"/>
        <v>5.7596728404242636</v>
      </c>
      <c r="I842" s="1">
        <f t="shared" si="591"/>
        <v>8.0378515477163166</v>
      </c>
      <c r="J842" s="1">
        <f t="shared" si="591"/>
        <v>8.0860072734483648</v>
      </c>
      <c r="K842" s="1">
        <f t="shared" si="591"/>
        <v>5.7267983379769509</v>
      </c>
    </row>
    <row r="843" spans="2:13" x14ac:dyDescent="0.2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5.3111245183246814</v>
      </c>
      <c r="G843" s="1">
        <f>[1]Industry!C$64</f>
        <v>6.2669422285114909</v>
      </c>
      <c r="H843" s="1">
        <f>[1]Industry!D$64</f>
        <v>5.7596728404242636</v>
      </c>
      <c r="I843" s="1">
        <f>[1]Industry!E$64</f>
        <v>8.0378515477163166</v>
      </c>
      <c r="J843" s="1">
        <f>[1]Industry!F$64</f>
        <v>8.0860072734483648</v>
      </c>
      <c r="K843" s="1">
        <f>[1]Industry!G$64</f>
        <v>5.7267983379769509</v>
      </c>
    </row>
    <row r="844" spans="2:13" x14ac:dyDescent="0.2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0.46152603517924201</v>
      </c>
      <c r="G844" s="1">
        <f t="shared" ref="G844:K844" si="592">G845</f>
        <v>0.54457964987880114</v>
      </c>
      <c r="H844" s="1">
        <f t="shared" si="592"/>
        <v>0.54459302577730784</v>
      </c>
      <c r="I844" s="1">
        <f t="shared" si="592"/>
        <v>0.54460879971775822</v>
      </c>
      <c r="J844" s="1">
        <f t="shared" si="592"/>
        <v>0.54508310843234986</v>
      </c>
      <c r="K844" s="1">
        <f t="shared" si="592"/>
        <v>0.54517640716830007</v>
      </c>
    </row>
    <row r="845" spans="2:13" x14ac:dyDescent="0.2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0.46152603517924201</v>
      </c>
      <c r="G845" s="1">
        <f>[1]Industry!C$65</f>
        <v>0.54457964987880114</v>
      </c>
      <c r="H845" s="1">
        <f>[1]Industry!D$65</f>
        <v>0.54459302577730784</v>
      </c>
      <c r="I845" s="1">
        <f>[1]Industry!E$65</f>
        <v>0.54460879971775822</v>
      </c>
      <c r="J845" s="1">
        <f>[1]Industry!F$65</f>
        <v>0.54508310843234986</v>
      </c>
      <c r="K845" s="1">
        <f>[1]Industry!G$65</f>
        <v>0.54517640716830007</v>
      </c>
    </row>
    <row r="846" spans="2:13" x14ac:dyDescent="0.2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4.1173713615420082</v>
      </c>
      <c r="G846" s="1">
        <f t="shared" ref="G846:K846" si="593">G847</f>
        <v>4.2663199681377773</v>
      </c>
      <c r="H846" s="1">
        <f t="shared" si="593"/>
        <v>2.9611667648108591</v>
      </c>
      <c r="I846" s="1">
        <f t="shared" si="593"/>
        <v>2.9280951120316741</v>
      </c>
      <c r="J846" s="1">
        <f t="shared" si="593"/>
        <v>2.8804002378344125</v>
      </c>
      <c r="K846" s="1">
        <f t="shared" si="593"/>
        <v>3.9283260343836522E-4</v>
      </c>
    </row>
    <row r="847" spans="2:13" x14ac:dyDescent="0.2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4.1173713615420082</v>
      </c>
      <c r="G847" s="1">
        <f>[1]Industry!C$66</f>
        <v>4.2663199681377773</v>
      </c>
      <c r="H847" s="1">
        <f>[1]Industry!D$66</f>
        <v>2.9611667648108591</v>
      </c>
      <c r="I847" s="1">
        <f>[1]Industry!E$66</f>
        <v>2.9280951120316741</v>
      </c>
      <c r="J847" s="1">
        <f>[1]Industry!F$66</f>
        <v>2.8804002378344125</v>
      </c>
      <c r="K847" s="1">
        <f>[1]Industry!G$66</f>
        <v>3.9283260343836522E-4</v>
      </c>
    </row>
    <row r="848" spans="2:13" x14ac:dyDescent="0.2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8.5611747932702181E-2</v>
      </c>
      <c r="I848" s="1">
        <f t="shared" si="594"/>
        <v>8.5615167248422649E-2</v>
      </c>
      <c r="J848" s="1">
        <f t="shared" si="594"/>
        <v>8.5616749463407249E-2</v>
      </c>
      <c r="K848" s="1">
        <f t="shared" si="594"/>
        <v>8.5617440818232374E-2</v>
      </c>
    </row>
    <row r="849" spans="2:11" x14ac:dyDescent="0.2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8.5611747932702181E-2</v>
      </c>
      <c r="I849" s="1">
        <f>[1]Industry!E$67</f>
        <v>8.5615167248422649E-2</v>
      </c>
      <c r="J849" s="1">
        <f>[1]Industry!F$67</f>
        <v>8.5616749463407249E-2</v>
      </c>
      <c r="K849" s="1">
        <f>[1]Industry!G$67</f>
        <v>8.5617440818232374E-2</v>
      </c>
    </row>
    <row r="850" spans="2:11" x14ac:dyDescent="0.2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5.4615175772831709E-3</v>
      </c>
      <c r="J850" s="1">
        <f t="shared" si="595"/>
        <v>7.7074743352102129</v>
      </c>
      <c r="K850" s="1">
        <f t="shared" si="595"/>
        <v>12.50978175010737</v>
      </c>
    </row>
    <row r="851" spans="2:11" x14ac:dyDescent="0.2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5.4615175772831709E-3</v>
      </c>
      <c r="J851" s="1">
        <f>[1]Industry!F$69</f>
        <v>7.7074743352102129</v>
      </c>
      <c r="K851" s="1">
        <f>[1]Industry!G$69</f>
        <v>12.50978175010737</v>
      </c>
    </row>
    <row r="852" spans="2:11" x14ac:dyDescent="0.2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4.8942490129228577</v>
      </c>
      <c r="H852" s="1">
        <f t="shared" si="596"/>
        <v>4.8942585864679868</v>
      </c>
      <c r="I852" s="1">
        <f t="shared" si="596"/>
        <v>5.036154211684682</v>
      </c>
      <c r="J852" s="1">
        <f t="shared" si="596"/>
        <v>6.8323866092363374</v>
      </c>
      <c r="K852" s="1">
        <f t="shared" si="596"/>
        <v>13.57775986777871</v>
      </c>
    </row>
    <row r="853" spans="2:11" x14ac:dyDescent="0.2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0.91690181625099187</v>
      </c>
      <c r="H853" s="1">
        <f>[1]Industry!D$6-H854</f>
        <v>0.91689310414733161</v>
      </c>
      <c r="I853" s="1">
        <f>[1]Industry!E$6-I854</f>
        <v>0.91743026046535991</v>
      </c>
      <c r="J853" s="1">
        <f>[1]Industry!F$6-J854</f>
        <v>0.51111330598468907</v>
      </c>
      <c r="K853" s="1">
        <f>[1]Industry!G$6-K854</f>
        <v>1.0850747510980483</v>
      </c>
    </row>
    <row r="854" spans="2:11" x14ac:dyDescent="0.2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3.9773471966718659</v>
      </c>
      <c r="H854" s="1">
        <f>[1]Industry!D$70</f>
        <v>3.9773654823206552</v>
      </c>
      <c r="I854" s="1">
        <f>[1]Industry!E$70</f>
        <v>4.1187239512193221</v>
      </c>
      <c r="J854" s="1">
        <f>[1]Industry!F$70</f>
        <v>6.3212733032516484</v>
      </c>
      <c r="K854" s="1">
        <f>[1]Industry!G$70</f>
        <v>12.492685116680661</v>
      </c>
    </row>
    <row r="855" spans="2:11" x14ac:dyDescent="0.2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0.84261542941328382</v>
      </c>
      <c r="G856" s="4">
        <f t="shared" ref="G856:K856" si="597">IFERROR(G818/G763,"-")</f>
        <v>0.84306236513985244</v>
      </c>
      <c r="H856" s="4">
        <f t="shared" si="597"/>
        <v>0.84373276872970726</v>
      </c>
      <c r="I856" s="4">
        <f t="shared" si="597"/>
        <v>0.84485010804613014</v>
      </c>
      <c r="J856" s="4">
        <f t="shared" si="597"/>
        <v>0.84708478667897713</v>
      </c>
      <c r="K856" s="4">
        <f t="shared" si="597"/>
        <v>0.84931946531182367</v>
      </c>
    </row>
    <row r="857" spans="2:11" x14ac:dyDescent="0.2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3.0809801822513299</v>
      </c>
      <c r="G857" s="4">
        <f t="shared" si="600"/>
        <v>3.1055374774069171</v>
      </c>
      <c r="H857" s="4">
        <f t="shared" si="600"/>
        <v>3.1423734201402893</v>
      </c>
      <c r="I857" s="4">
        <f t="shared" si="600"/>
        <v>3.2037666580292461</v>
      </c>
      <c r="J857" s="4">
        <f t="shared" si="600"/>
        <v>3.3265531338071663</v>
      </c>
      <c r="K857" s="4">
        <f t="shared" si="600"/>
        <v>3.4493396095850866</v>
      </c>
    </row>
    <row r="858" spans="2:11" x14ac:dyDescent="0.2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</v>
      </c>
      <c r="G858" s="4">
        <f t="shared" si="601"/>
        <v>1</v>
      </c>
      <c r="H858" s="4">
        <f t="shared" si="601"/>
        <v>0.99999999999999989</v>
      </c>
      <c r="I858" s="4">
        <f t="shared" si="601"/>
        <v>1.000001941684767</v>
      </c>
      <c r="J858" s="4">
        <f t="shared" si="601"/>
        <v>0.99999910006338399</v>
      </c>
      <c r="K858" s="4">
        <f t="shared" si="601"/>
        <v>0.96269425818046572</v>
      </c>
    </row>
    <row r="859" spans="2:11" x14ac:dyDescent="0.2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0.77746213224363503</v>
      </c>
      <c r="G859" s="4">
        <f t="shared" ref="G859:K860" si="602">IFERROR(G822/G767,"-")</f>
        <v>0.77871988564932471</v>
      </c>
      <c r="H859" s="4">
        <f t="shared" si="602"/>
        <v>0.78060651575785578</v>
      </c>
      <c r="I859" s="4">
        <f t="shared" si="602"/>
        <v>0.78375089927207708</v>
      </c>
      <c r="J859" s="4">
        <f t="shared" si="602"/>
        <v>0.79003966630051947</v>
      </c>
      <c r="K859" s="4">
        <f t="shared" si="602"/>
        <v>0.79632843332896031</v>
      </c>
    </row>
    <row r="860" spans="2:11" x14ac:dyDescent="0.2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0.67612500000000009</v>
      </c>
      <c r="G860" s="4">
        <f t="shared" si="602"/>
        <v>0.6790500000000006</v>
      </c>
      <c r="H860" s="4">
        <f t="shared" si="602"/>
        <v>0.68343749999999925</v>
      </c>
      <c r="I860" s="4">
        <f t="shared" si="602"/>
        <v>0.69074999999999953</v>
      </c>
      <c r="J860" s="4">
        <f t="shared" si="602"/>
        <v>0.70537499999999964</v>
      </c>
      <c r="K860" s="4" t="str">
        <f t="shared" si="602"/>
        <v>-</v>
      </c>
    </row>
    <row r="861" spans="2:11" x14ac:dyDescent="0.2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0.80512395823894811</v>
      </c>
      <c r="G861" s="4">
        <f t="shared" ref="G861:K863" si="603">IFERROR(G825/G777,"-")</f>
        <v>0.80578579085693447</v>
      </c>
      <c r="H861" s="4">
        <f t="shared" si="603"/>
        <v>0.80669770063444923</v>
      </c>
      <c r="I861" s="4">
        <f t="shared" si="603"/>
        <v>0.8087434442760707</v>
      </c>
      <c r="J861" s="4">
        <f t="shared" si="603"/>
        <v>0.81633547043059906</v>
      </c>
      <c r="K861" s="4">
        <f t="shared" si="603"/>
        <v>0.82034815661200278</v>
      </c>
    </row>
    <row r="862" spans="2:11" x14ac:dyDescent="0.2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2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0.70243277667181192</v>
      </c>
      <c r="G863" s="4">
        <f t="shared" si="603"/>
        <v>0.70706229043015389</v>
      </c>
      <c r="H863" s="4">
        <f t="shared" si="603"/>
        <v>0.71099999999999985</v>
      </c>
      <c r="I863" s="4">
        <f t="shared" si="603"/>
        <v>0.71100000000000085</v>
      </c>
      <c r="J863" s="4">
        <f t="shared" si="603"/>
        <v>0.7109999999999993</v>
      </c>
      <c r="K863" s="4">
        <f t="shared" si="603"/>
        <v>0.72000000000000008</v>
      </c>
    </row>
    <row r="864" spans="2:11" x14ac:dyDescent="0.2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0.66500000000000048</v>
      </c>
      <c r="G864" s="4">
        <f t="shared" ref="G864:K864" si="604">IFERROR(G829/G788,"-")</f>
        <v>0.66600000000000048</v>
      </c>
      <c r="H864" s="4">
        <f t="shared" si="604"/>
        <v>0.66749999999999976</v>
      </c>
      <c r="I864" s="4">
        <f t="shared" si="604"/>
        <v>0.66999999999999993</v>
      </c>
      <c r="J864" s="4">
        <f t="shared" si="604"/>
        <v>0.67500000000000038</v>
      </c>
      <c r="K864" s="4">
        <f t="shared" si="604"/>
        <v>0.68000000000000049</v>
      </c>
    </row>
    <row r="865" spans="2:12" x14ac:dyDescent="0.2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1.2065068202988998</v>
      </c>
      <c r="G865" s="4">
        <f t="shared" ref="G865:K865" si="605">IFERROR(G832/G791,"-")</f>
        <v>0.95179652190497555</v>
      </c>
      <c r="H865" s="4">
        <f t="shared" si="605"/>
        <v>0.93805590869530475</v>
      </c>
      <c r="I865" s="4">
        <f t="shared" si="605"/>
        <v>0.93872271201773316</v>
      </c>
      <c r="J865" s="4">
        <f t="shared" si="605"/>
        <v>0.94255120423886207</v>
      </c>
      <c r="K865" s="4">
        <f t="shared" si="605"/>
        <v>0.94978343525209041</v>
      </c>
    </row>
    <row r="866" spans="2:12" x14ac:dyDescent="0.2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1.2065068202989</v>
      </c>
      <c r="G866" s="4">
        <f t="shared" si="606"/>
        <v>0.95179652190497543</v>
      </c>
      <c r="H866" s="4">
        <f t="shared" si="606"/>
        <v>0.93805590869530486</v>
      </c>
      <c r="I866" s="4">
        <f t="shared" si="606"/>
        <v>0.93872271201773316</v>
      </c>
      <c r="J866" s="4">
        <f t="shared" si="606"/>
        <v>0.94255120423886207</v>
      </c>
      <c r="K866" s="4">
        <f t="shared" si="606"/>
        <v>0.94978343525209041</v>
      </c>
    </row>
    <row r="867" spans="2:12" x14ac:dyDescent="0.2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0.94255120423886207</v>
      </c>
      <c r="K867" s="4">
        <f t="shared" si="606"/>
        <v>0.94978343525209041</v>
      </c>
    </row>
    <row r="868" spans="2:12" x14ac:dyDescent="0.2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0.93872271201773305</v>
      </c>
      <c r="J868" s="4">
        <f t="shared" si="606"/>
        <v>0.94255120423886207</v>
      </c>
      <c r="K868" s="4">
        <f t="shared" si="606"/>
        <v>0.94978343525209041</v>
      </c>
    </row>
    <row r="869" spans="2:12" x14ac:dyDescent="0.2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1.2065068202988998</v>
      </c>
      <c r="G869" s="4">
        <f t="shared" si="606"/>
        <v>0.95179652190497566</v>
      </c>
      <c r="H869" s="4">
        <f t="shared" si="606"/>
        <v>0.93805590869530486</v>
      </c>
      <c r="I869" s="4">
        <f t="shared" si="606"/>
        <v>0.93872271201773316</v>
      </c>
      <c r="J869" s="4">
        <f t="shared" si="606"/>
        <v>0.94255120423886218</v>
      </c>
      <c r="K869" s="4">
        <f t="shared" si="606"/>
        <v>0.94978343525209052</v>
      </c>
    </row>
    <row r="870" spans="2:12" x14ac:dyDescent="0.2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0.94255120423886218</v>
      </c>
      <c r="K870" s="4">
        <f t="shared" si="606"/>
        <v>0.94978343525209041</v>
      </c>
    </row>
    <row r="871" spans="2:12" x14ac:dyDescent="0.2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1.2065068202988998</v>
      </c>
      <c r="G871" s="4">
        <f t="shared" si="606"/>
        <v>0.95179652190497566</v>
      </c>
      <c r="H871" s="4">
        <f t="shared" si="606"/>
        <v>0.93805590869530486</v>
      </c>
      <c r="I871" s="4">
        <f t="shared" si="606"/>
        <v>0.93872271201773327</v>
      </c>
      <c r="J871" s="4">
        <f t="shared" si="606"/>
        <v>0.94255120423886218</v>
      </c>
      <c r="K871" s="4">
        <f t="shared" si="606"/>
        <v>0.94978343525209052</v>
      </c>
    </row>
    <row r="872" spans="2:12" x14ac:dyDescent="0.2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0.94255120423886218</v>
      </c>
      <c r="K872" s="4">
        <f t="shared" si="606"/>
        <v>0.94978343525209041</v>
      </c>
    </row>
    <row r="873" spans="2:12" x14ac:dyDescent="0.2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0.93872271201773316</v>
      </c>
      <c r="J873" s="4">
        <f t="shared" si="606"/>
        <v>0.94255120423886218</v>
      </c>
      <c r="K873" s="4">
        <f t="shared" si="606"/>
        <v>0.94978343525209052</v>
      </c>
    </row>
    <row r="874" spans="2:12" x14ac:dyDescent="0.2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0.92447626236575065</v>
      </c>
      <c r="G874" s="4">
        <f t="shared" si="606"/>
        <v>0.92645636412827193</v>
      </c>
      <c r="H874" s="4">
        <f t="shared" si="606"/>
        <v>0.92942651677205457</v>
      </c>
      <c r="I874" s="4">
        <f t="shared" si="606"/>
        <v>0.93437677117835871</v>
      </c>
      <c r="J874" s="4">
        <f t="shared" si="606"/>
        <v>0.94427727999096656</v>
      </c>
      <c r="K874" s="4">
        <f>IFERROR(K841/K800,"-")</f>
        <v>0.95000000000000018</v>
      </c>
    </row>
    <row r="875" spans="2:12" x14ac:dyDescent="0.2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0.58999999999999964</v>
      </c>
      <c r="G875" s="4">
        <f t="shared" ref="G875:K875" si="607">IFERROR(G843/G802,"-")</f>
        <v>0.5906666666666669</v>
      </c>
      <c r="H875" s="4">
        <f t="shared" si="607"/>
        <v>0.59166666666666734</v>
      </c>
      <c r="I875" s="4">
        <f t="shared" si="607"/>
        <v>0.59333333333333327</v>
      </c>
      <c r="J875" s="4">
        <f t="shared" si="607"/>
        <v>0.59666666666666679</v>
      </c>
      <c r="K875" s="4">
        <f t="shared" si="607"/>
        <v>0.6000000000000002</v>
      </c>
    </row>
    <row r="876" spans="2:12" x14ac:dyDescent="0.2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0.73750000000000082</v>
      </c>
      <c r="G876" s="4">
        <f t="shared" ref="G876:K876" si="608">IFERROR(G845/G804,"-")</f>
        <v>0.73833333333333329</v>
      </c>
      <c r="H876" s="4">
        <f t="shared" si="608"/>
        <v>0.73958333333333437</v>
      </c>
      <c r="I876" s="4">
        <f t="shared" si="608"/>
        <v>0.74166666666666736</v>
      </c>
      <c r="J876" s="4">
        <f t="shared" si="608"/>
        <v>0.7458333333333329</v>
      </c>
      <c r="K876" s="4">
        <f t="shared" si="608"/>
        <v>0.75000000000000078</v>
      </c>
    </row>
    <row r="877" spans="2:12" x14ac:dyDescent="0.2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0.5279999999999998</v>
      </c>
      <c r="G877" s="4">
        <f t="shared" ref="G877:K877" si="609">IFERROR(G847/G806,"-")</f>
        <v>0.52800000000000014</v>
      </c>
      <c r="H877" s="4">
        <f t="shared" si="609"/>
        <v>0.52800000000000002</v>
      </c>
      <c r="I877" s="4">
        <f t="shared" si="609"/>
        <v>0.52799999999999991</v>
      </c>
      <c r="J877" s="4">
        <f t="shared" si="609"/>
        <v>0.52800000000000025</v>
      </c>
      <c r="K877" s="4">
        <f t="shared" si="609"/>
        <v>0.54400000000000015</v>
      </c>
    </row>
    <row r="878" spans="2:12" x14ac:dyDescent="0.2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2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0.30826553621704195</v>
      </c>
      <c r="J879" s="4">
        <f t="shared" si="611"/>
        <v>0.80152258683402666</v>
      </c>
      <c r="K879" s="4">
        <f t="shared" si="611"/>
        <v>0.8098757142309474</v>
      </c>
    </row>
    <row r="880" spans="2:12" x14ac:dyDescent="0.2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140.10111826692318</v>
      </c>
      <c r="G880" s="17">
        <f t="shared" si="612"/>
        <v>139.78884052729288</v>
      </c>
      <c r="H880" s="17">
        <f t="shared" si="612"/>
        <v>142.51746604591168</v>
      </c>
      <c r="I880" s="17">
        <f t="shared" si="612"/>
        <v>137.46059137098163</v>
      </c>
      <c r="J880" s="17">
        <f t="shared" si="612"/>
        <v>126.98059741114196</v>
      </c>
      <c r="K880" s="17">
        <f t="shared" si="612"/>
        <v>114.38503542358023</v>
      </c>
      <c r="L880" s="17"/>
    </row>
    <row r="881" spans="2:12" x14ac:dyDescent="0.2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60.950008788479437</v>
      </c>
      <c r="G881" s="1">
        <f>[1]Services!C$11</f>
        <v>60.127389763695803</v>
      </c>
      <c r="H881" s="1">
        <f>[1]Services!D$11</f>
        <v>65.268831473164894</v>
      </c>
      <c r="I881" s="1">
        <f>[1]Services!E$11</f>
        <v>65.881042820565838</v>
      </c>
      <c r="J881" s="1">
        <f>[1]Services!F$11</f>
        <v>66.356556344883273</v>
      </c>
      <c r="K881" s="1">
        <f>[1]Services!G$11</f>
        <v>66.007153635682783</v>
      </c>
    </row>
    <row r="882" spans="2:12" x14ac:dyDescent="0.2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2.6236058516304475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2.8716276081407394E-4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2.4871178922915811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2.0700871593579269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1.3043752108173494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0.69909253875613953</v>
      </c>
    </row>
    <row r="883" spans="2:12" x14ac:dyDescent="0.2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1.3316283619365445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1.4252018737846701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1.4624376449415508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1.5294012579731349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1.6727536217823156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2.2840833379073926</v>
      </c>
    </row>
    <row r="884" spans="2:12" x14ac:dyDescent="0.2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56.994774574912448</v>
      </c>
      <c r="G884" s="1">
        <f>[1]Services!C$11-[1]Services!C$28</f>
        <v>58.701900727150317</v>
      </c>
      <c r="H884" s="1">
        <f>[1]Services!D$11-[1]Services!D$28</f>
        <v>61.319275935931763</v>
      </c>
      <c r="I884" s="1">
        <f>[1]Services!E$11-[1]Services!E$28</f>
        <v>62.281554403234779</v>
      </c>
      <c r="J884" s="1">
        <f>[1]Services!F$11-[1]Services!F$28</f>
        <v>63.379427512283605</v>
      </c>
      <c r="K884" s="1">
        <f>[1]Services!G$11-[1]Services!G$28</f>
        <v>63.023977759019253</v>
      </c>
    </row>
    <row r="885" spans="2:12" x14ac:dyDescent="0.2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30.256641164524474</v>
      </c>
      <c r="G885" s="1">
        <f t="shared" ref="G885:K885" si="615">G886</f>
        <v>27.33942928511285</v>
      </c>
      <c r="H885" s="1">
        <f t="shared" si="615"/>
        <v>26.248374347602386</v>
      </c>
      <c r="I885" s="1">
        <f t="shared" si="615"/>
        <v>18.642662760264319</v>
      </c>
      <c r="J885" s="1">
        <f t="shared" si="615"/>
        <v>6.1953726718847939</v>
      </c>
      <c r="K885" s="1">
        <f t="shared" si="615"/>
        <v>0.85334998650306637</v>
      </c>
      <c r="L885" s="1"/>
    </row>
    <row r="886" spans="2:12" x14ac:dyDescent="0.2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30.256641164524474</v>
      </c>
      <c r="G886" s="1">
        <f t="shared" ref="G886:K886" si="616">SUM(G889,G891)</f>
        <v>27.33942928511285</v>
      </c>
      <c r="H886" s="1">
        <f t="shared" si="616"/>
        <v>26.248374347602386</v>
      </c>
      <c r="I886" s="1">
        <f t="shared" si="616"/>
        <v>18.642662760264319</v>
      </c>
      <c r="J886" s="1">
        <f t="shared" si="616"/>
        <v>6.1953726718847939</v>
      </c>
      <c r="K886" s="1">
        <f t="shared" si="616"/>
        <v>0.85334998650306637</v>
      </c>
    </row>
    <row r="887" spans="2:12" x14ac:dyDescent="0.2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30.256641164524474</v>
      </c>
      <c r="G887" s="1">
        <f t="shared" ref="G887:K887" si="617">G888</f>
        <v>27.33942928511285</v>
      </c>
      <c r="H887" s="1">
        <f t="shared" si="617"/>
        <v>26.248081664468533</v>
      </c>
      <c r="I887" s="1">
        <f t="shared" si="617"/>
        <v>18.642316923924508</v>
      </c>
      <c r="J887" s="1">
        <f t="shared" si="617"/>
        <v>6.1945054208638437</v>
      </c>
      <c r="K887" s="1">
        <f t="shared" si="617"/>
        <v>4.9456204124894847E-6</v>
      </c>
    </row>
    <row r="888" spans="2:12" x14ac:dyDescent="0.2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30.256641164524474</v>
      </c>
      <c r="G888" s="1">
        <f>[1]Services!C$12</f>
        <v>27.33942928511285</v>
      </c>
      <c r="H888" s="1">
        <f>[1]Services!D$12</f>
        <v>26.248081664468533</v>
      </c>
      <c r="I888" s="1">
        <f>[1]Services!E$12</f>
        <v>18.642316923924508</v>
      </c>
      <c r="J888" s="1">
        <f>[1]Services!F$12</f>
        <v>6.1945054208638437</v>
      </c>
      <c r="K888" s="1">
        <f>[1]Services!G$12</f>
        <v>4.9456204124894847E-6</v>
      </c>
    </row>
    <row r="889" spans="2:12" x14ac:dyDescent="0.2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30.256641164524474</v>
      </c>
      <c r="G889" s="1">
        <f t="shared" ref="G889:K889" si="618">G888</f>
        <v>27.33942928511285</v>
      </c>
      <c r="H889" s="1">
        <f t="shared" si="618"/>
        <v>26.248081664468533</v>
      </c>
      <c r="I889" s="1">
        <f t="shared" si="618"/>
        <v>18.642316923924508</v>
      </c>
      <c r="J889" s="1">
        <f t="shared" si="618"/>
        <v>6.1945054208638437</v>
      </c>
      <c r="K889" s="1">
        <f t="shared" si="618"/>
        <v>4.9456204124894847E-6</v>
      </c>
    </row>
    <row r="890" spans="2:12" x14ac:dyDescent="0.2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2.9268313385171315E-4</v>
      </c>
      <c r="I890">
        <f t="shared" si="619"/>
        <v>3.4583633981087592E-4</v>
      </c>
      <c r="J890">
        <f t="shared" si="619"/>
        <v>8.6725102095050292E-4</v>
      </c>
      <c r="K890">
        <f t="shared" si="619"/>
        <v>0.85334504088265384</v>
      </c>
    </row>
    <row r="891" spans="2:12" x14ac:dyDescent="0.2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2.9268313385171315E-4</v>
      </c>
      <c r="I891">
        <f>[1]Services!E$13</f>
        <v>3.4583633981087592E-4</v>
      </c>
      <c r="J891">
        <f>[1]Services!F$13</f>
        <v>8.6725102095050292E-4</v>
      </c>
      <c r="K891">
        <f>[1]Services!G$13</f>
        <v>0.85334504088265384</v>
      </c>
    </row>
    <row r="892" spans="2:12" x14ac:dyDescent="0.2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26.950976514786635</v>
      </c>
      <c r="G892" s="1">
        <f t="shared" ref="G892:K892" si="620">SUM(G893:G895)</f>
        <v>28.287016253069783</v>
      </c>
      <c r="H892" s="1">
        <f t="shared" si="620"/>
        <v>27.495308532211347</v>
      </c>
      <c r="I892" s="1">
        <f t="shared" si="620"/>
        <v>27.527817980621133</v>
      </c>
      <c r="J892" s="1">
        <f t="shared" si="620"/>
        <v>28.101988146646807</v>
      </c>
      <c r="K892" s="1">
        <f t="shared" si="620"/>
        <v>23.342165570417599</v>
      </c>
    </row>
    <row r="893" spans="2:12" x14ac:dyDescent="0.2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25.548693073906566</v>
      </c>
      <c r="G893" s="1">
        <f>SUM([1]Services!C$14:C$15)</f>
        <v>26.749786511994955</v>
      </c>
      <c r="H893" s="1">
        <f>SUM([1]Services!D$14:D$15)</f>
        <v>25.941964804865535</v>
      </c>
      <c r="I893" s="1">
        <f>SUM([1]Services!E$14:E$15)</f>
        <v>25.815623699840227</v>
      </c>
      <c r="J893" s="1">
        <f>SUM([1]Services!F$14:F$15)</f>
        <v>24.159584387098768</v>
      </c>
      <c r="K893" s="1">
        <f>SUM([1]Services!G$14:G$15)</f>
        <v>13.930438202794889</v>
      </c>
    </row>
    <row r="894" spans="2:12" x14ac:dyDescent="0.2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1.2971458505594167E-3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1.0319496019780417E-3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7.0865537779062687E-3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2.5245935561965874E-3</v>
      </c>
    </row>
    <row r="895" spans="2:12" x14ac:dyDescent="0.2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1.4022834408800704</v>
      </c>
      <c r="G895" s="1">
        <f>[1]Services!C$16</f>
        <v>1.5372297410748281</v>
      </c>
      <c r="H895" s="1">
        <f>[1]Services!D$16</f>
        <v>1.5520465814952527</v>
      </c>
      <c r="I895" s="1">
        <f>[1]Services!E$16</f>
        <v>1.711162331178931</v>
      </c>
      <c r="J895" s="1">
        <f>[1]Services!F$16</f>
        <v>3.9353172057701316</v>
      </c>
      <c r="K895" s="1">
        <f>[1]Services!G$16</f>
        <v>9.409202774066511</v>
      </c>
    </row>
    <row r="896" spans="2:12" x14ac:dyDescent="0.2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25.262587737532222</v>
      </c>
      <c r="G896" s="1">
        <f>[1]Services!C$14</f>
        <v>22.581066038734836</v>
      </c>
      <c r="H896" s="1">
        <f>[1]Services!D$14</f>
        <v>25.938402707729168</v>
      </c>
      <c r="I896" s="1">
        <f>[1]Services!E$14</f>
        <v>25.815317668365864</v>
      </c>
      <c r="J896" s="1">
        <f>[1]Services!F$14</f>
        <v>24.159138289870526</v>
      </c>
      <c r="K896" s="1">
        <f>[1]Services!G$14</f>
        <v>13.929713804050939</v>
      </c>
    </row>
    <row r="897" spans="2:11" x14ac:dyDescent="0.2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25.262587737532222</v>
      </c>
      <c r="G897" s="1">
        <f>[1]Services!C$14*IFERROR(G893/SUM(G893:G894),0)</f>
        <v>22.581066038734836</v>
      </c>
      <c r="H897" s="1">
        <f>[1]Services!D$14*IFERROR(H893/SUM(H893:H894),0)</f>
        <v>25.937105804837525</v>
      </c>
      <c r="I897" s="1">
        <f>[1]Services!E$14*IFERROR(I893/SUM(I893:I894),0)</f>
        <v>25.814285772245992</v>
      </c>
      <c r="J897" s="1">
        <f>[1]Services!F$14*IFERROR(J893/SUM(J893:J894),0)</f>
        <v>24.152053944942015</v>
      </c>
      <c r="K897" s="1">
        <f>[1]Services!G$14*IFERROR(K893/SUM(K893:K894),0)</f>
        <v>13.927189799198318</v>
      </c>
    </row>
    <row r="898" spans="2:11" x14ac:dyDescent="0.2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1.2969028916423042E-3</v>
      </c>
      <c r="I898" s="1">
        <f t="shared" si="624"/>
        <v>1.031896119872755E-3</v>
      </c>
      <c r="J898" s="1">
        <f t="shared" si="624"/>
        <v>7.0843449285113991E-3</v>
      </c>
      <c r="K898" s="1">
        <f t="shared" si="624"/>
        <v>2.5240048526207204E-3</v>
      </c>
    </row>
    <row r="899" spans="2:11" x14ac:dyDescent="0.2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1.6883887772544146</v>
      </c>
      <c r="G899" s="1">
        <f>[1]Services!C$15+G902</f>
        <v>5.7059502143349485</v>
      </c>
      <c r="H899" s="1">
        <f>[1]Services!D$15+H902</f>
        <v>1.5556086786316197</v>
      </c>
      <c r="I899" s="1">
        <f>[1]Services!E$15+I902</f>
        <v>1.7114683626532941</v>
      </c>
      <c r="J899" s="1">
        <f>[1]Services!F$15+J902</f>
        <v>3.9357633029983723</v>
      </c>
      <c r="K899" s="1">
        <f>[1]Services!G$15+K902</f>
        <v>9.4099271728104608</v>
      </c>
    </row>
    <row r="900" spans="2:11" x14ac:dyDescent="0.2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0.28610533637434427</v>
      </c>
      <c r="G900" s="1">
        <f>[1]Services!C$15*G893/SUM(G893:G894)</f>
        <v>4.1687204732601204</v>
      </c>
      <c r="H900" s="1">
        <f>[1]Services!D$15*H893/SUM(H893:H894)</f>
        <v>3.5619190338783174E-3</v>
      </c>
      <c r="I900" s="1">
        <f>[1]Services!E$15*I893/SUM(I893:I894)</f>
        <v>3.0601924159902284E-4</v>
      </c>
      <c r="J900" s="1">
        <f>[1]Services!F$15*J893/SUM(J893:J894)</f>
        <v>4.4596641618138694E-4</v>
      </c>
      <c r="K900" s="1">
        <f>[1]Services!G$15*K893/SUM(K893:K894)</f>
        <v>7.2426748598113631E-4</v>
      </c>
    </row>
    <row r="901" spans="2:11" x14ac:dyDescent="0.2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1.7810248875047824E-7</v>
      </c>
      <c r="I901" s="1">
        <f>[1]Services!E$15*I894/SUM(I893:I894)</f>
        <v>1.2232764090363163E-8</v>
      </c>
      <c r="J901" s="1">
        <f>[1]Services!F$15*J894/SUM(J893:J894)</f>
        <v>1.3081205954425122E-7</v>
      </c>
      <c r="K901" s="1">
        <f>[1]Services!G$15*K894/SUM(K893:K894)</f>
        <v>1.3125796916451827E-7</v>
      </c>
    </row>
    <row r="902" spans="2:11" x14ac:dyDescent="0.2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1.4022834408800704</v>
      </c>
      <c r="G902" s="1">
        <f>[1]Services!C$16</f>
        <v>1.5372297410748281</v>
      </c>
      <c r="H902" s="1">
        <f>[1]Services!D$16</f>
        <v>1.5520465814952527</v>
      </c>
      <c r="I902" s="1">
        <f>[1]Services!E$16</f>
        <v>1.711162331178931</v>
      </c>
      <c r="J902" s="1">
        <f>[1]Services!F$16</f>
        <v>3.9353172057701316</v>
      </c>
      <c r="K902" s="1">
        <f>[1]Services!G$16</f>
        <v>9.409202774066511</v>
      </c>
    </row>
    <row r="903" spans="2:11" x14ac:dyDescent="0.2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7.7269004477463676</v>
      </c>
      <c r="G903" s="1">
        <f>[1]Services!C$17</f>
        <v>8.3697086242239962</v>
      </c>
      <c r="H903" s="1">
        <f>[1]Services!D$17</f>
        <v>8.4881284846963432</v>
      </c>
      <c r="I903" s="1">
        <f>[1]Services!E$17</f>
        <v>11.910355745190747</v>
      </c>
      <c r="J903" s="1">
        <f>[1]Services!F$17</f>
        <v>11.552030823952764</v>
      </c>
      <c r="K903" s="1">
        <f>[1]Services!G$17</f>
        <v>10.124464425675209</v>
      </c>
    </row>
    <row r="904" spans="2:11" x14ac:dyDescent="0.2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2.1168941464881019</v>
      </c>
      <c r="G904" s="1">
        <f>[1]Services!C$51/0.99</f>
        <v>2.2929999601375561</v>
      </c>
      <c r="H904" s="1">
        <f>[1]Services!D$51/0.99</f>
        <v>2.2449802630025548</v>
      </c>
      <c r="I904" s="1">
        <f>[1]Services!E$51/0.99</f>
        <v>3.7516421464517764</v>
      </c>
      <c r="J904" s="1">
        <f>[1]Services!F$51/0.99</f>
        <v>3.3932783800428377</v>
      </c>
      <c r="K904" s="1">
        <f>[1]Services!G$51/0.99</f>
        <v>1.8157081901040451</v>
      </c>
    </row>
    <row r="905" spans="2:11" x14ac:dyDescent="0.2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1.4243055263987399</v>
      </c>
      <c r="G905" s="1">
        <f t="shared" ref="G905:K905" si="626">G904-SUM(G906:G909)</f>
        <v>1.5427561220791954</v>
      </c>
      <c r="H905" s="1">
        <f t="shared" si="626"/>
        <v>1.5870949876765099</v>
      </c>
      <c r="I905" s="1">
        <f t="shared" si="626"/>
        <v>1.3290191770806552</v>
      </c>
      <c r="J905" s="1">
        <f t="shared" si="626"/>
        <v>0.84757667766696265</v>
      </c>
      <c r="K905" s="1">
        <f t="shared" si="626"/>
        <v>1.7910875551836241</v>
      </c>
    </row>
    <row r="906" spans="2:11" x14ac:dyDescent="0.2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0.69258862008936206</v>
      </c>
      <c r="G906" s="1">
        <f t="shared" si="627"/>
        <v>0.7502438380583607</v>
      </c>
      <c r="H906" s="1">
        <f t="shared" si="627"/>
        <v>0.65788527532604479</v>
      </c>
      <c r="I906" s="1">
        <f t="shared" si="627"/>
        <v>2.4188268551892347</v>
      </c>
      <c r="J906" s="1">
        <f t="shared" si="627"/>
        <v>2.5391006694725982</v>
      </c>
      <c r="K906" s="1">
        <f t="shared" si="627"/>
        <v>2.2625777789325747E-2</v>
      </c>
    </row>
    <row r="907" spans="2:11" x14ac:dyDescent="0.2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2.7358633461162745E-4</v>
      </c>
      <c r="J907" s="1">
        <f t="shared" si="627"/>
        <v>1.1620942504644914E-3</v>
      </c>
      <c r="K907" s="1">
        <f t="shared" si="627"/>
        <v>2.8828768035086481E-4</v>
      </c>
    </row>
    <row r="908" spans="2:11" x14ac:dyDescent="0.2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2.936879342807746E-3</v>
      </c>
      <c r="J908" s="1">
        <f t="shared" si="628"/>
        <v>4.1715616335041934E-3</v>
      </c>
      <c r="K908" s="1">
        <f t="shared" si="628"/>
        <v>7.3941205997345898E-4</v>
      </c>
    </row>
    <row r="909" spans="2:11" x14ac:dyDescent="0.2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5.8564850446708651E-4</v>
      </c>
      <c r="J909" s="1">
        <f t="shared" si="629"/>
        <v>1.2673770193080778E-3</v>
      </c>
      <c r="K909" s="1">
        <f t="shared" si="629"/>
        <v>9.6715739077083156E-4</v>
      </c>
    </row>
    <row r="910" spans="2:11" x14ac:dyDescent="0.2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5.6100063012582657</v>
      </c>
      <c r="G910" s="1">
        <f t="shared" ref="G910:K910" si="630">G903-G904</f>
        <v>6.0767086640864401</v>
      </c>
      <c r="H910" s="1">
        <f t="shared" si="630"/>
        <v>6.2431482216937884</v>
      </c>
      <c r="I910" s="1">
        <f t="shared" si="630"/>
        <v>8.1587135987389701</v>
      </c>
      <c r="J910" s="1">
        <f t="shared" si="630"/>
        <v>8.1587524439099255</v>
      </c>
      <c r="K910" s="1">
        <f t="shared" si="630"/>
        <v>8.3087562355711633</v>
      </c>
    </row>
    <row r="911" spans="2:11" x14ac:dyDescent="0.2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8.5743756661593338</v>
      </c>
      <c r="G911" s="1">
        <f t="shared" ref="G911:K911" si="631">G912</f>
        <v>9.3854154839096253</v>
      </c>
      <c r="H911" s="1">
        <f t="shared" si="631"/>
        <v>8.571688160610865</v>
      </c>
      <c r="I911" s="1">
        <f t="shared" si="631"/>
        <v>6.6533162405012662</v>
      </c>
      <c r="J911" s="1">
        <f t="shared" si="631"/>
        <v>3.1589515153500956</v>
      </c>
      <c r="K911" s="1">
        <f t="shared" si="631"/>
        <v>0.52272596845886243</v>
      </c>
    </row>
    <row r="912" spans="2:11" x14ac:dyDescent="0.2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8.5743756661593338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9.3854154839096253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8.571688160610865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6.6533162405012662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3.1589515153500956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0.52272596845886243</v>
      </c>
    </row>
    <row r="913" spans="2:12" x14ac:dyDescent="0.2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2.0856399347932761</v>
      </c>
      <c r="G913" s="1">
        <f t="shared" ref="G913:K913" si="632">G914</f>
        <v>2.4000976463705364</v>
      </c>
      <c r="H913" s="1">
        <f t="shared" si="632"/>
        <v>2.3931277279402283</v>
      </c>
      <c r="I913" s="1">
        <f t="shared" si="632"/>
        <v>2.4725303408331629</v>
      </c>
      <c r="J913" s="1">
        <f t="shared" si="632"/>
        <v>2.53426674807449</v>
      </c>
      <c r="K913" s="1">
        <f t="shared" si="632"/>
        <v>2.4214320902420723</v>
      </c>
    </row>
    <row r="914" spans="2:12" x14ac:dyDescent="0.2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2.0856399347932761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2.4000976463705364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2.3931277279402283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2.4725303408331629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2.53426674807449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2.4214320902420723</v>
      </c>
    </row>
    <row r="915" spans="2:12" x14ac:dyDescent="0.2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0.68764226275982654</v>
      </c>
      <c r="I915" s="1">
        <f t="shared" si="633"/>
        <v>0.70120378217642665</v>
      </c>
      <c r="J915" s="1">
        <f t="shared" si="633"/>
        <v>4.6677048474045737</v>
      </c>
      <c r="K915" s="1">
        <f t="shared" si="633"/>
        <v>4.6677080539819409</v>
      </c>
    </row>
    <row r="916" spans="2:12" x14ac:dyDescent="0.2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0.68764226275982654</v>
      </c>
      <c r="I916" s="1">
        <f>[1]Services!E$19</f>
        <v>0.70120378217642665</v>
      </c>
      <c r="J916" s="1">
        <f>[1]Services!F$19</f>
        <v>4.6677048474045737</v>
      </c>
      <c r="K916" s="1">
        <f>[1]Services!G$19</f>
        <v>4.6677080539819409</v>
      </c>
    </row>
    <row r="917" spans="2:12" x14ac:dyDescent="0.2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7.5847356020078275E-4</v>
      </c>
      <c r="I917" s="1">
        <f>[1]Services!E$20</f>
        <v>1.0986816932077848E-3</v>
      </c>
      <c r="J917" s="1">
        <f>[1]Services!F$20</f>
        <v>6.4566896311141278E-2</v>
      </c>
      <c r="K917" s="1">
        <f>[1]Services!G$20</f>
        <v>5.0602346477992881E-2</v>
      </c>
    </row>
    <row r="918" spans="2:12" x14ac:dyDescent="0.2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2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7.5847356020078275E-4</v>
      </c>
      <c r="I919" s="1">
        <f t="shared" si="635"/>
        <v>1.0986816932077848E-3</v>
      </c>
      <c r="J919" s="1">
        <f t="shared" si="635"/>
        <v>6.4566896311141278E-2</v>
      </c>
      <c r="K919" s="1">
        <f t="shared" si="635"/>
        <v>5.0602346477992881E-2</v>
      </c>
    </row>
    <row r="920" spans="2:12" x14ac:dyDescent="0.2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7.5847356020078275E-4</v>
      </c>
      <c r="I920" s="1">
        <f>[1]Services!E$20</f>
        <v>1.0986816932077848E-3</v>
      </c>
      <c r="J920" s="1">
        <f>[1]Services!F$20</f>
        <v>6.4566896311141278E-2</v>
      </c>
      <c r="K920" s="1">
        <f>[1]Services!G$20</f>
        <v>5.0602346477992881E-2</v>
      </c>
    </row>
    <row r="921" spans="2:12" x14ac:dyDescent="0.2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2.9295823962604</v>
      </c>
      <c r="G921" s="1">
        <f t="shared" ref="G921:K921" si="636">G922</f>
        <v>3.1924521972776594</v>
      </c>
      <c r="H921" s="1">
        <f t="shared" si="636"/>
        <v>3.3636065833655668</v>
      </c>
      <c r="I921" s="1">
        <f t="shared" si="636"/>
        <v>3.6705630191355207</v>
      </c>
      <c r="J921" s="1">
        <f t="shared" si="636"/>
        <v>4.3491594166340244</v>
      </c>
      <c r="K921" s="1">
        <f t="shared" si="636"/>
        <v>6.3954333461406989</v>
      </c>
    </row>
    <row r="922" spans="2:12" x14ac:dyDescent="0.2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2.9295823962604</v>
      </c>
      <c r="G922" s="1">
        <f>[1]Services!C$21-G923</f>
        <v>3.1924521972776594</v>
      </c>
      <c r="H922" s="1">
        <f>[1]Services!D$21-H923</f>
        <v>3.3636065833655668</v>
      </c>
      <c r="I922" s="1">
        <f>[1]Services!E$21-I923</f>
        <v>3.6705630191355207</v>
      </c>
      <c r="J922" s="1">
        <f>[1]Services!F$21-J923</f>
        <v>4.3491594166340244</v>
      </c>
      <c r="K922" s="1">
        <f>[1]Services!G$21-K923</f>
        <v>6.3954333461406989</v>
      </c>
    </row>
    <row r="923" spans="2:12" x14ac:dyDescent="0.2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1.27120293354823E-3</v>
      </c>
      <c r="I923" s="1">
        <f>[1]Services!E$50-I894</f>
        <v>1.0732275860571648E-3</v>
      </c>
      <c r="J923" s="1">
        <f>[1]Services!F$50-J894</f>
        <v>8.2204023823712787E-3</v>
      </c>
      <c r="K923" s="1">
        <f>[1]Services!G$50-K894</f>
        <v>3.2314797519316313E-3</v>
      </c>
    </row>
    <row r="924" spans="2:12" x14ac:dyDescent="0.2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73.238369437366529</v>
      </c>
      <c r="G924" s="17">
        <f>[1]Services!C$59</f>
        <v>78.633046561173714</v>
      </c>
      <c r="H924" s="17">
        <f>[1]Services!D$59</f>
        <v>79.067423379441379</v>
      </c>
      <c r="I924" s="17">
        <f>[1]Services!E$59</f>
        <v>77.7918811288326</v>
      </c>
      <c r="J924" s="17">
        <f>[1]Services!F$59</f>
        <v>75.280970338069011</v>
      </c>
      <c r="K924" s="17">
        <f>[1]Services!G$59</f>
        <v>71.22102957136471</v>
      </c>
    </row>
    <row r="925" spans="2:12" x14ac:dyDescent="0.2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63.650025672722165</v>
      </c>
      <c r="G925" s="1">
        <f t="shared" ref="G925:K925" si="639">SUM(G926:G928)</f>
        <v>63.319817552138794</v>
      </c>
      <c r="H925" s="1">
        <f t="shared" si="639"/>
        <v>68.430359727781763</v>
      </c>
      <c r="I925" s="1">
        <f t="shared" si="639"/>
        <v>69.396349302749499</v>
      </c>
      <c r="J925" s="1">
        <f t="shared" si="639"/>
        <v>70.62419231084121</v>
      </c>
      <c r="K925" s="1">
        <f t="shared" si="639"/>
        <v>72.367632354885686</v>
      </c>
    </row>
    <row r="926" spans="2:12" x14ac:dyDescent="0.2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2.3940403396127814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2.627539261448776E-4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2.2850395635428891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1.9148306224060838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1.2228517601412647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0.66413791181833237</v>
      </c>
    </row>
    <row r="927" spans="2:12" x14ac:dyDescent="0.2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4.2612107581969445</v>
      </c>
      <c r="G927" s="1">
        <f>[1]Services!C$47</f>
        <v>4.6176540710623293</v>
      </c>
      <c r="H927" s="1">
        <f>[1]Services!D$47</f>
        <v>4.8260442283071177</v>
      </c>
      <c r="I927" s="1">
        <f>[1]Services!E$47</f>
        <v>5.1999642771086556</v>
      </c>
      <c r="J927" s="1">
        <f>[1]Services!F$47</f>
        <v>6.02191303841634</v>
      </c>
      <c r="K927" s="1">
        <f>[1]Services!G$47</f>
        <v>8.6795166840480924</v>
      </c>
    </row>
    <row r="928" spans="2:12" x14ac:dyDescent="0.2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58.701900727150317</v>
      </c>
      <c r="H928" s="1">
        <f>[1]Services!D$3-([1]Services!D$6-[1]Services!D$58)</f>
        <v>61.319275935931763</v>
      </c>
      <c r="I928" s="1">
        <f>[1]Services!E$3-([1]Services!E$6-[1]Services!E$58)</f>
        <v>62.281554403234765</v>
      </c>
      <c r="J928" s="1">
        <f>[1]Services!F$3-([1]Services!F$6-[1]Services!F$58)</f>
        <v>63.379427512283605</v>
      </c>
      <c r="K928" s="1">
        <f>[1]Services!G$3-([1]Services!G$6-[1]Services!G$58)</f>
        <v>63.02397775901926</v>
      </c>
      <c r="L928" s="1"/>
    </row>
    <row r="929" spans="2:11" x14ac:dyDescent="0.2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24.843075465969847</v>
      </c>
      <c r="G929" s="1">
        <f t="shared" ref="G929:K929" si="642">G930</f>
        <v>22.492266832263045</v>
      </c>
      <c r="H929" s="1">
        <f t="shared" si="642"/>
        <v>21.658666976178168</v>
      </c>
      <c r="I929" s="1">
        <f t="shared" si="642"/>
        <v>15.458643625466696</v>
      </c>
      <c r="J929" s="1">
        <f t="shared" si="642"/>
        <v>5.1886246127035189</v>
      </c>
      <c r="K929" s="1">
        <f t="shared" si="642"/>
        <v>0.71468061369631741</v>
      </c>
    </row>
    <row r="930" spans="2:11" x14ac:dyDescent="0.2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24.843075465969847</v>
      </c>
      <c r="G930" s="1">
        <f>[1]Services!C$48</f>
        <v>22.492266832263045</v>
      </c>
      <c r="H930" s="1">
        <f>[1]Services!D$48</f>
        <v>21.658666976178168</v>
      </c>
      <c r="I930" s="1">
        <f>[1]Services!E$48</f>
        <v>15.458643625466696</v>
      </c>
      <c r="J930" s="1">
        <f>[1]Services!F$48</f>
        <v>5.1886246127035189</v>
      </c>
      <c r="K930" s="1">
        <f>[1]Services!G$48</f>
        <v>0.71468061369631741</v>
      </c>
    </row>
    <row r="931" spans="2:11" x14ac:dyDescent="0.2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25.412791655196113</v>
      </c>
      <c r="G931" s="1">
        <f t="shared" ref="G931:K931" si="643">SUM(G932:G934)</f>
        <v>26.667697307479862</v>
      </c>
      <c r="H931" s="1">
        <f t="shared" si="643"/>
        <v>25.91782641758121</v>
      </c>
      <c r="I931" s="1">
        <f t="shared" si="643"/>
        <v>25.936285026306059</v>
      </c>
      <c r="J931" s="1">
        <f t="shared" si="643"/>
        <v>26.374952704105986</v>
      </c>
      <c r="K931" s="1">
        <f t="shared" si="643"/>
        <v>21.445723585699369</v>
      </c>
    </row>
    <row r="932" spans="2:11" x14ac:dyDescent="0.2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24.189720038060518</v>
      </c>
      <c r="G932" s="1">
        <f>[1]Services!C$49</f>
        <v>25.326925527314398</v>
      </c>
      <c r="H932" s="1">
        <f>[1]Services!D$49</f>
        <v>24.561563040416942</v>
      </c>
      <c r="I932" s="1">
        <f>[1]Services!E$49</f>
        <v>24.44170406386376</v>
      </c>
      <c r="J932" s="1">
        <f>[1]Services!F$49</f>
        <v>22.927262081073003</v>
      </c>
      <c r="K932" s="1">
        <f>[1]Services!G$49</f>
        <v>13.233260852850437</v>
      </c>
    </row>
    <row r="933" spans="2:11" x14ac:dyDescent="0.2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2.5683487841076467E-3</v>
      </c>
      <c r="I933" s="1">
        <f>[1]Services!E$50</f>
        <v>2.1051771880352065E-3</v>
      </c>
      <c r="J933" s="1">
        <f>[1]Services!F$50</f>
        <v>1.5306956160277546E-2</v>
      </c>
      <c r="K933" s="1">
        <f>[1]Services!G$50</f>
        <v>5.7560733081282187E-3</v>
      </c>
    </row>
    <row r="934" spans="2:11" x14ac:dyDescent="0.2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1.2230716171355962</v>
      </c>
      <c r="G934" s="1">
        <f>[1]Services!C$56</f>
        <v>1.3407717801654664</v>
      </c>
      <c r="H934" s="1">
        <f>[1]Services!D$56</f>
        <v>1.353695028380159</v>
      </c>
      <c r="I934" s="1">
        <f>[1]Services!E$56</f>
        <v>1.4924757852542627</v>
      </c>
      <c r="J934" s="1">
        <f>[1]Services!F$56</f>
        <v>3.4323836668727057</v>
      </c>
      <c r="K934" s="1">
        <f>[1]Services!G$56</f>
        <v>8.2067066595408065</v>
      </c>
    </row>
    <row r="935" spans="2:11" x14ac:dyDescent="0.2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7.6496314432689019</v>
      </c>
      <c r="G935" s="1">
        <f t="shared" ref="G935:K935" si="648">G936+G942</f>
        <v>8.2860115379817536</v>
      </c>
      <c r="H935" s="1">
        <f t="shared" si="648"/>
        <v>8.4032471998493836</v>
      </c>
      <c r="I935" s="1">
        <f t="shared" si="648"/>
        <v>11.791252187738849</v>
      </c>
      <c r="J935" s="1">
        <f t="shared" si="648"/>
        <v>11.436510515713248</v>
      </c>
      <c r="K935" s="1">
        <f t="shared" si="648"/>
        <v>10.023219781418453</v>
      </c>
    </row>
    <row r="936" spans="2:11" x14ac:dyDescent="0.2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2.0957252050232209</v>
      </c>
      <c r="G936" s="1">
        <f>[1]Services!C$51</f>
        <v>2.2700699605361807</v>
      </c>
      <c r="H936" s="1">
        <f>[1]Services!D$51</f>
        <v>2.2225304603725293</v>
      </c>
      <c r="I936" s="1">
        <f>[1]Services!E$51</f>
        <v>3.7141257249872588</v>
      </c>
      <c r="J936" s="1">
        <f>[1]Services!F$51</f>
        <v>3.3593455962424095</v>
      </c>
      <c r="K936" s="1">
        <f>[1]Services!G$51</f>
        <v>1.7975511082030047</v>
      </c>
    </row>
    <row r="937" spans="2:11" x14ac:dyDescent="0.2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1.4100624711347525</v>
      </c>
      <c r="G937" s="1">
        <f t="shared" ref="G937:K937" si="649">IFERROR(G905/G$904,0)*G$936</f>
        <v>1.5273285608584037</v>
      </c>
      <c r="H937" s="1">
        <f t="shared" si="649"/>
        <v>1.5712240377997448</v>
      </c>
      <c r="I937" s="1">
        <f t="shared" si="649"/>
        <v>1.3157289853098486</v>
      </c>
      <c r="J937" s="1">
        <f t="shared" si="649"/>
        <v>0.83910091089029304</v>
      </c>
      <c r="K937" s="1">
        <f t="shared" si="649"/>
        <v>1.7731766796317878</v>
      </c>
    </row>
    <row r="938" spans="2:11" x14ac:dyDescent="0.2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0.68566273388846843</v>
      </c>
      <c r="G938" s="1">
        <f t="shared" ref="G938:K941" si="650">IFERROR(G906/G$904,0)*G$936</f>
        <v>0.74274139967777719</v>
      </c>
      <c r="H938" s="1">
        <f t="shared" si="650"/>
        <v>0.65130642257278437</v>
      </c>
      <c r="I938" s="1">
        <f t="shared" si="650"/>
        <v>2.3946385866373423</v>
      </c>
      <c r="J938" s="1">
        <f t="shared" si="650"/>
        <v>2.5137096627778726</v>
      </c>
      <c r="K938" s="1">
        <f t="shared" si="650"/>
        <v>2.239952001143249E-2</v>
      </c>
    </row>
    <row r="939" spans="2:11" x14ac:dyDescent="0.2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2.708504712655112E-4</v>
      </c>
      <c r="J939" s="1">
        <f t="shared" si="650"/>
        <v>1.1504733079598466E-3</v>
      </c>
      <c r="K939" s="1">
        <f t="shared" si="650"/>
        <v>2.8540480354735616E-4</v>
      </c>
    </row>
    <row r="940" spans="2:11" x14ac:dyDescent="0.2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2.9075105493796688E-3</v>
      </c>
      <c r="J940" s="1">
        <f t="shared" si="650"/>
        <v>4.1298460171691519E-3</v>
      </c>
      <c r="K940" s="1">
        <f t="shared" si="650"/>
        <v>7.3201793937372449E-4</v>
      </c>
    </row>
    <row r="941" spans="2:11" x14ac:dyDescent="0.2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5.797920194224157E-4</v>
      </c>
      <c r="J941" s="1">
        <f t="shared" si="650"/>
        <v>1.2547032491149971E-3</v>
      </c>
      <c r="K941" s="1">
        <f t="shared" si="650"/>
        <v>9.5748581686312326E-4</v>
      </c>
    </row>
    <row r="942" spans="2:11" x14ac:dyDescent="0.2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5.5539062382456805</v>
      </c>
      <c r="G942" s="1">
        <f>[1]Services!C$52</f>
        <v>6.0159415774455729</v>
      </c>
      <c r="H942" s="1">
        <f>[1]Services!D$52</f>
        <v>6.1807167394768543</v>
      </c>
      <c r="I942" s="1">
        <f>[1]Services!E$52</f>
        <v>8.0771264627515897</v>
      </c>
      <c r="J942" s="1">
        <f>[1]Services!F$52</f>
        <v>8.0771649194708388</v>
      </c>
      <c r="K942" s="1">
        <f>[1]Services!G$52</f>
        <v>8.2256686732154485</v>
      </c>
    </row>
    <row r="943" spans="2:11" x14ac:dyDescent="0.2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6.1735504796347218</v>
      </c>
      <c r="G943" s="1">
        <f t="shared" ref="G943:K943" si="651">G944</f>
        <v>6.7574991484149303</v>
      </c>
      <c r="H943" s="1">
        <f t="shared" si="651"/>
        <v>6.1716154756398156</v>
      </c>
      <c r="I943" s="1">
        <f t="shared" si="651"/>
        <v>4.7903876931609135</v>
      </c>
      <c r="J943" s="1">
        <f t="shared" si="651"/>
        <v>2.2744450910520682</v>
      </c>
      <c r="K943" s="1">
        <f t="shared" si="651"/>
        <v>0.37636269729038063</v>
      </c>
    </row>
    <row r="944" spans="2:11" x14ac:dyDescent="0.2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6.1735504796347218</v>
      </c>
      <c r="G944" s="1">
        <f>[1]Services!C$53</f>
        <v>6.7574991484149303</v>
      </c>
      <c r="H944" s="1">
        <f>[1]Services!D$53</f>
        <v>6.1716154756398156</v>
      </c>
      <c r="I944" s="1">
        <f>[1]Services!E$53</f>
        <v>4.7903876931609135</v>
      </c>
      <c r="J944" s="1">
        <f>[1]Services!F$53</f>
        <v>2.2744450910520682</v>
      </c>
      <c r="K944" s="1">
        <f>[1]Services!G$53</f>
        <v>0.37636269729038063</v>
      </c>
    </row>
    <row r="945" spans="2:11" x14ac:dyDescent="0.2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1.8770759413139524</v>
      </c>
      <c r="G945" s="1">
        <f t="shared" ref="G945:K945" si="652">G946</f>
        <v>2.1600878817334834</v>
      </c>
      <c r="H945" s="1">
        <f t="shared" si="652"/>
        <v>2.1538149551462054</v>
      </c>
      <c r="I945" s="1">
        <f t="shared" si="652"/>
        <v>2.2252773067498461</v>
      </c>
      <c r="J945" s="1">
        <f t="shared" si="652"/>
        <v>2.2808400732670417</v>
      </c>
      <c r="K945" s="1">
        <f t="shared" si="652"/>
        <v>2.179288881217865</v>
      </c>
    </row>
    <row r="946" spans="2:11" x14ac:dyDescent="0.2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1.8770759413139524</v>
      </c>
      <c r="G946" s="1">
        <f>[1]Services!C$54</f>
        <v>2.1600878817334834</v>
      </c>
      <c r="H946" s="1">
        <f>[1]Services!D$54</f>
        <v>2.1538149551462054</v>
      </c>
      <c r="I946" s="1">
        <f>[1]Services!E$54</f>
        <v>2.2252773067498461</v>
      </c>
      <c r="J946" s="1">
        <f>[1]Services!F$54</f>
        <v>2.2808400732670417</v>
      </c>
      <c r="K946" s="1">
        <f>[1]Services!G$54</f>
        <v>2.179288881217865</v>
      </c>
    </row>
    <row r="947" spans="2:11" x14ac:dyDescent="0.2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0.68764226275982654</v>
      </c>
      <c r="I947" s="1">
        <f t="shared" si="653"/>
        <v>0.70120378217642665</v>
      </c>
      <c r="J947" s="1">
        <f t="shared" si="653"/>
        <v>4.6677048474045737</v>
      </c>
      <c r="K947" s="1">
        <f t="shared" si="653"/>
        <v>4.6677080539819409</v>
      </c>
    </row>
    <row r="948" spans="2:11" x14ac:dyDescent="0.2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0.68764226275982654</v>
      </c>
      <c r="I948" s="1">
        <f>[1]Services!E$55</f>
        <v>0.70120378217642665</v>
      </c>
      <c r="J948" s="1">
        <f>[1]Services!F$55</f>
        <v>4.6677048474045737</v>
      </c>
      <c r="K948" s="1">
        <f>[1]Services!G$55</f>
        <v>4.6677080539819409</v>
      </c>
    </row>
    <row r="949" spans="2:11" x14ac:dyDescent="0.2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8.1134509264546833E-4</v>
      </c>
      <c r="J949" s="1">
        <f t="shared" si="654"/>
        <v>1.660907621153636E-3</v>
      </c>
      <c r="K949" s="1">
        <f t="shared" si="654"/>
        <v>1.7170201153452322E-3</v>
      </c>
    </row>
    <row r="950" spans="2:11" x14ac:dyDescent="0.2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8.1134509264546833E-4</v>
      </c>
      <c r="J950" s="1">
        <f>[1]Services!F$57</f>
        <v>1.660907621153636E-3</v>
      </c>
      <c r="K950" s="1">
        <f>[1]Services!G$57</f>
        <v>1.7170201153452322E-3</v>
      </c>
    </row>
    <row r="951" spans="2:11" x14ac:dyDescent="0.2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6.9642357546794926</v>
      </c>
      <c r="H951" s="1">
        <f>[1]Services!D$58</f>
        <v>6.9635263004367678</v>
      </c>
      <c r="I951" s="1">
        <f>[1]Services!E$58</f>
        <v>9.7732252626264255</v>
      </c>
      <c r="J951" s="1">
        <f>[1]Services!F$58</f>
        <v>15.811466787643823</v>
      </c>
      <c r="K951" s="1">
        <f>[1]Services!G$58</f>
        <v>22.468674342078614</v>
      </c>
    </row>
    <row r="952" spans="2:11" x14ac:dyDescent="0.2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0.91249999999999931</v>
      </c>
      <c r="G953" s="4">
        <f t="shared" si="657"/>
        <v>0.91499999999999981</v>
      </c>
      <c r="H953" s="4">
        <f t="shared" si="657"/>
        <v>0.91874999999999962</v>
      </c>
      <c r="I953" s="4">
        <f t="shared" si="657"/>
        <v>0.92500000000000071</v>
      </c>
      <c r="J953" s="4">
        <f t="shared" si="657"/>
        <v>0.93749999999999978</v>
      </c>
      <c r="K953" s="4">
        <f t="shared" si="657"/>
        <v>0.94999999999999973</v>
      </c>
    </row>
    <row r="954" spans="2:11" x14ac:dyDescent="0.2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3.2000000000000015</v>
      </c>
      <c r="G954" s="4">
        <f t="shared" si="657"/>
        <v>3.2399999999999989</v>
      </c>
      <c r="H954" s="4">
        <f t="shared" si="657"/>
        <v>3.3</v>
      </c>
      <c r="I954" s="4">
        <f t="shared" si="657"/>
        <v>3.3999999999999981</v>
      </c>
      <c r="J954" s="4">
        <f t="shared" si="657"/>
        <v>3.6000000000000023</v>
      </c>
      <c r="K954" s="4">
        <f t="shared" si="657"/>
        <v>3.8000000000000003</v>
      </c>
    </row>
    <row r="955" spans="2:11" x14ac:dyDescent="0.2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0.99999999999999989</v>
      </c>
      <c r="G955" s="4">
        <f t="shared" si="657"/>
        <v>1</v>
      </c>
      <c r="H955" s="4">
        <f t="shared" si="657"/>
        <v>1</v>
      </c>
      <c r="I955" s="4">
        <f t="shared" si="657"/>
        <v>0.99999999999999978</v>
      </c>
      <c r="J955" s="4">
        <f t="shared" si="657"/>
        <v>1</v>
      </c>
      <c r="K955" s="4">
        <f t="shared" si="657"/>
        <v>1.0000000000000002</v>
      </c>
    </row>
    <row r="956" spans="2:11" x14ac:dyDescent="0.2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0.82107843137254888</v>
      </c>
      <c r="G956" s="4">
        <f t="shared" si="658"/>
        <v>0.82270432925645487</v>
      </c>
      <c r="H956" s="4">
        <f t="shared" si="658"/>
        <v>0.82514317608231391</v>
      </c>
      <c r="I956" s="4">
        <f t="shared" si="658"/>
        <v>0.82920792079207895</v>
      </c>
      <c r="J956" s="4">
        <f t="shared" si="658"/>
        <v>0.83750000000000069</v>
      </c>
      <c r="K956" s="4">
        <f t="shared" si="658"/>
        <v>0.83749999999999925</v>
      </c>
    </row>
    <row r="957" spans="2:11" x14ac:dyDescent="0.2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0.94680851063829963</v>
      </c>
      <c r="G957" s="4">
        <f t="shared" si="659"/>
        <v>0.94680851063829885</v>
      </c>
      <c r="H957" s="4">
        <f t="shared" si="659"/>
        <v>0.94678885061976137</v>
      </c>
      <c r="I957" s="4">
        <f t="shared" si="659"/>
        <v>0.94677952963867495</v>
      </c>
      <c r="J957" s="4">
        <f t="shared" si="659"/>
        <v>0.94899240457613887</v>
      </c>
      <c r="K957" s="4">
        <f t="shared" si="659"/>
        <v>0.94995294908924144</v>
      </c>
    </row>
    <row r="958" spans="2:11" x14ac:dyDescent="0.2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1.9800000000000013</v>
      </c>
      <c r="I958" s="4">
        <f t="shared" si="659"/>
        <v>2.0400000000000014</v>
      </c>
      <c r="J958" s="4">
        <f t="shared" si="659"/>
        <v>2.160000000000001</v>
      </c>
      <c r="K958" s="4">
        <f t="shared" si="659"/>
        <v>2.2799999999999998</v>
      </c>
    </row>
    <row r="959" spans="2:11" x14ac:dyDescent="0.2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0.8721999999999992</v>
      </c>
      <c r="G959" s="4">
        <f t="shared" si="659"/>
        <v>0.87220000000000086</v>
      </c>
      <c r="H959" s="4">
        <f t="shared" si="659"/>
        <v>0.87219999999999975</v>
      </c>
      <c r="I959" s="4">
        <f t="shared" si="659"/>
        <v>0.87219999999999942</v>
      </c>
      <c r="J959" s="4">
        <f t="shared" si="659"/>
        <v>0.8721999999999992</v>
      </c>
      <c r="K959" s="4">
        <f t="shared" si="659"/>
        <v>0.87219999999999953</v>
      </c>
    </row>
    <row r="960" spans="2:11" x14ac:dyDescent="0.2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</v>
      </c>
      <c r="G960" s="4">
        <f t="shared" si="660"/>
        <v>0.99000000000000021</v>
      </c>
      <c r="H960" s="4">
        <f t="shared" si="660"/>
        <v>0.99</v>
      </c>
      <c r="I960" s="4">
        <f t="shared" si="660"/>
        <v>0.99</v>
      </c>
      <c r="J960" s="4">
        <f t="shared" si="660"/>
        <v>0.99</v>
      </c>
      <c r="K960" s="4">
        <f t="shared" si="660"/>
        <v>0.99</v>
      </c>
    </row>
    <row r="961" spans="2:11" x14ac:dyDescent="0.2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</v>
      </c>
      <c r="G961" s="4">
        <f t="shared" si="660"/>
        <v>0.9900000000000001</v>
      </c>
      <c r="H961" s="4">
        <f t="shared" si="660"/>
        <v>0.99</v>
      </c>
      <c r="I961" s="4">
        <f t="shared" si="660"/>
        <v>0.99</v>
      </c>
      <c r="J961" s="4">
        <f t="shared" si="660"/>
        <v>0.9900000000000001</v>
      </c>
      <c r="K961" s="4">
        <f t="shared" si="660"/>
        <v>0.99</v>
      </c>
    </row>
    <row r="962" spans="2:11" x14ac:dyDescent="0.2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0.9900000000000001</v>
      </c>
      <c r="J962" s="4">
        <f t="shared" si="660"/>
        <v>0.9900000000000001</v>
      </c>
      <c r="K962" s="4">
        <f t="shared" si="660"/>
        <v>0.99</v>
      </c>
    </row>
    <row r="963" spans="2:11" x14ac:dyDescent="0.2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0.9900000000000001</v>
      </c>
      <c r="J963" s="4">
        <f t="shared" si="660"/>
        <v>0.9900000000000001</v>
      </c>
      <c r="K963" s="4">
        <f t="shared" si="660"/>
        <v>0.9900000000000001</v>
      </c>
    </row>
    <row r="964" spans="2:11" x14ac:dyDescent="0.2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0.9900000000000001</v>
      </c>
      <c r="J964" s="4">
        <f t="shared" si="660"/>
        <v>0.9900000000000001</v>
      </c>
      <c r="K964" s="4">
        <f t="shared" si="660"/>
        <v>0.99</v>
      </c>
    </row>
    <row r="965" spans="2:11" x14ac:dyDescent="0.2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0.98999999999999955</v>
      </c>
      <c r="G965" s="4">
        <f t="shared" si="660"/>
        <v>0.98999999999999955</v>
      </c>
      <c r="H965" s="4">
        <f t="shared" si="660"/>
        <v>0.99000000000000066</v>
      </c>
      <c r="I965" s="4">
        <f t="shared" si="660"/>
        <v>0.9900000000000011</v>
      </c>
      <c r="J965" s="4">
        <f t="shared" si="660"/>
        <v>0.99000000000000155</v>
      </c>
      <c r="K965" s="4">
        <f t="shared" si="660"/>
        <v>0.98999999999999966</v>
      </c>
    </row>
    <row r="966" spans="2:11" x14ac:dyDescent="0.2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0.7200000000000002</v>
      </c>
      <c r="G966" s="4">
        <f t="shared" si="661"/>
        <v>0.72</v>
      </c>
      <c r="H966" s="4">
        <f t="shared" si="661"/>
        <v>0.7199999999999992</v>
      </c>
      <c r="I966" s="4">
        <f t="shared" si="661"/>
        <v>0.72000000000000031</v>
      </c>
      <c r="J966" s="4">
        <f t="shared" si="661"/>
        <v>0.71999999999999975</v>
      </c>
      <c r="K966" s="4">
        <f t="shared" si="661"/>
        <v>0.71999999999999942</v>
      </c>
    </row>
    <row r="967" spans="2:11" x14ac:dyDescent="0.2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0.9000000000000018</v>
      </c>
      <c r="G967" s="4">
        <f t="shared" si="662"/>
        <v>0.90000000000000024</v>
      </c>
      <c r="H967" s="4">
        <f t="shared" si="662"/>
        <v>0.89999999999999991</v>
      </c>
      <c r="I967" s="4">
        <f t="shared" si="662"/>
        <v>0.8999999999999998</v>
      </c>
      <c r="J967" s="4">
        <f t="shared" si="662"/>
        <v>0.90000000000000024</v>
      </c>
      <c r="K967" s="4">
        <f t="shared" si="662"/>
        <v>0.9</v>
      </c>
    </row>
    <row r="968" spans="2:11" x14ac:dyDescent="0.2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2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0.7384714769175873</v>
      </c>
      <c r="J969" s="4">
        <f t="shared" si="664"/>
        <v>2.5723826233645983E-2</v>
      </c>
      <c r="K969" s="4">
        <f t="shared" si="664"/>
        <v>3.3931630346271981E-2</v>
      </c>
    </row>
    <row r="970" spans="2:11" x14ac:dyDescent="0.2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217.10209207147363</v>
      </c>
      <c r="G970" s="3">
        <f>[1]Residential!C$26</f>
        <v>216.42994896139243</v>
      </c>
      <c r="H970" s="3">
        <f>[1]Residential!D$26</f>
        <v>215.25548798052324</v>
      </c>
      <c r="I970" s="3">
        <f>[1]Residential!E$26</f>
        <v>211.22246913965512</v>
      </c>
      <c r="J970" s="3">
        <f>[1]Residential!F$26</f>
        <v>192.36192642940733</v>
      </c>
      <c r="K970" s="3">
        <f>[1]Residential!G$26</f>
        <v>176.13265734614359</v>
      </c>
    </row>
    <row r="971" spans="2:11" x14ac:dyDescent="0.2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69.470033156208771</v>
      </c>
      <c r="G971" s="1">
        <f>[1]Residential!C$15</f>
        <v>69.674021820125375</v>
      </c>
      <c r="H971" s="1">
        <f>[1]Residential!D$15</f>
        <v>73.21086751881316</v>
      </c>
      <c r="I971" s="1">
        <f>[1]Residential!E$15</f>
        <v>67.366602241598869</v>
      </c>
      <c r="J971" s="1">
        <f>[1]Residential!F$15</f>
        <v>63.211022116700207</v>
      </c>
      <c r="K971" s="1">
        <f>[1]Residential!G$15</f>
        <v>69.07017685289884</v>
      </c>
    </row>
    <row r="972" spans="2:11" x14ac:dyDescent="0.2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15.333209172596149</v>
      </c>
      <c r="G972" s="1">
        <f t="shared" ref="G972:K972" si="665">SUM(G973:G974)</f>
        <v>14.761361622516432</v>
      </c>
      <c r="H972" s="1">
        <f t="shared" si="665"/>
        <v>16.704244359825466</v>
      </c>
      <c r="I972" s="1">
        <f t="shared" si="665"/>
        <v>13.076849159078268</v>
      </c>
      <c r="J972" s="1">
        <f t="shared" si="665"/>
        <v>11.166798780479875</v>
      </c>
      <c r="K972" s="1">
        <f t="shared" si="665"/>
        <v>17.594970317695292</v>
      </c>
    </row>
    <row r="973" spans="2:11" x14ac:dyDescent="0.2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9.376853565472933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7.7828437877428565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9.266090076287826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5.0356326167123404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1.7238003891301947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0.54620177725089125</v>
      </c>
    </row>
    <row r="974" spans="2:11" x14ac:dyDescent="0.2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5.956355607123216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6.9785178347735757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7.4381542835376422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8.0412165423659268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9.4429983913496791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17.048768540444399</v>
      </c>
    </row>
    <row r="975" spans="2:11" x14ac:dyDescent="0.2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9.5599122626741249</v>
      </c>
      <c r="G975" s="1">
        <f t="shared" ref="G975:K975" si="669">SUM(G976:G977)</f>
        <v>10.085315879751093</v>
      </c>
      <c r="H975" s="1">
        <f t="shared" si="669"/>
        <v>11.873126313058595</v>
      </c>
      <c r="I975" s="1">
        <f t="shared" si="669"/>
        <v>9.4514744780765465</v>
      </c>
      <c r="J975" s="1">
        <f t="shared" si="669"/>
        <v>6.9923507893974675</v>
      </c>
      <c r="K975" s="1">
        <f t="shared" si="669"/>
        <v>6.5431123578573418</v>
      </c>
    </row>
    <row r="976" spans="2:11" x14ac:dyDescent="0.2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8.4110131528717762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8.7988820210412122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8.6816552718541224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4.570016100758151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1.5450849042570425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0.48359470740071298</v>
      </c>
    </row>
    <row r="977" spans="2:11" x14ac:dyDescent="0.2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1.1488991098023491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1.2864338587098814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3.1914710412044731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4.8814583773183955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5.4472658851404248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6.0595176504566286</v>
      </c>
    </row>
    <row r="978" spans="2:11" x14ac:dyDescent="0.2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44.576911720938497</v>
      </c>
      <c r="G978" s="1">
        <f>[1]Residential!C$3-([1]Residential!C$10-[1]Residential!C$244)</f>
        <v>44.82734431785785</v>
      </c>
      <c r="H978" s="1">
        <f>[1]Residential!D$3-([1]Residential!D$10-[1]Residential!D$244)</f>
        <v>44.633496845929088</v>
      </c>
      <c r="I978" s="1">
        <f>[1]Residential!E$3-([1]Residential!E$10-[1]Residential!E$244)</f>
        <v>44.838278604444056</v>
      </c>
      <c r="J978" s="1">
        <f>[1]Residential!F$3-([1]Residential!F$10-[1]Residential!F$244)</f>
        <v>45.051872546822864</v>
      </c>
      <c r="K978" s="1">
        <f>[1]Residential!G$3-([1]Residential!G$10-[1]Residential!G$244)</f>
        <v>44.932094177346201</v>
      </c>
    </row>
    <row r="979" spans="2:11" x14ac:dyDescent="0.2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60.231837582076516</v>
      </c>
      <c r="G979" s="1">
        <f>SUM([1]Residential!C$16:C$17)</f>
        <v>51.320018714104016</v>
      </c>
      <c r="H979" s="1">
        <f>SUM([1]Residential!D$16:D$17)</f>
        <v>43.946326574616066</v>
      </c>
      <c r="I979" s="1">
        <f>SUM([1]Residential!E$16:E$17)</f>
        <v>42.299364873424629</v>
      </c>
      <c r="J979" s="1">
        <f>SUM([1]Residential!F$16:F$17)</f>
        <v>25.409816904268816</v>
      </c>
      <c r="K979" s="1">
        <f>SUM([1]Residential!G$16:G$17)</f>
        <v>2.6820454541583499E-3</v>
      </c>
    </row>
    <row r="980" spans="2:11" x14ac:dyDescent="0.2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60.231837582076516</v>
      </c>
      <c r="G980" s="1">
        <f>[1]Residential!C$16</f>
        <v>51.320018714104016</v>
      </c>
      <c r="H980" s="1">
        <f>[1]Residential!D$16</f>
        <v>43.946035088168628</v>
      </c>
      <c r="I980" s="1">
        <f>[1]Residential!E$16</f>
        <v>42.299021093701825</v>
      </c>
      <c r="J980" s="1">
        <f>[1]Residential!F$16</f>
        <v>25.408892909188889</v>
      </c>
      <c r="K980" s="1">
        <f>[1]Residential!G$16</f>
        <v>4.9704333513587916E-6</v>
      </c>
    </row>
    <row r="981" spans="2:11" x14ac:dyDescent="0.2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2.9148644743537335E-4</v>
      </c>
      <c r="I981" s="1">
        <f>[1]Residential!E$17</f>
        <v>3.4377972280786505E-4</v>
      </c>
      <c r="J981" s="1">
        <f>[1]Residential!F$17</f>
        <v>9.239950799262485E-4</v>
      </c>
      <c r="K981" s="1">
        <f>[1]Residential!G$17</f>
        <v>2.6770750208069912E-3</v>
      </c>
    </row>
    <row r="982" spans="2:11" x14ac:dyDescent="0.2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50.371421113653142</v>
      </c>
      <c r="G982" s="1">
        <f t="shared" ref="G982:K982" si="672">SUM(G984,G986)</f>
        <v>42.918682373744431</v>
      </c>
      <c r="H982" s="1">
        <f t="shared" si="672"/>
        <v>43.933130095270641</v>
      </c>
      <c r="I982" s="1">
        <f t="shared" si="672"/>
        <v>42.29725824602221</v>
      </c>
      <c r="J982" s="1">
        <f t="shared" si="672"/>
        <v>25.408648095359084</v>
      </c>
      <c r="K982" s="1">
        <f t="shared" si="672"/>
        <v>2.3735242666534104E-3</v>
      </c>
    </row>
    <row r="983" spans="2:11" x14ac:dyDescent="0.2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50.371421113653142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42.918682373744431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43.933130095270641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42.29725824602221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25.408648095359084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2.3735242666534104E-3</v>
      </c>
    </row>
    <row r="984" spans="2:11" x14ac:dyDescent="0.2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50.371421113653142</v>
      </c>
      <c r="G984" s="1">
        <f t="shared" ref="G984:K984" si="673">G985</f>
        <v>42.918682373744431</v>
      </c>
      <c r="H984" s="1">
        <f t="shared" si="673"/>
        <v>43.932838696352583</v>
      </c>
      <c r="I984" s="1">
        <f t="shared" si="673"/>
        <v>42.296914483420601</v>
      </c>
      <c r="J984" s="1">
        <f t="shared" si="673"/>
        <v>25.40772414278138</v>
      </c>
      <c r="K984" s="1">
        <f t="shared" si="673"/>
        <v>4.3986742122294392E-6</v>
      </c>
    </row>
    <row r="985" spans="2:11" x14ac:dyDescent="0.2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50.371421113653142</v>
      </c>
      <c r="G985" s="1">
        <f t="shared" ref="G985:K985" si="674">G983*IFERROR(G980/G979,0)</f>
        <v>42.918682373744431</v>
      </c>
      <c r="H985" s="1">
        <f t="shared" si="674"/>
        <v>43.932838696352583</v>
      </c>
      <c r="I985" s="1">
        <f t="shared" si="674"/>
        <v>42.296914483420601</v>
      </c>
      <c r="J985" s="1">
        <f t="shared" si="674"/>
        <v>25.40772414278138</v>
      </c>
      <c r="K985" s="1">
        <f t="shared" si="674"/>
        <v>4.3986742122294392E-6</v>
      </c>
    </row>
    <row r="986" spans="2:11" x14ac:dyDescent="0.2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2.9139891805840534E-4</v>
      </c>
      <c r="I986" s="1">
        <f t="shared" si="675"/>
        <v>3.4376260160939864E-4</v>
      </c>
      <c r="J986" s="1">
        <f t="shared" si="675"/>
        <v>9.2395257770405692E-4</v>
      </c>
      <c r="K986" s="1">
        <f t="shared" si="675"/>
        <v>2.3691255924411809E-3</v>
      </c>
    </row>
    <row r="987" spans="2:11" x14ac:dyDescent="0.2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2.9139891805840534E-4</v>
      </c>
      <c r="I987" s="1">
        <f t="shared" si="676"/>
        <v>3.4376260160939864E-4</v>
      </c>
      <c r="J987" s="1">
        <f t="shared" si="676"/>
        <v>9.2395257770405692E-4</v>
      </c>
      <c r="K987" s="1">
        <f t="shared" si="676"/>
        <v>2.3691255924411809E-3</v>
      </c>
    </row>
    <row r="988" spans="2:11" x14ac:dyDescent="0.2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9.8604164684233755</v>
      </c>
      <c r="G988" s="1">
        <f t="shared" ref="G988:K988" si="677">G989</f>
        <v>8.4013363403595829</v>
      </c>
      <c r="H988" s="1">
        <f t="shared" si="677"/>
        <v>1.3196479345425468E-2</v>
      </c>
      <c r="I988" s="1">
        <f t="shared" si="677"/>
        <v>2.106627402420594E-3</v>
      </c>
      <c r="J988" s="1">
        <f t="shared" si="677"/>
        <v>1.1688089097320296E-3</v>
      </c>
      <c r="K988" s="1">
        <f t="shared" si="677"/>
        <v>3.0852118750493982E-4</v>
      </c>
    </row>
    <row r="989" spans="2:11" x14ac:dyDescent="0.2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9.8604164684233755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8.4013363403595829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1.3196479345425468E-2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2.106627402420594E-3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1.1688089097320296E-3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3.0852118750493982E-4</v>
      </c>
    </row>
    <row r="990" spans="2:11" x14ac:dyDescent="0.2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9.8604164684233755</v>
      </c>
      <c r="G990" s="1">
        <f t="shared" ref="G990:K990" si="678">IFERROR(G980/G979,0)*G989</f>
        <v>8.4013363403595829</v>
      </c>
      <c r="H990" s="1">
        <f t="shared" si="678"/>
        <v>1.319639181604172E-2</v>
      </c>
      <c r="I990" s="1">
        <f t="shared" si="678"/>
        <v>2.1066102812229916E-3</v>
      </c>
      <c r="J990" s="1">
        <f t="shared" si="678"/>
        <v>1.1687664075099146E-3</v>
      </c>
      <c r="K990" s="1">
        <f t="shared" si="678"/>
        <v>5.7175913912935282E-7</v>
      </c>
    </row>
    <row r="991" spans="2:11" x14ac:dyDescent="0.2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8.7529383747952938E-8</v>
      </c>
      <c r="I991" s="1">
        <f t="shared" si="679"/>
        <v>1.7121197602460586E-8</v>
      </c>
      <c r="J991" s="1">
        <f t="shared" si="679"/>
        <v>4.2502222115034516E-8</v>
      </c>
      <c r="K991" s="1">
        <f t="shared" si="679"/>
        <v>3.0794942836581045E-4</v>
      </c>
    </row>
    <row r="992" spans="2:11" x14ac:dyDescent="0.2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47.001931849984913</v>
      </c>
      <c r="G992" s="1">
        <f t="shared" ref="G992:K992" si="680">SUM(G993:G994)</f>
        <v>48.255747868445532</v>
      </c>
      <c r="H992" s="1">
        <f t="shared" si="680"/>
        <v>47.773166440620351</v>
      </c>
      <c r="I992" s="1">
        <f t="shared" si="680"/>
        <v>45.384677532867926</v>
      </c>
      <c r="J992" s="1">
        <f t="shared" si="680"/>
        <v>38.376367658261941</v>
      </c>
      <c r="K992" s="1">
        <f t="shared" si="680"/>
        <v>20.747125785659524</v>
      </c>
    </row>
    <row r="993" spans="2:13" x14ac:dyDescent="0.2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46.693437238009359</v>
      </c>
      <c r="G993" s="1">
        <f>[1]Residential!C$18</f>
        <v>48.254726710931209</v>
      </c>
      <c r="H993" s="1">
        <f>[1]Residential!D$18</f>
        <v>47.772146426400383</v>
      </c>
      <c r="I993" s="1">
        <f>[1]Residential!E$18</f>
        <v>45.383673501271971</v>
      </c>
      <c r="J993" s="1">
        <f>[1]Residential!F$18</f>
        <v>38.375400947292178</v>
      </c>
      <c r="K993" s="1">
        <f>[1]Residential!G$18</f>
        <v>20.746194983281033</v>
      </c>
    </row>
    <row r="994" spans="2:13" x14ac:dyDescent="0.2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0.30849461197555689</v>
      </c>
      <c r="G994" s="1">
        <f>[1]Residential!C$19</f>
        <v>1.0211575143231632E-3</v>
      </c>
      <c r="H994" s="1">
        <f>[1]Residential!D$19</f>
        <v>1.0200142199682874E-3</v>
      </c>
      <c r="I994" s="1">
        <f>[1]Residential!E$19</f>
        <v>1.0040315959550213E-3</v>
      </c>
      <c r="J994" s="1">
        <f>[1]Residential!F$19</f>
        <v>9.6671096976553379E-4</v>
      </c>
      <c r="K994" s="1">
        <f>[1]Residential!G$19</f>
        <v>9.3080237849086679E-4</v>
      </c>
    </row>
    <row r="995" spans="2:13" x14ac:dyDescent="0.2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38.494658936279563</v>
      </c>
      <c r="G995" s="1">
        <f t="shared" ref="G995:K995" si="683">SUM(G996:G997)</f>
        <v>41.233038987555133</v>
      </c>
      <c r="H995" s="1">
        <f t="shared" si="683"/>
        <v>39.379457896060813</v>
      </c>
      <c r="I995" s="1">
        <f t="shared" si="683"/>
        <v>39.197185376994952</v>
      </c>
      <c r="J995" s="1">
        <f t="shared" si="683"/>
        <v>33.334340647736482</v>
      </c>
      <c r="K995" s="1">
        <f t="shared" si="683"/>
        <v>18.072532712845444</v>
      </c>
    </row>
    <row r="996" spans="2:13" x14ac:dyDescent="0.2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38.494658936279563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41.233038987555133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39.373809634891018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39.191428390591888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33.324665241331729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18.067992926012288</v>
      </c>
    </row>
    <row r="997" spans="2:13" x14ac:dyDescent="0.2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5.6482611697927752E-3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5.7569864030655926E-3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9.6754064047551332E-3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4.5397868331565209E-3</v>
      </c>
    </row>
    <row r="998" spans="2:13" x14ac:dyDescent="0.2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38.242001345319657</v>
      </c>
      <c r="G998" s="1">
        <f t="shared" ref="G998:K998" si="684">SUM(G999:G1000)</f>
        <v>41.232166440149683</v>
      </c>
      <c r="H998" s="1">
        <f t="shared" si="684"/>
        <v>39.378617097553587</v>
      </c>
      <c r="I998" s="1">
        <f t="shared" si="684"/>
        <v>39.196318229430389</v>
      </c>
      <c r="J998" s="1">
        <f t="shared" si="684"/>
        <v>33.333500946776219</v>
      </c>
      <c r="K998" s="1">
        <f t="shared" si="684"/>
        <v>18.071721903839499</v>
      </c>
    </row>
    <row r="999" spans="2:13" x14ac:dyDescent="0.2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38.242001345319657</v>
      </c>
      <c r="G999" s="1">
        <f t="shared" ref="G999:K999" si="685">G996-G1002</f>
        <v>41.232166440149683</v>
      </c>
      <c r="H999" s="1">
        <f t="shared" si="685"/>
        <v>39.37296895698092</v>
      </c>
      <c r="I999" s="1">
        <f t="shared" si="685"/>
        <v>39.190561370387407</v>
      </c>
      <c r="J999" s="1">
        <f t="shared" si="685"/>
        <v>33.323825784097544</v>
      </c>
      <c r="K999" s="1">
        <f t="shared" si="685"/>
        <v>18.067182320680068</v>
      </c>
    </row>
    <row r="1000" spans="2:13" x14ac:dyDescent="0.2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5.6481405726638732E-3</v>
      </c>
      <c r="I1000" s="1">
        <f t="shared" si="686"/>
        <v>5.7568590429837238E-3</v>
      </c>
      <c r="J1000" s="1">
        <f t="shared" si="686"/>
        <v>9.6751626786789266E-3</v>
      </c>
      <c r="K1000" s="1">
        <f t="shared" si="686"/>
        <v>4.5395831594319865E-3</v>
      </c>
    </row>
    <row r="1001" spans="2:13" x14ac:dyDescent="0.2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0.25265759095990814</v>
      </c>
      <c r="G1001" s="1">
        <f t="shared" ref="G1001:K1001" si="687">SUM(G1002:G1003)</f>
        <v>8.7254740544710633E-4</v>
      </c>
      <c r="H1001" s="1">
        <f t="shared" si="687"/>
        <v>8.4079850722373201E-4</v>
      </c>
      <c r="I1001" s="1">
        <f t="shared" si="687"/>
        <v>8.671475645609186E-4</v>
      </c>
      <c r="J1001" s="1">
        <f t="shared" si="687"/>
        <v>8.3970096026350822E-4</v>
      </c>
      <c r="K1001" s="1">
        <f t="shared" si="687"/>
        <v>8.1080900594423166E-4</v>
      </c>
      <c r="L1001" s="1"/>
    </row>
    <row r="1002" spans="2:13" x14ac:dyDescent="0.2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0.25265759095990814</v>
      </c>
      <c r="G1002" s="1">
        <f t="shared" ref="G1002:K1002" si="688">G996*IFERROR(G994/G992,0)</f>
        <v>8.7254740544710633E-4</v>
      </c>
      <c r="H1002" s="1">
        <f t="shared" si="688"/>
        <v>8.406779100948303E-4</v>
      </c>
      <c r="I1002" s="1">
        <f t="shared" si="688"/>
        <v>8.6702020447905015E-4</v>
      </c>
      <c r="J1002" s="1">
        <f t="shared" si="688"/>
        <v>8.3945723418730144E-4</v>
      </c>
      <c r="K1002" s="1">
        <f t="shared" si="688"/>
        <v>8.1060533221969755E-4</v>
      </c>
    </row>
    <row r="1003" spans="2:13" x14ac:dyDescent="0.2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1.2059712890173105E-7</v>
      </c>
      <c r="I1003" s="1">
        <f t="shared" si="689"/>
        <v>1.2736008186849499E-7</v>
      </c>
      <c r="J1003" s="1">
        <f t="shared" si="689"/>
        <v>2.4372607620676787E-7</v>
      </c>
      <c r="K1003" s="1">
        <f t="shared" si="689"/>
        <v>2.0367372453414184E-7</v>
      </c>
    </row>
    <row r="1004" spans="2:13" x14ac:dyDescent="0.2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8.50727291370535</v>
      </c>
      <c r="G1004" s="1">
        <f t="shared" ref="G1004:K1004" si="690">SUM(G1005:G1006)</f>
        <v>7.0227088808903986</v>
      </c>
      <c r="H1004" s="1">
        <f t="shared" si="690"/>
        <v>8.3937085445595407</v>
      </c>
      <c r="I1004" s="1">
        <f t="shared" si="690"/>
        <v>6.1874921558729721</v>
      </c>
      <c r="J1004" s="1">
        <f t="shared" si="690"/>
        <v>5.042027010525457</v>
      </c>
      <c r="K1004" s="1">
        <f t="shared" si="690"/>
        <v>2.6745930728140794</v>
      </c>
      <c r="L1004" s="1"/>
      <c r="M1004" s="19"/>
    </row>
    <row r="1005" spans="2:13" x14ac:dyDescent="0.2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8.50727291370535</v>
      </c>
      <c r="G1005" s="1">
        <f t="shared" ref="G1005:K1005" si="691">G992-G996-G997-G1006</f>
        <v>7.0227088808903986</v>
      </c>
      <c r="H1005" s="1">
        <f t="shared" si="691"/>
        <v>8.3923739820464522</v>
      </c>
      <c r="I1005" s="1">
        <f t="shared" si="691"/>
        <v>6.185931159732287</v>
      </c>
      <c r="J1005" s="1">
        <f t="shared" si="691"/>
        <v>5.03874870345504</v>
      </c>
      <c r="K1005" s="1">
        <f t="shared" si="691"/>
        <v>2.6733996752982057</v>
      </c>
    </row>
    <row r="1006" spans="2:13" x14ac:dyDescent="0.2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1.3345625130884767E-3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1.5609961406852079E-3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3.2783070704170527E-3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1.1933975158739318E-3</v>
      </c>
    </row>
    <row r="1007" spans="2:13" x14ac:dyDescent="0.2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8.4514358926897017</v>
      </c>
      <c r="G1007" s="1">
        <f t="shared" ref="G1007:K1007" si="692">SUM(G1008:G1009)</f>
        <v>7.0225602707815229</v>
      </c>
      <c r="H1007" s="1">
        <f t="shared" si="692"/>
        <v>8.393529328846796</v>
      </c>
      <c r="I1007" s="1">
        <f t="shared" si="692"/>
        <v>6.1873552718415779</v>
      </c>
      <c r="J1007" s="1">
        <f t="shared" si="692"/>
        <v>5.0419000005159553</v>
      </c>
      <c r="K1007" s="1">
        <f t="shared" si="692"/>
        <v>2.6744730794415328</v>
      </c>
    </row>
    <row r="1008" spans="2:13" x14ac:dyDescent="0.2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8.4514358926897017</v>
      </c>
      <c r="G1008" s="1">
        <f t="shared" ref="G1008:K1008" si="693">G1005-G1011</f>
        <v>7.0225602707815229</v>
      </c>
      <c r="H1008" s="1">
        <f t="shared" si="693"/>
        <v>8.3921947948282121</v>
      </c>
      <c r="I1008" s="1">
        <f t="shared" si="693"/>
        <v>6.1857943102343418</v>
      </c>
      <c r="J1008" s="1">
        <f t="shared" si="693"/>
        <v>5.0386217760269707</v>
      </c>
      <c r="K1008" s="1">
        <f t="shared" si="693"/>
        <v>2.6732797354664366</v>
      </c>
    </row>
    <row r="1009" spans="2:11" x14ac:dyDescent="0.2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1.3345340185832511E-3</v>
      </c>
      <c r="I1009" s="1">
        <f t="shared" si="694"/>
        <v>1.5609616072362201E-3</v>
      </c>
      <c r="J1009" s="1">
        <f t="shared" si="694"/>
        <v>3.2782244889847647E-3</v>
      </c>
      <c r="K1009" s="1">
        <f t="shared" si="694"/>
        <v>1.1933439750963929E-3</v>
      </c>
    </row>
    <row r="1010" spans="2:11" x14ac:dyDescent="0.2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5.583702101564874E-2</v>
      </c>
      <c r="G1010" s="1">
        <f t="shared" si="695"/>
        <v>1.4861010887605693E-4</v>
      </c>
      <c r="H1010" s="1">
        <f t="shared" si="695"/>
        <v>1.7921571274455534E-4</v>
      </c>
      <c r="I1010" s="1">
        <f t="shared" si="695"/>
        <v>1.3688403139410258E-4</v>
      </c>
      <c r="J1010" s="1">
        <f t="shared" si="695"/>
        <v>1.2701000950202568E-4</v>
      </c>
      <c r="K1010" s="1">
        <f t="shared" si="695"/>
        <v>1.1999337254663502E-4</v>
      </c>
    </row>
    <row r="1011" spans="2:11" x14ac:dyDescent="0.2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5.583702101564874E-2</v>
      </c>
      <c r="G1011" s="1">
        <f t="shared" ref="G1011:K1011" si="696">G1005*IFERROR(G$994/G$992,0)</f>
        <v>1.4861010887605693E-4</v>
      </c>
      <c r="H1011" s="1">
        <f t="shared" si="696"/>
        <v>1.7918721823932972E-4</v>
      </c>
      <c r="I1011" s="1">
        <f t="shared" si="696"/>
        <v>1.3684949794511472E-4</v>
      </c>
      <c r="J1011" s="1">
        <f t="shared" si="696"/>
        <v>1.2692742806973763E-4</v>
      </c>
      <c r="K1011" s="1">
        <f t="shared" si="696"/>
        <v>1.1993983176909618E-4</v>
      </c>
    </row>
    <row r="1012" spans="2:11" x14ac:dyDescent="0.2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2.849450522562396E-8</v>
      </c>
      <c r="I1012" s="1">
        <f t="shared" si="697"/>
        <v>3.4533448987860611E-8</v>
      </c>
      <c r="J1012" s="1">
        <f t="shared" si="697"/>
        <v>8.2581432288050119E-8</v>
      </c>
      <c r="K1012" s="1">
        <f t="shared" si="697"/>
        <v>5.3540777538850605E-8</v>
      </c>
    </row>
    <row r="1013" spans="2:11" x14ac:dyDescent="0.2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0.10000821791697768</v>
      </c>
      <c r="G1013" s="1">
        <f>[1]Residential!C$20</f>
        <v>0.10000746070926264</v>
      </c>
      <c r="H1013" s="1">
        <f>[1]Residential!D$20</f>
        <v>2.3576574649724039E-3</v>
      </c>
      <c r="I1013" s="1">
        <f>[1]Residential!E$20</f>
        <v>1.1596609454154487E-3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0.10000821791697768</v>
      </c>
      <c r="G1014" s="1">
        <f t="shared" ref="G1014:G1015" si="698">G1013</f>
        <v>0.10000746070926264</v>
      </c>
      <c r="H1014" s="1">
        <f t="shared" ref="H1014:H1015" si="699">H1013</f>
        <v>2.3576574649724039E-3</v>
      </c>
      <c r="I1014" s="1">
        <f t="shared" ref="I1014:I1015" si="700">I1013</f>
        <v>1.1596609454154487E-3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2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0.10000821791697768</v>
      </c>
      <c r="G1015" s="1">
        <f t="shared" si="698"/>
        <v>0.10000746070926264</v>
      </c>
      <c r="H1015" s="1">
        <f t="shared" si="699"/>
        <v>2.3576574649724039E-3</v>
      </c>
      <c r="I1015" s="1">
        <f t="shared" si="700"/>
        <v>1.1596609454154487E-3</v>
      </c>
      <c r="J1015" s="1">
        <f t="shared" si="701"/>
        <v>0</v>
      </c>
      <c r="K1015" s="1">
        <f t="shared" si="702"/>
        <v>0</v>
      </c>
    </row>
    <row r="1016" spans="2:11" x14ac:dyDescent="0.2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13.723011683709332</v>
      </c>
      <c r="G1018" s="1">
        <f t="shared" ref="G1018:K1018" si="704">G1019+G1021</f>
        <v>12.563501037235394</v>
      </c>
      <c r="H1018" s="1">
        <f t="shared" si="704"/>
        <v>10.685046384567706</v>
      </c>
      <c r="I1018" s="1">
        <f t="shared" si="704"/>
        <v>10.020378951767462</v>
      </c>
      <c r="J1018" s="1">
        <f t="shared" si="704"/>
        <v>8.2361920860353628</v>
      </c>
      <c r="K1018" s="1">
        <f t="shared" si="704"/>
        <v>3.4381971611108111</v>
      </c>
    </row>
    <row r="1019" spans="2:11" x14ac:dyDescent="0.2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12.682060399048947</v>
      </c>
      <c r="G1019" s="1">
        <f t="shared" ref="G1019:K1019" si="705">G1020</f>
        <v>11.369008257388797</v>
      </c>
      <c r="H1019" s="1">
        <f t="shared" si="705"/>
        <v>10.094160719658689</v>
      </c>
      <c r="I1019" s="1">
        <f t="shared" si="705"/>
        <v>9.4662684618240576</v>
      </c>
      <c r="J1019" s="1">
        <f t="shared" si="705"/>
        <v>7.7807369886254385</v>
      </c>
      <c r="K1019" s="1">
        <f t="shared" si="705"/>
        <v>3.2480492961687011</v>
      </c>
    </row>
    <row r="1020" spans="2:11" x14ac:dyDescent="0.2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12.682060399048947</v>
      </c>
      <c r="G1020" s="1">
        <f>[1]Residential!C$22-G1022-G1023</f>
        <v>11.369008257388797</v>
      </c>
      <c r="H1020" s="1">
        <f>[1]Residential!D$22-H1022-H1023</f>
        <v>10.094160719658689</v>
      </c>
      <c r="I1020" s="1">
        <f>[1]Residential!E$22-I1022-I1023</f>
        <v>9.4662684618240576</v>
      </c>
      <c r="J1020" s="1">
        <f>[1]Residential!F$22-J1022-J1023</f>
        <v>7.7807369886254385</v>
      </c>
      <c r="K1020" s="1">
        <f>[1]Residential!G$22-K1022-K1023</f>
        <v>3.2480492961687011</v>
      </c>
    </row>
    <row r="1021" spans="2:11" x14ac:dyDescent="0.2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1.0409512846603859</v>
      </c>
      <c r="G1021" s="1">
        <f t="shared" ref="G1021" si="706">G1022</f>
        <v>1.1944927798465963</v>
      </c>
      <c r="H1021" s="1">
        <f t="shared" ref="H1021" si="707">H1022</f>
        <v>0.59088566490901651</v>
      </c>
      <c r="I1021" s="1">
        <f t="shared" ref="I1021" si="708">I1022</f>
        <v>0.55411048994340528</v>
      </c>
      <c r="J1021" s="1">
        <f t="shared" ref="J1021" si="709">J1022</f>
        <v>0.45545509740992385</v>
      </c>
      <c r="K1021" s="1">
        <f t="shared" ref="K1021" si="710">K1022</f>
        <v>0.19014786494211014</v>
      </c>
    </row>
    <row r="1022" spans="2:11" x14ac:dyDescent="0.2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1.0409512846603859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1.1944927798465963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0.59088566490901651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0.55411048994340528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0.45545509740992385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0.19014786494211014</v>
      </c>
    </row>
    <row r="1023" spans="2:11" x14ac:dyDescent="0.2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3.2682256064904198</v>
      </c>
      <c r="G1023" s="1">
        <f t="shared" ref="G1023:K1023" si="711">G1024+G1026</f>
        <v>3.8320107751041728</v>
      </c>
      <c r="H1023" s="1">
        <f t="shared" si="711"/>
        <v>3.7319606524664333</v>
      </c>
      <c r="I1023" s="1">
        <f t="shared" si="711"/>
        <v>3.8858147916174341</v>
      </c>
      <c r="J1023" s="1">
        <f t="shared" si="711"/>
        <v>4.1963083563153312</v>
      </c>
      <c r="K1023" s="1">
        <f t="shared" si="711"/>
        <v>4.488990001805587</v>
      </c>
    </row>
    <row r="1024" spans="2:11" x14ac:dyDescent="0.2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2.9965497103446341</v>
      </c>
      <c r="G1024" s="1">
        <f t="shared" ref="G1024:K1024" si="712">G1025</f>
        <v>3.5202633686813747</v>
      </c>
      <c r="H1024" s="1">
        <f t="shared" si="712"/>
        <v>3.5255634859899652</v>
      </c>
      <c r="I1024" s="1">
        <f t="shared" si="712"/>
        <v>3.6709295600994145</v>
      </c>
      <c r="J1024" s="1">
        <f t="shared" si="712"/>
        <v>3.9642491136318578</v>
      </c>
      <c r="K1024" s="1">
        <f t="shared" si="712"/>
        <v>4.2407544665887116</v>
      </c>
    </row>
    <row r="1025" spans="2:11" x14ac:dyDescent="0.2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2.9965497103446341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3.5202633686813747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3.5255634859899652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3.6709295600994145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3.9642491136318578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4.2407544665887116</v>
      </c>
    </row>
    <row r="1026" spans="2:11" x14ac:dyDescent="0.2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0.27167589614578563</v>
      </c>
      <c r="G1026" s="1">
        <f t="shared" ref="G1026:K1026" si="713">G1027</f>
        <v>0.31174740642279791</v>
      </c>
      <c r="H1026" s="1">
        <f t="shared" si="713"/>
        <v>0.20639716647646825</v>
      </c>
      <c r="I1026" s="1">
        <f t="shared" si="713"/>
        <v>0.21488523151801944</v>
      </c>
      <c r="J1026" s="1">
        <f t="shared" si="713"/>
        <v>0.23205924268347367</v>
      </c>
      <c r="K1026" s="1">
        <f t="shared" si="713"/>
        <v>0.24823553521687522</v>
      </c>
    </row>
    <row r="1027" spans="2:11" x14ac:dyDescent="0.2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0.27167589614578563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0.31174740642279791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0.20639716647646825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0.21488523151801944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0.23205924268347367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0.24823553521687522</v>
      </c>
    </row>
    <row r="1028" spans="2:11" x14ac:dyDescent="0.2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2.9299379005729231</v>
      </c>
      <c r="I1028" s="1">
        <f>[1]Residential!E$23</f>
        <v>2.9300769852755653</v>
      </c>
      <c r="J1028" s="1">
        <f>[1]Residential!F$23</f>
        <v>5.4717911935170402</v>
      </c>
      <c r="K1028" s="1">
        <f>[1]Residential!G$23</f>
        <v>5.4715852181534999</v>
      </c>
    </row>
    <row r="1029" spans="2:11" x14ac:dyDescent="0.2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0.94307521957098772</v>
      </c>
      <c r="I1029" s="1">
        <f t="shared" si="714"/>
        <v>0.94319862471148619</v>
      </c>
      <c r="J1029" s="1">
        <f t="shared" si="714"/>
        <v>2.4075898194008292</v>
      </c>
      <c r="K1029" s="1">
        <f t="shared" si="714"/>
        <v>2.4074977037394469</v>
      </c>
    </row>
    <row r="1030" spans="2:11" x14ac:dyDescent="0.2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0.94307521957098772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0.94319862471148619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2.4075898194008292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2.4074977037394469</v>
      </c>
    </row>
    <row r="1031" spans="2:11" x14ac:dyDescent="0.2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1.9868626810019354</v>
      </c>
      <c r="I1031" s="1">
        <f t="shared" si="715"/>
        <v>1.986878360564079</v>
      </c>
      <c r="J1031" s="1">
        <f t="shared" si="715"/>
        <v>3.0642013741162111</v>
      </c>
      <c r="K1031" s="1">
        <f t="shared" si="715"/>
        <v>3.0640875144140529</v>
      </c>
    </row>
    <row r="1032" spans="2:11" x14ac:dyDescent="0.2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1.9868626810019354</v>
      </c>
      <c r="I1032" s="1">
        <f t="shared" si="716"/>
        <v>1.986878360564079</v>
      </c>
      <c r="J1032" s="1">
        <f t="shared" si="716"/>
        <v>3.0642013741162111</v>
      </c>
      <c r="K1032" s="1">
        <f t="shared" si="716"/>
        <v>3.0640875144140529</v>
      </c>
    </row>
    <row r="1033" spans="2:11" x14ac:dyDescent="0.2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9.7220265190066379E-4</v>
      </c>
      <c r="I1033" s="1">
        <f>[1]Residential!E$24</f>
        <v>2.9720213769080509E-4</v>
      </c>
      <c r="J1033" s="1">
        <f>[1]Residential!F$24</f>
        <v>8.8263324325895065E-2</v>
      </c>
      <c r="K1033" s="1">
        <f>[1]Residential!G$24</f>
        <v>7.1621641162465277E-2</v>
      </c>
    </row>
    <row r="1034" spans="2:11" x14ac:dyDescent="0.2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9.7220265190066379E-4</v>
      </c>
      <c r="I1034" s="1">
        <f t="shared" si="717"/>
        <v>2.9720213769080509E-4</v>
      </c>
      <c r="J1034" s="1">
        <f t="shared" si="717"/>
        <v>8.8263324325895065E-2</v>
      </c>
      <c r="K1034" s="1">
        <f t="shared" si="717"/>
        <v>7.1621641162465277E-2</v>
      </c>
    </row>
    <row r="1035" spans="2:11" x14ac:dyDescent="0.2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2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2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2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5.6052405790183943</v>
      </c>
      <c r="G1040" s="1">
        <f>[1]Residential!C$21</f>
        <v>9.6826991052427651</v>
      </c>
      <c r="H1040" s="1">
        <f>[1]Residential!D$21</f>
        <v>9.7562261703935604</v>
      </c>
      <c r="I1040" s="1">
        <f>[1]Residential!E$21</f>
        <v>10.461072244903253</v>
      </c>
      <c r="J1040" s="1">
        <f>[1]Residential!F$21</f>
        <v>10.912618392893801</v>
      </c>
      <c r="K1040" s="1">
        <f>[1]Residential!G$21</f>
        <v>10.547548496651627</v>
      </c>
    </row>
    <row r="1041" spans="2:13" x14ac:dyDescent="0.2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0.14802708735331996</v>
      </c>
      <c r="G1041" s="1">
        <f t="shared" ref="G1041:K1041" si="721">SUM(G1042:G1044)</f>
        <v>1.8133922771750431E-2</v>
      </c>
      <c r="H1041" s="1">
        <f t="shared" si="721"/>
        <v>8.442321324110022E-2</v>
      </c>
      <c r="I1041" s="1">
        <f t="shared" si="721"/>
        <v>0.57909570040861469</v>
      </c>
      <c r="J1041" s="1">
        <f t="shared" si="721"/>
        <v>1.6163695569617931</v>
      </c>
      <c r="K1041" s="1">
        <f t="shared" si="721"/>
        <v>1.5408628884799827</v>
      </c>
    </row>
    <row r="1042" spans="2:13" x14ac:dyDescent="0.2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0.14793512447146237</v>
      </c>
      <c r="G1042" s="1">
        <f t="shared" si="722"/>
        <v>1.8012900499415868E-2</v>
      </c>
      <c r="H1042" s="1">
        <f t="shared" si="722"/>
        <v>8.4296507755863642E-2</v>
      </c>
      <c r="I1042" s="1">
        <f t="shared" si="722"/>
        <v>0.56497439548423767</v>
      </c>
      <c r="J1042" s="1">
        <f t="shared" si="722"/>
        <v>1.5894717280145529</v>
      </c>
      <c r="K1042" s="1">
        <f t="shared" si="722"/>
        <v>1.5325364552685459</v>
      </c>
    </row>
    <row r="1043" spans="2:13" x14ac:dyDescent="0.2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2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9.1962881857592129E-5</v>
      </c>
      <c r="G1044" s="1">
        <f t="shared" si="723"/>
        <v>1.2102227233456416E-4</v>
      </c>
      <c r="H1044" s="1">
        <f t="shared" si="723"/>
        <v>1.2670548523657479E-4</v>
      </c>
      <c r="I1044" s="1">
        <f t="shared" si="723"/>
        <v>1.4121304924377021E-2</v>
      </c>
      <c r="J1044" s="1">
        <f t="shared" si="723"/>
        <v>2.6897828947240122E-2</v>
      </c>
      <c r="K1044" s="1">
        <f t="shared" si="723"/>
        <v>8.3264332114366679E-3</v>
      </c>
    </row>
    <row r="1045" spans="2:13" x14ac:dyDescent="0.2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5.4572134916650743</v>
      </c>
      <c r="G1045" s="1">
        <f t="shared" ref="G1045:K1045" si="724">G1040-G1041</f>
        <v>9.6645651824710139</v>
      </c>
      <c r="H1045" s="1">
        <f t="shared" si="724"/>
        <v>9.67180295715246</v>
      </c>
      <c r="I1045" s="1">
        <f t="shared" si="724"/>
        <v>9.8819765444946377</v>
      </c>
      <c r="J1045" s="1">
        <f t="shared" si="724"/>
        <v>9.2962488359320083</v>
      </c>
      <c r="K1045" s="1">
        <f t="shared" si="724"/>
        <v>9.0066856081716438</v>
      </c>
    </row>
    <row r="1046" spans="2:13" x14ac:dyDescent="0.2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15.19497889905989</v>
      </c>
      <c r="G1046" s="1">
        <f>[1]Residential!C$25</f>
        <v>18.073955252970038</v>
      </c>
      <c r="H1046" s="1">
        <f>[1]Residential!D$25</f>
        <v>23.218626478356192</v>
      </c>
      <c r="I1046" s="1">
        <f>[1]Residential!E$25</f>
        <v>28.873024655116879</v>
      </c>
      <c r="J1046" s="1">
        <f>[1]Residential!F$25</f>
        <v>36.459546397088936</v>
      </c>
      <c r="K1046" s="1">
        <f>[1]Residential!G$25</f>
        <v>62.294730143247072</v>
      </c>
    </row>
    <row r="1047" spans="2:13" x14ac:dyDescent="0.2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13.103982519219617</v>
      </c>
      <c r="G1047" s="1">
        <f t="shared" ref="G1047:K1047" si="725">G1046-G1050</f>
        <v>15.724927026965794</v>
      </c>
      <c r="H1047" s="1">
        <f t="shared" si="725"/>
        <v>17.361341589424306</v>
      </c>
      <c r="I1047" s="1">
        <f t="shared" si="725"/>
        <v>19.841218349817957</v>
      </c>
      <c r="J1047" s="1">
        <f t="shared" si="725"/>
        <v>25.50789965245793</v>
      </c>
      <c r="K1047" s="1">
        <f t="shared" si="725"/>
        <v>49.447512081645172</v>
      </c>
      <c r="M1047" s="1"/>
    </row>
    <row r="1048" spans="2:13" x14ac:dyDescent="0.2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13.103982519219617</v>
      </c>
      <c r="G1048" s="1">
        <f t="shared" ref="G1048:K1048" si="726">G1047-G1049</f>
        <v>15.724927026965794</v>
      </c>
      <c r="H1048" s="1">
        <f t="shared" si="726"/>
        <v>17.355693328254514</v>
      </c>
      <c r="I1048" s="1">
        <f t="shared" si="726"/>
        <v>19.835000804502645</v>
      </c>
      <c r="J1048" s="1">
        <f t="shared" si="726"/>
        <v>25.49609565664413</v>
      </c>
      <c r="K1048" s="1">
        <f t="shared" si="726"/>
        <v>49.441428767288741</v>
      </c>
    </row>
    <row r="1049" spans="2:13" x14ac:dyDescent="0.2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5.648261169792777E-3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6.2175453153108405E-3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1.1803995813801257E-2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6.0833143564297384E-3</v>
      </c>
      <c r="M1049" s="20"/>
    </row>
    <row r="1050" spans="2:13" x14ac:dyDescent="0.2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2.0909963798402731</v>
      </c>
      <c r="G1050" s="1">
        <f t="shared" ref="G1050:K1050" si="727">SUM(G1051:G1052)</f>
        <v>2.3490282260042425</v>
      </c>
      <c r="H1050" s="1">
        <f t="shared" si="727"/>
        <v>5.8572848889318854</v>
      </c>
      <c r="I1050" s="1">
        <f t="shared" si="727"/>
        <v>9.0318063052989199</v>
      </c>
      <c r="J1050" s="1">
        <f t="shared" si="727"/>
        <v>10.951646744631004</v>
      </c>
      <c r="K1050" s="1">
        <f t="shared" si="727"/>
        <v>12.847218061601898</v>
      </c>
    </row>
    <row r="1051" spans="2:13" x14ac:dyDescent="0.2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2.0909963798402731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2.3490282260042425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5.8563493606102099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9.0306979980390327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10.949004429132248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12.846177418968056</v>
      </c>
    </row>
    <row r="1052" spans="2:13" x14ac:dyDescent="0.2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9.3552832167502009E-4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1.1083072598864995E-3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2.6423154987561355E-3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1.0406426338420705E-3</v>
      </c>
    </row>
    <row r="1053" spans="2:13" x14ac:dyDescent="0.2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156.64281725910544</v>
      </c>
      <c r="G1053" s="3">
        <f>[1]Residential!C$245</f>
        <v>162.46027641468848</v>
      </c>
      <c r="H1053" s="3">
        <f>[1]Residential!D$245</f>
        <v>164.32156515373205</v>
      </c>
      <c r="I1053" s="3">
        <f>[1]Residential!E$245</f>
        <v>164.29347013177812</v>
      </c>
      <c r="J1053" s="3">
        <f>[1]Residential!F$245</f>
        <v>165.39983139677187</v>
      </c>
      <c r="K1053" s="3">
        <f>[1]Residential!G$245</f>
        <v>163.14586867924814</v>
      </c>
    </row>
    <row r="1054" spans="2:13" x14ac:dyDescent="0.2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129.66449974437083</v>
      </c>
      <c r="G1054" s="1">
        <f>[1]Residential!C$116</f>
        <v>136.31533481336498</v>
      </c>
      <c r="H1054" s="1">
        <f>[1]Residential!D$116</f>
        <v>138.19205310927907</v>
      </c>
      <c r="I1054" s="1">
        <f>[1]Residential!E$116</f>
        <v>138.08047061481119</v>
      </c>
      <c r="J1054" s="1">
        <f>[1]Residential!F$116</f>
        <v>138.71157174971353</v>
      </c>
      <c r="K1054" s="1">
        <f>[1]Residential!G$116</f>
        <v>136.83701911727391</v>
      </c>
    </row>
    <row r="1055" spans="2:13" x14ac:dyDescent="0.2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27.968349013542124</v>
      </c>
      <c r="G1055" s="1">
        <f t="shared" ref="G1055:K1055" si="730">SUM(G1056:G1057)</f>
        <v>30.09714646009509</v>
      </c>
      <c r="H1055" s="1">
        <f t="shared" si="730"/>
        <v>33.596633184265599</v>
      </c>
      <c r="I1055" s="1">
        <f t="shared" si="730"/>
        <v>32.66006833274529</v>
      </c>
      <c r="J1055" s="1">
        <f t="shared" si="730"/>
        <v>36.576704417667493</v>
      </c>
      <c r="K1055" s="1">
        <f t="shared" si="730"/>
        <v>67.009088996121491</v>
      </c>
    </row>
    <row r="1056" spans="2:13" x14ac:dyDescent="0.2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8.9080108871992909</v>
      </c>
      <c r="G1056" s="1">
        <f>[1]Residential!C$102</f>
        <v>7.3937015983557153</v>
      </c>
      <c r="H1056" s="1">
        <f>[1]Residential!D$102</f>
        <v>8.8027855724734394</v>
      </c>
      <c r="I1056" s="1">
        <f>[1]Residential!E$102</f>
        <v>4.7838509858767191</v>
      </c>
      <c r="J1056" s="1">
        <f>[1]Residential!F$102</f>
        <v>1.6376103696736839</v>
      </c>
      <c r="K1056" s="1">
        <f>[1]Residential!G$102</f>
        <v>0.51889168838834643</v>
      </c>
    </row>
    <row r="1057" spans="2:11" x14ac:dyDescent="0.2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19.060338126342835</v>
      </c>
      <c r="G1057" s="1">
        <f>[1]Residential!C$104</f>
        <v>22.703444861739374</v>
      </c>
      <c r="H1057" s="1">
        <f>[1]Residential!D$104</f>
        <v>24.79384761179216</v>
      </c>
      <c r="I1057" s="1">
        <f>[1]Residential!E$104</f>
        <v>27.876217346868572</v>
      </c>
      <c r="J1057" s="1">
        <f>[1]Residential!F$104</f>
        <v>34.939094047993812</v>
      </c>
      <c r="K1057" s="1">
        <f>[1]Residential!G$104</f>
        <v>66.490197307733141</v>
      </c>
    </row>
    <row r="1058" spans="2:11" x14ac:dyDescent="0.2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45.124398080980988</v>
      </c>
      <c r="G1058" s="1">
        <f t="shared" ref="G1058:K1058" si="731">G1059</f>
        <v>38.447986293146073</v>
      </c>
      <c r="H1058" s="1">
        <f t="shared" si="731"/>
        <v>39.356762377013311</v>
      </c>
      <c r="I1058" s="1">
        <f t="shared" si="731"/>
        <v>37.89129384539492</v>
      </c>
      <c r="J1058" s="1">
        <f t="shared" si="731"/>
        <v>22.761913918759198</v>
      </c>
      <c r="K1058" s="1">
        <f t="shared" si="731"/>
        <v>2.1262821555436831E-3</v>
      </c>
    </row>
    <row r="1059" spans="2:11" x14ac:dyDescent="0.2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45.124398080980988</v>
      </c>
      <c r="G1059" s="1">
        <f>[1]Residential!C$105</f>
        <v>38.447986293146073</v>
      </c>
      <c r="H1059" s="1">
        <f>[1]Residential!D$105</f>
        <v>39.356762377013311</v>
      </c>
      <c r="I1059" s="1">
        <f>[1]Residential!E$105</f>
        <v>37.89129384539492</v>
      </c>
      <c r="J1059" s="1">
        <f>[1]Residential!F$105</f>
        <v>22.761913918759198</v>
      </c>
      <c r="K1059" s="1">
        <f>[1]Residential!G$105</f>
        <v>2.1262821555436831E-3</v>
      </c>
    </row>
    <row r="1060" spans="2:11" x14ac:dyDescent="0.2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36.56992598946556</v>
      </c>
      <c r="G1060" s="1">
        <f t="shared" ref="G1060:K1060" si="732">SUM(G1061:G1062)</f>
        <v>39.171387038177357</v>
      </c>
      <c r="H1060" s="1">
        <f t="shared" si="732"/>
        <v>37.416415675486085</v>
      </c>
      <c r="I1060" s="1">
        <f t="shared" si="732"/>
        <v>37.243831502780651</v>
      </c>
      <c r="J1060" s="1">
        <f t="shared" si="732"/>
        <v>31.679911381483695</v>
      </c>
      <c r="K1060" s="1">
        <f t="shared" si="732"/>
        <v>17.175216380901269</v>
      </c>
    </row>
    <row r="1061" spans="2:11" x14ac:dyDescent="0.2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36.56992598946556</v>
      </c>
      <c r="G1061" s="1">
        <f>[1]Residential!C$106</f>
        <v>39.171387038177357</v>
      </c>
      <c r="H1061" s="1">
        <f>[1]Residential!D$106</f>
        <v>37.405119153146501</v>
      </c>
      <c r="I1061" s="1">
        <f>[1]Residential!E$106</f>
        <v>37.231856971062271</v>
      </c>
      <c r="J1061" s="1">
        <f>[1]Residential!F$106</f>
        <v>31.658431979265139</v>
      </c>
      <c r="K1061" s="1">
        <f>[1]Residential!G$106</f>
        <v>17.164593279711681</v>
      </c>
    </row>
    <row r="1062" spans="2:11" x14ac:dyDescent="0.2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1.129652233958555E-2</v>
      </c>
      <c r="I1062" s="1">
        <f>[1]Residential!E$107</f>
        <v>1.1974531718376431E-2</v>
      </c>
      <c r="J1062" s="1">
        <f>[1]Residential!F$107</f>
        <v>2.147940221855639E-2</v>
      </c>
      <c r="K1062" s="1">
        <f>[1]Residential!G$107</f>
        <v>1.0623101189586258E-2</v>
      </c>
    </row>
    <row r="1063" spans="2:11" x14ac:dyDescent="0.2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7.2005916900223926E-2</v>
      </c>
      <c r="G1063" s="1">
        <f t="shared" ref="G1063:K1063" si="733">G1064</f>
        <v>7.200537171066905E-2</v>
      </c>
      <c r="H1063" s="1">
        <f t="shared" si="733"/>
        <v>1.6975133747801309E-3</v>
      </c>
      <c r="I1063" s="1">
        <f t="shared" si="733"/>
        <v>8.3495588069912308E-4</v>
      </c>
      <c r="J1063" s="1">
        <f t="shared" si="733"/>
        <v>0</v>
      </c>
      <c r="K1063" s="1">
        <f t="shared" si="733"/>
        <v>0</v>
      </c>
    </row>
    <row r="1064" spans="2:11" x14ac:dyDescent="0.2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7.2005916900223926E-2</v>
      </c>
      <c r="G1064" s="1">
        <f>[1]Residential!C$108</f>
        <v>7.200537171066905E-2</v>
      </c>
      <c r="H1064" s="1">
        <f>[1]Residential!D$108</f>
        <v>1.6975133747801309E-3</v>
      </c>
      <c r="I1064" s="1">
        <f>[1]Residential!E$108</f>
        <v>8.3495588069912308E-4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3.8558456537326817</v>
      </c>
      <c r="G1065" s="1">
        <f>SUM([1]Residential!C$109:C$110)</f>
        <v>7.7092556469699831</v>
      </c>
      <c r="H1065" s="1">
        <f>SUM([1]Residential!D$109:D$110)</f>
        <v>7.8987567913403662</v>
      </c>
      <c r="I1065" s="1">
        <f>SUM([1]Residential!E$109:E$110)</f>
        <v>8.4793070159933457</v>
      </c>
      <c r="J1065" s="1">
        <f>SUM([1]Residential!F$109:F$110)</f>
        <v>8.8656464188720427</v>
      </c>
      <c r="K1065" s="1">
        <f>SUM([1]Residential!G$109:G$110)</f>
        <v>8.5700781456784174</v>
      </c>
    </row>
    <row r="1066" spans="2:11" x14ac:dyDescent="0.2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7.3644080190337635E-2</v>
      </c>
      <c r="G1066" s="1">
        <f>[1]Residential!C$109</f>
        <v>1.6226567057707864E-2</v>
      </c>
      <c r="H1066" s="1">
        <f>[1]Residential!D$109</f>
        <v>6.1896770989372976E-2</v>
      </c>
      <c r="I1066" s="1">
        <f>[1]Residential!E$109</f>
        <v>0.54267361845273032</v>
      </c>
      <c r="J1066" s="1">
        <f>[1]Residential!F$109</f>
        <v>1.4453086662714925</v>
      </c>
      <c r="K1066" s="1">
        <f>[1]Residential!G$109</f>
        <v>1.4453100114764905</v>
      </c>
    </row>
    <row r="1067" spans="2:11" x14ac:dyDescent="0.2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7.3598328281230016E-2</v>
      </c>
      <c r="G1067" s="1">
        <f t="shared" ref="G1067:K1067" si="734">IFERROR(G$1066/G$1041,0)*G1042</f>
        <v>1.6118274106302323E-2</v>
      </c>
      <c r="H1067" s="1">
        <f t="shared" si="734"/>
        <v>6.1803874022985449E-2</v>
      </c>
      <c r="I1067" s="1">
        <f t="shared" si="734"/>
        <v>0.52944046953592994</v>
      </c>
      <c r="J1067" s="1">
        <f t="shared" si="734"/>
        <v>1.4212574428901223</v>
      </c>
      <c r="K1067" s="1">
        <f t="shared" si="734"/>
        <v>1.4374999218375277</v>
      </c>
    </row>
    <row r="1068" spans="2:11" x14ac:dyDescent="0.2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2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4.5751909107621624E-5</v>
      </c>
      <c r="G1069" s="1">
        <f t="shared" si="736"/>
        <v>1.0829295140554021E-4</v>
      </c>
      <c r="H1069" s="1">
        <f t="shared" si="736"/>
        <v>9.2896966387528621E-5</v>
      </c>
      <c r="I1069" s="1">
        <f t="shared" si="736"/>
        <v>1.3233148916800415E-2</v>
      </c>
      <c r="J1069" s="1">
        <f t="shared" si="736"/>
        <v>2.4051223381370137E-2</v>
      </c>
      <c r="K1069" s="1">
        <f t="shared" si="736"/>
        <v>7.8100896389627725E-3</v>
      </c>
    </row>
    <row r="1070" spans="2:11" x14ac:dyDescent="0.2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3.782201573542344</v>
      </c>
      <c r="G1070" s="1">
        <f t="shared" ref="G1070:K1070" si="737">G1065-G1066</f>
        <v>7.6930290799122751</v>
      </c>
      <c r="H1070" s="1">
        <f t="shared" si="737"/>
        <v>7.8368600203509935</v>
      </c>
      <c r="I1070" s="1">
        <f t="shared" si="737"/>
        <v>7.9366333975406151</v>
      </c>
      <c r="J1070" s="1">
        <f t="shared" si="737"/>
        <v>7.4203377526005507</v>
      </c>
      <c r="K1070" s="1">
        <f t="shared" si="737"/>
        <v>7.1247681342019273</v>
      </c>
    </row>
    <row r="1071" spans="2:11" x14ac:dyDescent="0.2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9.1310834873152444</v>
      </c>
      <c r="G1071" s="1">
        <f t="shared" ref="G1071:K1071" si="738">G1072</f>
        <v>8.1856859453199373</v>
      </c>
      <c r="H1071" s="1">
        <f t="shared" si="738"/>
        <v>7.2677957181542601</v>
      </c>
      <c r="I1071" s="1">
        <f t="shared" si="738"/>
        <v>6.8157132925133208</v>
      </c>
      <c r="J1071" s="1">
        <f t="shared" si="738"/>
        <v>5.6021306318103177</v>
      </c>
      <c r="K1071" s="1">
        <f t="shared" si="738"/>
        <v>2.3385954932414665</v>
      </c>
    </row>
    <row r="1072" spans="2:11" x14ac:dyDescent="0.2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9.1310834873152444</v>
      </c>
      <c r="G1072" s="1">
        <f>[1]Residential!C$111</f>
        <v>8.1856859453199373</v>
      </c>
      <c r="H1072" s="1">
        <f>[1]Residential!D$111</f>
        <v>7.2677957181542601</v>
      </c>
      <c r="I1072" s="1">
        <f>[1]Residential!E$111</f>
        <v>6.8157132925133208</v>
      </c>
      <c r="J1072" s="1">
        <f>[1]Residential!F$111</f>
        <v>5.6021306318103177</v>
      </c>
      <c r="K1072" s="1">
        <f>[1]Residential!G$111</f>
        <v>2.3385954932414665</v>
      </c>
    </row>
    <row r="1073" spans="2:11" x14ac:dyDescent="0.2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2.6968947393101708</v>
      </c>
      <c r="G1073" s="1">
        <f t="shared" ref="G1073:K1073" si="739">G1074</f>
        <v>3.168237031813236</v>
      </c>
      <c r="H1073" s="1">
        <f t="shared" si="739"/>
        <v>3.1730071373909707</v>
      </c>
      <c r="I1073" s="1">
        <f t="shared" si="739"/>
        <v>3.3038366040894735</v>
      </c>
      <c r="J1073" s="1">
        <f t="shared" si="739"/>
        <v>3.5678242022686701</v>
      </c>
      <c r="K1073" s="1">
        <f t="shared" si="739"/>
        <v>3.8166790199298424</v>
      </c>
    </row>
    <row r="1074" spans="2:11" x14ac:dyDescent="0.2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2.6968947393101708</v>
      </c>
      <c r="G1074" s="1">
        <f>[1]Residential!C$112</f>
        <v>3.168237031813236</v>
      </c>
      <c r="H1074" s="1">
        <f>[1]Residential!D$112</f>
        <v>3.1730071373909707</v>
      </c>
      <c r="I1074" s="1">
        <f>[1]Residential!E$112</f>
        <v>3.3038366040894735</v>
      </c>
      <c r="J1074" s="1">
        <f>[1]Residential!F$112</f>
        <v>3.5678242022686701</v>
      </c>
      <c r="K1074" s="1">
        <f>[1]Residential!G$112</f>
        <v>3.8166790199298424</v>
      </c>
    </row>
    <row r="1075" spans="2:11" x14ac:dyDescent="0.2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0.94307521957098783</v>
      </c>
      <c r="I1075" s="1">
        <f t="shared" si="740"/>
        <v>0.94319862471148608</v>
      </c>
      <c r="J1075" s="1">
        <f t="shared" si="740"/>
        <v>2.4075898194008292</v>
      </c>
      <c r="K1075" s="1">
        <f t="shared" si="740"/>
        <v>2.4074977037394469</v>
      </c>
    </row>
    <row r="1076" spans="2:11" x14ac:dyDescent="0.2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0.94307521957098783</v>
      </c>
      <c r="I1076" s="1">
        <f>[1]Residential!E$113</f>
        <v>0.94319862471148608</v>
      </c>
      <c r="J1076" s="1">
        <f>[1]Residential!F$113</f>
        <v>2.4075898194008292</v>
      </c>
      <c r="K1076" s="1">
        <f>[1]Residential!G$113</f>
        <v>2.4074977037394469</v>
      </c>
    </row>
    <row r="1077" spans="2:11" x14ac:dyDescent="0.2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2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3.4606603907753102</v>
      </c>
      <c r="G1079" s="1">
        <f>[1]Residential!C$10-[1]Residential!C$223</f>
        <v>8.5223613829498923</v>
      </c>
      <c r="H1079" s="1">
        <f>[1]Residential!D$10-[1]Residential!D$223</f>
        <v>8.5379094926826848</v>
      </c>
      <c r="I1079" s="1">
        <f>[1]Residential!E$10-[1]Residential!E$223</f>
        <v>10.742386440701992</v>
      </c>
      <c r="J1079" s="1">
        <f>[1]Residential!F$10-[1]Residential!F$223</f>
        <v>27.24985095945129</v>
      </c>
      <c r="K1079" s="1">
        <f>[1]Residential!G$10-[1]Residential!G$223</f>
        <v>35.517737095506426</v>
      </c>
    </row>
    <row r="1080" spans="2:11" x14ac:dyDescent="0.2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26.978317514734581</v>
      </c>
      <c r="G1080" s="1">
        <f>[1]Residential!C$224</f>
        <v>26.144941601323481</v>
      </c>
      <c r="H1080" s="1">
        <f>[1]Residential!D$224</f>
        <v>26.129512044453037</v>
      </c>
      <c r="I1080" s="1">
        <f>[1]Residential!E$224</f>
        <v>26.212999516966924</v>
      </c>
      <c r="J1080" s="1">
        <f>[1]Residential!F$224</f>
        <v>26.68825964705831</v>
      </c>
      <c r="K1080" s="1">
        <f>[1]Residential!G$224</f>
        <v>26.308849561974238</v>
      </c>
    </row>
    <row r="1081" spans="2:11" x14ac:dyDescent="0.2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9.8845958804113252</v>
      </c>
      <c r="G1081" s="1">
        <f t="shared" ref="G1081:K1081" si="742">SUM(G1082:G1083)</f>
        <v>10.604176645378764</v>
      </c>
      <c r="H1081" s="1">
        <f t="shared" si="742"/>
        <v>15.949736342938715</v>
      </c>
      <c r="I1081" s="1">
        <f t="shared" si="742"/>
        <v>17.568169255963952</v>
      </c>
      <c r="J1081" s="1">
        <f t="shared" si="742"/>
        <v>17.647789086720881</v>
      </c>
      <c r="K1081" s="1">
        <f t="shared" si="742"/>
        <v>19.302242729493265</v>
      </c>
    </row>
    <row r="1082" spans="2:11" x14ac:dyDescent="0.2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6.6447003907687048</v>
      </c>
      <c r="G1082" s="1">
        <f>[1]Residential!C$231-G1056</f>
        <v>6.9687145606646403</v>
      </c>
      <c r="H1082" s="1">
        <f>[1]Residential!D$231-H1056</f>
        <v>6.9019159411240327</v>
      </c>
      <c r="I1082" s="1">
        <f>[1]Residential!E$231-I1056</f>
        <v>3.6560128806065242</v>
      </c>
      <c r="J1082" s="1">
        <f>[1]Residential!F$231-J1056</f>
        <v>1.2515187724482055</v>
      </c>
      <c r="K1082" s="1">
        <f>[1]Residential!G$231-K1056</f>
        <v>0.39654766006858466</v>
      </c>
    </row>
    <row r="1083" spans="2:11" x14ac:dyDescent="0.2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3.2398954896426204</v>
      </c>
      <c r="G1083" s="1">
        <f>[1]Residential!C$233-G1057</f>
        <v>3.6354620847141241</v>
      </c>
      <c r="H1083" s="1">
        <f>[1]Residential!D$233-H1057</f>
        <v>9.0478204018146826</v>
      </c>
      <c r="I1083" s="1">
        <f>[1]Residential!E$233-I1057</f>
        <v>13.912156375357426</v>
      </c>
      <c r="J1083" s="1">
        <f>[1]Residential!F$233-J1057</f>
        <v>16.396270314272677</v>
      </c>
      <c r="K1083" s="1">
        <f>[1]Residential!G$233-K1057</f>
        <v>18.905695069424681</v>
      </c>
    </row>
    <row r="1084" spans="2:11" x14ac:dyDescent="0.2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6.9844616651332245</v>
      </c>
      <c r="G1084" s="1">
        <f t="shared" ref="G1084:K1084" si="743">G1085</f>
        <v>6.0034549265486135</v>
      </c>
      <c r="H1084" s="1">
        <f t="shared" si="743"/>
        <v>9.553701192778874E-3</v>
      </c>
      <c r="I1084" s="1">
        <f t="shared" si="743"/>
        <v>1.5580265163706031E-3</v>
      </c>
      <c r="J1084" s="1">
        <f t="shared" si="743"/>
        <v>8.826942287036843E-4</v>
      </c>
      <c r="K1084" s="1">
        <f t="shared" si="743"/>
        <v>2.3299777181362688E-4</v>
      </c>
    </row>
    <row r="1085" spans="2:11" x14ac:dyDescent="0.2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6.9844616651332245</v>
      </c>
      <c r="G1085" s="1">
        <f>[1]Residential!C$234-G1059</f>
        <v>6.0034549265486135</v>
      </c>
      <c r="H1085" s="1">
        <f>[1]Residential!D$234-H1059</f>
        <v>9.553701192778874E-3</v>
      </c>
      <c r="I1085" s="1">
        <f>[1]Residential!E$234-I1059</f>
        <v>1.5580265163706031E-3</v>
      </c>
      <c r="J1085" s="1">
        <f>[1]Residential!F$234-J1059</f>
        <v>8.826942287036843E-4</v>
      </c>
      <c r="K1085" s="1">
        <f>[1]Residential!G$234-K1059</f>
        <v>2.3299777181362688E-4</v>
      </c>
    </row>
    <row r="1086" spans="2:11" x14ac:dyDescent="0.2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6.3804546852790125</v>
      </c>
      <c r="G1086" s="1">
        <f t="shared" ref="G1086:K1086" si="744">SUM(G1087:G1088)</f>
        <v>5.295122496191361</v>
      </c>
      <c r="H1086" s="1">
        <f t="shared" si="744"/>
        <v>6.3812131912055188</v>
      </c>
      <c r="I1086" s="1">
        <f t="shared" si="744"/>
        <v>4.7660651420404516</v>
      </c>
      <c r="J1086" s="1">
        <f t="shared" si="744"/>
        <v>4.0562601245161094</v>
      </c>
      <c r="K1086" s="1">
        <f t="shared" si="744"/>
        <v>2.1982510933182553</v>
      </c>
    </row>
    <row r="1087" spans="2:11" x14ac:dyDescent="0.2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6.3804546852790125</v>
      </c>
      <c r="G1087" s="1">
        <f>[1]Residential!C$235-G1061</f>
        <v>5.295122496191361</v>
      </c>
      <c r="H1087" s="1">
        <f>[1]Residential!D$235-H1061</f>
        <v>6.3789431003707548</v>
      </c>
      <c r="I1087" s="1">
        <f>[1]Residential!E$235-I1061</f>
        <v>4.7633958386398803</v>
      </c>
      <c r="J1087" s="1">
        <f>[1]Residential!F$235-J1061</f>
        <v>4.0503395019469366</v>
      </c>
      <c r="K1087" s="1">
        <f>[1]Residential!G$235-K1061</f>
        <v>2.1960170531685392</v>
      </c>
    </row>
    <row r="1088" spans="2:11" x14ac:dyDescent="0.2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2.2700908347634968E-3</v>
      </c>
      <c r="I1088" s="1">
        <f>[1]Residential!E$236-I1062</f>
        <v>2.6693034005717074E-3</v>
      </c>
      <c r="J1088" s="1">
        <f>[1]Residential!F$236-J1062</f>
        <v>5.9206225691731881E-3</v>
      </c>
      <c r="K1088" s="1">
        <f>[1]Residential!G$236-K1062</f>
        <v>2.2340401497160014E-3</v>
      </c>
    </row>
    <row r="1089" spans="2:11" x14ac:dyDescent="0.2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1.3170441818298564</v>
      </c>
      <c r="G1091" s="1">
        <f t="shared" ref="G1091:K1091" si="745">SUM(G1092,G1096)</f>
        <v>1.4633817299940557</v>
      </c>
      <c r="H1091" s="1">
        <f t="shared" si="745"/>
        <v>1.3777050666117874</v>
      </c>
      <c r="I1091" s="1">
        <f t="shared" si="745"/>
        <v>1.478970217211601</v>
      </c>
      <c r="J1091" s="1">
        <f t="shared" si="745"/>
        <v>1.5463617920942705</v>
      </c>
      <c r="K1091" s="1">
        <f t="shared" si="745"/>
        <v>1.4938140849952415</v>
      </c>
    </row>
    <row r="1092" spans="2:11" x14ac:dyDescent="0.2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2.515466542261649E-2</v>
      </c>
      <c r="G1092" s="1">
        <f>[1]Residential!C$238-G1066</f>
        <v>3.0801497395025398E-3</v>
      </c>
      <c r="H1092" s="1">
        <f>[1]Residential!D$238-H1066</f>
        <v>1.0796065412782246E-2</v>
      </c>
      <c r="I1092" s="1">
        <f>[1]Residential!E$238-I1066</f>
        <v>9.4653739727103781E-2</v>
      </c>
      <c r="J1092" s="1">
        <f>[1]Residential!F$238-J1066</f>
        <v>0.25209330416645614</v>
      </c>
      <c r="K1092" s="1">
        <f>[1]Residential!G$238-K1066</f>
        <v>0.2519258769439503</v>
      </c>
    </row>
    <row r="1093" spans="2:11" x14ac:dyDescent="0.2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2.5139037907640761E-2</v>
      </c>
      <c r="G1093" s="1">
        <f t="shared" ref="G1093:K1095" si="746">IFERROR(G$1092/G$1041,0)*G1042</f>
        <v>3.0595934194333919E-3</v>
      </c>
      <c r="H1093" s="1">
        <f t="shared" si="746"/>
        <v>1.0779862277954083E-2</v>
      </c>
      <c r="I1093" s="1">
        <f t="shared" si="746"/>
        <v>9.2345599086487887E-2</v>
      </c>
      <c r="J1093" s="1">
        <f t="shared" si="746"/>
        <v>0.24789824707384464</v>
      </c>
      <c r="K1093" s="1">
        <f t="shared" si="746"/>
        <v>0.25056453324212635</v>
      </c>
    </row>
    <row r="1094" spans="2:11" x14ac:dyDescent="0.2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2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1.5627514975727549E-5</v>
      </c>
      <c r="G1095" s="1">
        <f t="shared" si="746"/>
        <v>2.0556320069147995E-5</v>
      </c>
      <c r="H1095" s="1">
        <f t="shared" si="746"/>
        <v>1.6203134828163876E-5</v>
      </c>
      <c r="I1095" s="1">
        <f t="shared" si="746"/>
        <v>2.3081406406158969E-3</v>
      </c>
      <c r="J1095" s="1">
        <f t="shared" si="746"/>
        <v>4.195057092611522E-3</v>
      </c>
      <c r="K1095" s="1">
        <f t="shared" si="746"/>
        <v>1.3613437018239053E-3</v>
      </c>
    </row>
    <row r="1096" spans="2:11" x14ac:dyDescent="0.2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1.2918895164072399</v>
      </c>
      <c r="G1096" s="1">
        <f>[1]Residential!C$239-G1070</f>
        <v>1.4603015802545531</v>
      </c>
      <c r="H1096" s="1">
        <f>[1]Residential!D$239-H1070</f>
        <v>1.366909001199005</v>
      </c>
      <c r="I1096" s="1">
        <f>[1]Residential!E$239-I1070</f>
        <v>1.3843164774844974</v>
      </c>
      <c r="J1096" s="1">
        <f>[1]Residential!F$239-J1070</f>
        <v>1.2942684879278143</v>
      </c>
      <c r="K1096" s="1">
        <f>[1]Residential!G$239-K1070</f>
        <v>1.2418882080512912</v>
      </c>
    </row>
    <row r="1097" spans="2:11" x14ac:dyDescent="0.2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0.52047564233019372</v>
      </c>
      <c r="G1097" s="1">
        <f t="shared" ref="G1097:K1097" si="747">G1098</f>
        <v>0.59724638992329737</v>
      </c>
      <c r="H1097" s="1">
        <f t="shared" si="747"/>
        <v>0.29544283245450842</v>
      </c>
      <c r="I1097" s="1">
        <f t="shared" si="747"/>
        <v>0.27705524497170231</v>
      </c>
      <c r="J1097" s="1">
        <f t="shared" si="747"/>
        <v>0.22772754870496215</v>
      </c>
      <c r="K1097" s="1">
        <f t="shared" si="747"/>
        <v>9.5073932471055222E-2</v>
      </c>
    </row>
    <row r="1098" spans="2:11" x14ac:dyDescent="0.2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0.52047564233019372</v>
      </c>
      <c r="G1098" s="1">
        <f>[1]Residential!C$240-G1072</f>
        <v>0.59724638992329737</v>
      </c>
      <c r="H1098" s="1">
        <f>[1]Residential!D$240-H1072</f>
        <v>0.29544283245450842</v>
      </c>
      <c r="I1098" s="1">
        <f>[1]Residential!E$240-I1072</f>
        <v>0.27705524497170231</v>
      </c>
      <c r="J1098" s="1">
        <f>[1]Residential!F$240-J1072</f>
        <v>0.22772754870496215</v>
      </c>
      <c r="K1098" s="1">
        <f>[1]Residential!G$240-K1072</f>
        <v>9.5073932471055222E-2</v>
      </c>
    </row>
    <row r="1099" spans="2:11" x14ac:dyDescent="0.2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0.169797435091116</v>
      </c>
      <c r="G1099" s="1">
        <f t="shared" ref="G1099" si="748">G1100</f>
        <v>0.19484212901424858</v>
      </c>
      <c r="H1099" s="1">
        <f t="shared" ref="H1099" si="749">H1100</f>
        <v>0.12899822904779246</v>
      </c>
      <c r="I1099" s="1">
        <f t="shared" ref="I1099" si="750">I1100</f>
        <v>0.13430326969876205</v>
      </c>
      <c r="J1099" s="1">
        <f t="shared" ref="J1099" si="751">J1100</f>
        <v>0.145037026677171</v>
      </c>
      <c r="K1099" s="1">
        <f t="shared" ref="K1099" si="752">K1100</f>
        <v>0.15514720951054706</v>
      </c>
    </row>
    <row r="1100" spans="2:11" x14ac:dyDescent="0.2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0.169797435091116</v>
      </c>
      <c r="G1100" s="1">
        <f>[1]Residential!C$241-G1074</f>
        <v>0.19484212901424858</v>
      </c>
      <c r="H1100" s="1">
        <f>[1]Residential!D$241-H1074</f>
        <v>0.12899822904779246</v>
      </c>
      <c r="I1100" s="1">
        <f>[1]Residential!E$241-I1074</f>
        <v>0.13430326969876205</v>
      </c>
      <c r="J1100" s="1">
        <f>[1]Residential!F$241-J1074</f>
        <v>0.145037026677171</v>
      </c>
      <c r="K1100" s="1">
        <f>[1]Residential!G$241-K1074</f>
        <v>0.15514720951054706</v>
      </c>
    </row>
    <row r="1101" spans="2:11" x14ac:dyDescent="0.2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1.9868626810019352</v>
      </c>
      <c r="I1101" s="1">
        <f t="shared" ref="I1101" si="755">I1102</f>
        <v>1.9868783605640792</v>
      </c>
      <c r="J1101" s="1">
        <f t="shared" ref="J1101" si="756">J1102</f>
        <v>3.0642013741162111</v>
      </c>
      <c r="K1101" s="1">
        <f t="shared" ref="K1101" si="757">K1102</f>
        <v>3.0640875144140529</v>
      </c>
    </row>
    <row r="1102" spans="2:11" x14ac:dyDescent="0.2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1.9868626810019352</v>
      </c>
      <c r="I1102" s="1">
        <f>[1]Residential!E$242-I1076</f>
        <v>1.9868783605640792</v>
      </c>
      <c r="J1102" s="1">
        <f>[1]Residential!F$242-J1076</f>
        <v>3.0642013741162111</v>
      </c>
      <c r="K1102" s="1">
        <f>[1]Residential!G$242-K1076</f>
        <v>3.0640875144140529</v>
      </c>
    </row>
    <row r="1103" spans="2:11" x14ac:dyDescent="0.2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2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0.95000000000000051</v>
      </c>
      <c r="G1107" s="4">
        <f t="shared" ref="G1107:K1108" si="765">IFERROR(G1056/G973,"-")</f>
        <v>0.95000000000000018</v>
      </c>
      <c r="H1107" s="4">
        <f t="shared" si="765"/>
        <v>0.95000000000000051</v>
      </c>
      <c r="I1107" s="4">
        <f t="shared" si="765"/>
        <v>0.94999999999999918</v>
      </c>
      <c r="J1107" s="4">
        <f t="shared" si="765"/>
        <v>0.9499999999999994</v>
      </c>
      <c r="K1107" s="4">
        <f t="shared" si="765"/>
        <v>0.94999999999999951</v>
      </c>
    </row>
    <row r="1108" spans="2:11" x14ac:dyDescent="0.2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3.2000000308155783</v>
      </c>
      <c r="G1108" s="4">
        <f t="shared" si="765"/>
        <v>3.2533333580677177</v>
      </c>
      <c r="H1108" s="4">
        <f t="shared" si="765"/>
        <v>3.3333333333333357</v>
      </c>
      <c r="I1108" s="4">
        <f t="shared" si="765"/>
        <v>3.4666666666666699</v>
      </c>
      <c r="J1108" s="4">
        <f t="shared" si="765"/>
        <v>3.7</v>
      </c>
      <c r="K1108" s="4">
        <f t="shared" si="765"/>
        <v>3.899999999999999</v>
      </c>
    </row>
    <row r="1109" spans="2:11" x14ac:dyDescent="0.2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0.89583333333333426</v>
      </c>
      <c r="G1109" s="4">
        <f t="shared" ref="G1109:K1109" si="766">IFERROR(G1059/G983,"-")</f>
        <v>0.89583333333333381</v>
      </c>
      <c r="H1109" s="4">
        <f t="shared" si="766"/>
        <v>0.89583333333333393</v>
      </c>
      <c r="I1109" s="4">
        <f t="shared" si="766"/>
        <v>0.89583333333333393</v>
      </c>
      <c r="J1109" s="4">
        <f t="shared" si="766"/>
        <v>0.89583333333333404</v>
      </c>
      <c r="K1109" s="4">
        <f t="shared" si="766"/>
        <v>0.89583333333333459</v>
      </c>
    </row>
    <row r="1110" spans="2:11" x14ac:dyDescent="0.2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0.94999999999999929</v>
      </c>
      <c r="G1110" s="4">
        <f t="shared" ref="G1110:K1110" si="767">IFERROR(G1061/G996,"-")</f>
        <v>0.94999999999999951</v>
      </c>
      <c r="H1110" s="4">
        <f t="shared" si="767"/>
        <v>0.95000000000000084</v>
      </c>
      <c r="I1110" s="4">
        <f t="shared" si="767"/>
        <v>0.9499999999999994</v>
      </c>
      <c r="J1110" s="4">
        <f t="shared" si="767"/>
        <v>0.94999999999999984</v>
      </c>
      <c r="K1110" s="4">
        <f t="shared" si="767"/>
        <v>0.9500000000000004</v>
      </c>
    </row>
    <row r="1111" spans="2:11" x14ac:dyDescent="0.2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</v>
      </c>
      <c r="I1111" s="4">
        <f t="shared" si="768"/>
        <v>2.0799999999999996</v>
      </c>
      <c r="J1111" s="4">
        <f t="shared" si="768"/>
        <v>2.2199999999999993</v>
      </c>
      <c r="K1111" s="4">
        <f t="shared" si="768"/>
        <v>2.34</v>
      </c>
    </row>
    <row r="1112" spans="2:11" x14ac:dyDescent="0.2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0.72</v>
      </c>
      <c r="G1112" s="4">
        <f t="shared" ref="G1112:K1112" si="769">IFERROR(G1064/G1015,"-")</f>
        <v>0.71999999999999953</v>
      </c>
      <c r="H1112" s="4">
        <f t="shared" si="769"/>
        <v>0.72000000000000008</v>
      </c>
      <c r="I1112" s="4">
        <f t="shared" si="769"/>
        <v>0.72</v>
      </c>
      <c r="J1112" s="4" t="str">
        <f t="shared" si="769"/>
        <v>-</v>
      </c>
      <c r="K1112" s="4" t="str">
        <f t="shared" si="769"/>
        <v>-</v>
      </c>
    </row>
    <row r="1113" spans="2:11" x14ac:dyDescent="0.2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0.7200000000000002</v>
      </c>
      <c r="G1117" s="4">
        <f t="shared" ref="G1117:K1117" si="770">IFERROR(G1072/G1020,"-")</f>
        <v>0.72000000000000031</v>
      </c>
      <c r="H1117" s="4">
        <f t="shared" si="770"/>
        <v>0.72000000000000042</v>
      </c>
      <c r="I1117" s="4">
        <f t="shared" si="770"/>
        <v>0.72</v>
      </c>
      <c r="J1117" s="4">
        <f t="shared" si="770"/>
        <v>0.72000000000000031</v>
      </c>
      <c r="K1117" s="4">
        <f t="shared" si="770"/>
        <v>0.72000000000000053</v>
      </c>
    </row>
    <row r="1118" spans="2:11" x14ac:dyDescent="0.2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0.9</v>
      </c>
      <c r="G1118" s="4">
        <f t="shared" ref="G1118:K1118" si="771">IFERROR(G1074/G1025,"-")</f>
        <v>0.89999999999999969</v>
      </c>
      <c r="H1118" s="4">
        <f t="shared" si="771"/>
        <v>0.90000000000000058</v>
      </c>
      <c r="I1118" s="4">
        <f t="shared" si="771"/>
        <v>0.90000000000000013</v>
      </c>
      <c r="J1118" s="4">
        <f t="shared" si="771"/>
        <v>0.89999999999999947</v>
      </c>
      <c r="K1118" s="4">
        <f t="shared" si="771"/>
        <v>0.90000000000000047</v>
      </c>
    </row>
    <row r="1119" spans="2:11" x14ac:dyDescent="0.2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2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0.79000000000000015</v>
      </c>
      <c r="G1121" s="4">
        <f t="shared" ref="G1121:K1122" si="773">IFERROR(G1082/G976,"-")</f>
        <v>0.79200000000000004</v>
      </c>
      <c r="H1121" s="4">
        <f t="shared" si="773"/>
        <v>0.7950000000000006</v>
      </c>
      <c r="I1121" s="4">
        <f t="shared" si="773"/>
        <v>0.80000000000000071</v>
      </c>
      <c r="J1121" s="4">
        <f t="shared" si="773"/>
        <v>0.81000000000000072</v>
      </c>
      <c r="K1121" s="4">
        <f t="shared" si="773"/>
        <v>0.82000000000000006</v>
      </c>
    </row>
    <row r="1122" spans="2:11" x14ac:dyDescent="0.2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2.8199999999999963</v>
      </c>
      <c r="G1122" s="4">
        <f t="shared" si="773"/>
        <v>2.8259999999999996</v>
      </c>
      <c r="H1122" s="4">
        <f t="shared" si="773"/>
        <v>2.8350000000000004</v>
      </c>
      <c r="I1122" s="4">
        <f t="shared" si="773"/>
        <v>2.8499999999999996</v>
      </c>
      <c r="J1122" s="4">
        <f t="shared" si="773"/>
        <v>3.01</v>
      </c>
      <c r="K1122" s="4">
        <f t="shared" si="773"/>
        <v>3.12</v>
      </c>
    </row>
    <row r="1123" spans="2:11" x14ac:dyDescent="0.2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0.70833333333333337</v>
      </c>
      <c r="G1123" s="4">
        <f t="shared" ref="G1123:K1123" si="774">IFERROR(G1085/G989,"-")</f>
        <v>0.71458333333333268</v>
      </c>
      <c r="H1123" s="4">
        <f t="shared" si="774"/>
        <v>0.723958333333098</v>
      </c>
      <c r="I1123" s="4">
        <f t="shared" si="774"/>
        <v>0.73958333333192761</v>
      </c>
      <c r="J1123" s="4">
        <f t="shared" si="774"/>
        <v>0.75520833333316884</v>
      </c>
      <c r="K1123" s="4">
        <f t="shared" si="774"/>
        <v>0.75520833333333481</v>
      </c>
    </row>
    <row r="1124" spans="2:11" x14ac:dyDescent="0.2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</v>
      </c>
      <c r="G1124" s="4">
        <f t="shared" ref="G1124:K1124" si="775">IFERROR(G1087/G1005,"-")</f>
        <v>0.75400000000000011</v>
      </c>
      <c r="H1124" s="4">
        <f t="shared" si="775"/>
        <v>0.7600880411212646</v>
      </c>
      <c r="I1124" s="4">
        <f t="shared" si="775"/>
        <v>0.7700369945348744</v>
      </c>
      <c r="J1124" s="4">
        <f t="shared" si="775"/>
        <v>0.80383836153004473</v>
      </c>
      <c r="K1124" s="4">
        <f t="shared" si="775"/>
        <v>0.82143237820345116</v>
      </c>
    </row>
    <row r="1125" spans="2:11" x14ac:dyDescent="0.2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1.7009999999999985</v>
      </c>
      <c r="I1125" s="4">
        <f t="shared" si="776"/>
        <v>1.7100000000000013</v>
      </c>
      <c r="J1125" s="4">
        <f t="shared" si="776"/>
        <v>1.8059999999999972</v>
      </c>
      <c r="K1125" s="4">
        <f t="shared" si="776"/>
        <v>1.8720000000000008</v>
      </c>
    </row>
    <row r="1126" spans="2:11" x14ac:dyDescent="0.2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0.50000000000000078</v>
      </c>
      <c r="G1130" s="4">
        <f t="shared" ref="G1130:K1130" si="777">IFERROR(G1098/G1022,"-")</f>
        <v>0.49999999999999933</v>
      </c>
      <c r="H1130" s="4">
        <f t="shared" si="777"/>
        <v>0.50000000000000033</v>
      </c>
      <c r="I1130" s="4">
        <f t="shared" si="777"/>
        <v>0.49999999999999939</v>
      </c>
      <c r="J1130" s="4">
        <f t="shared" si="777"/>
        <v>0.50000000000000044</v>
      </c>
      <c r="K1130" s="4">
        <f t="shared" si="777"/>
        <v>0.50000000000000078</v>
      </c>
    </row>
    <row r="1131" spans="2:11" x14ac:dyDescent="0.2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0.62499999999999989</v>
      </c>
      <c r="G1131" s="4">
        <f t="shared" ref="G1131:K1131" si="778">IFERROR(G1100/G1027,"-")</f>
        <v>0.62499999999999967</v>
      </c>
      <c r="H1131" s="4">
        <f t="shared" si="778"/>
        <v>0.624999999999999</v>
      </c>
      <c r="I1131" s="4">
        <f t="shared" si="778"/>
        <v>0.62499999999999956</v>
      </c>
      <c r="J1131" s="4">
        <f t="shared" si="778"/>
        <v>0.62499999999999978</v>
      </c>
      <c r="K1131" s="4">
        <f t="shared" si="778"/>
        <v>0.62500000000000022</v>
      </c>
    </row>
    <row r="1132" spans="2:11" x14ac:dyDescent="0.2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2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139.05751202216351</v>
      </c>
      <c r="G1134" s="3">
        <f t="shared" si="780"/>
        <v>139.17737654584906</v>
      </c>
      <c r="H1134" s="3">
        <f t="shared" si="780"/>
        <v>125.01501158129415</v>
      </c>
      <c r="I1134" s="3">
        <f t="shared" si="780"/>
        <v>85.515171062816322</v>
      </c>
      <c r="J1134" s="3">
        <f t="shared" si="780"/>
        <v>52.864720737883019</v>
      </c>
      <c r="K1134" s="3">
        <f t="shared" si="780"/>
        <v>49.891562002148234</v>
      </c>
    </row>
    <row r="1135" spans="2:11" x14ac:dyDescent="0.2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0.73841455529420907</v>
      </c>
      <c r="G1135" s="1">
        <f t="shared" ref="G1135:K1135" si="781">SUM(G1136:G1149)</f>
        <v>1.6548036746587893</v>
      </c>
      <c r="H1135" s="1">
        <f t="shared" si="781"/>
        <v>4.4893760295612086</v>
      </c>
      <c r="I1135" s="1">
        <f t="shared" si="781"/>
        <v>18.398246438103186</v>
      </c>
      <c r="J1135" s="1">
        <f t="shared" si="781"/>
        <v>36.792589400656105</v>
      </c>
      <c r="K1135" s="1">
        <f t="shared" si="781"/>
        <v>41.907564227718282</v>
      </c>
    </row>
    <row r="1136" spans="2:11" x14ac:dyDescent="0.2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0.46789426731693418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0.37693178978908554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0.26223367869703268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0.11310022255164395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7.7035012099345313E-3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0.18056147219330221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0.43605177249739396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0.87537929613202359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1.2077324575336665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1.1345692024258951</v>
      </c>
    </row>
    <row r="1138" spans="2:11" x14ac:dyDescent="0.2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6.6149687464420195E-2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0.10299707175141801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0.13325771541883591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5.0563681912641991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11.549643411479661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10.306073726530354</v>
      </c>
    </row>
    <row r="1139" spans="2:11" x14ac:dyDescent="0.2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4.5734642440883738E-2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6.9548217759003272E-2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9.0679466088793945E-2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8.2885730353085718E-2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0.48164731106775793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0.5347903039790548</v>
      </c>
    </row>
    <row r="1140" spans="2:11" x14ac:dyDescent="0.2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0.1499692942414233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0.82640378632299127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3.1951887563581525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10.202099640242926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16.280791206383537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15.226639100003117</v>
      </c>
    </row>
    <row r="1141" spans="2:11" x14ac:dyDescent="0.2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1.4326509751455549E-4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1.5788926192526769E-4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2.6094645941317793E-4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3.161446693419815E-4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2.956469041231206E-4</v>
      </c>
    </row>
    <row r="1142" spans="2:11" x14ac:dyDescent="0.2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9.5896231288034961E-4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7.9771063540351288E-3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1.6966284596069846E-3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1.2631901545720371E-2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6.8316174612080048E-3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4.9981363963104873E-3</v>
      </c>
    </row>
    <row r="1143" spans="2:11" x14ac:dyDescent="0.2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1.762693624410459E-2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0.19344389630210027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1.1452964316462118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3.3011826822119317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3.7115487917947645</v>
      </c>
    </row>
    <row r="1144" spans="2:11" x14ac:dyDescent="0.2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1.7890598981132717E-2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2.1070733976661871E-2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2.6733057566134109E-2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4.7728444539519152E-3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3.7131210496585795E-3</v>
      </c>
    </row>
    <row r="1145" spans="2:11" x14ac:dyDescent="0.2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2.3293145981827712E-4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2.2738268693259245E-4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3.5064072866856856E-4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3.1651011819390485E-4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2.9839454872421212E-4</v>
      </c>
    </row>
    <row r="1146" spans="2:11" x14ac:dyDescent="0.2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4.2003077326931592E-6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5.8820155739064564E-5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3.0635693045852379E-4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8.0055006267418509E-4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2.4138566218237251E-2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1.6939447926625713E-2</v>
      </c>
    </row>
    <row r="1147" spans="2:11" x14ac:dyDescent="0.2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3.7326607405022171E-4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9.2997276101797699E-2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0.74976234406800712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2.2840400335306326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2.5730826526038606</v>
      </c>
    </row>
    <row r="1148" spans="2:11" x14ac:dyDescent="0.2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5.4058412476594507E-2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6.2064476781516824E-2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7.747005074912558E-2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5.2726067781883098E-3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4.0499000104645489E-3</v>
      </c>
    </row>
    <row r="1149" spans="2:11" x14ac:dyDescent="0.2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5.5107434733353632E-2</v>
      </c>
      <c r="J1149" s="1">
        <f>[1]Transport!F$32</f>
        <v>1.6459040087497974</v>
      </c>
      <c r="K1149" s="1">
        <f>[1]Transport!G$32</f>
        <v>8.390565803545325</v>
      </c>
    </row>
    <row r="1150" spans="2:11" x14ac:dyDescent="0.2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9.7507461445392137E-4</v>
      </c>
      <c r="G1150" s="1">
        <f t="shared" ref="G1150:K1150" si="786">SUM(G1151:G1154)</f>
        <v>2.2597304029123005E-3</v>
      </c>
      <c r="H1150" s="1">
        <f t="shared" si="786"/>
        <v>2.4310235679894611E-3</v>
      </c>
      <c r="I1150" s="1">
        <f t="shared" si="786"/>
        <v>2.4137870712007182E-3</v>
      </c>
      <c r="J1150" s="1">
        <f t="shared" si="786"/>
        <v>2.2103402760155423E-3</v>
      </c>
      <c r="K1150" s="1">
        <f t="shared" si="786"/>
        <v>3.6028918540213735E-2</v>
      </c>
    </row>
    <row r="1151" spans="2:11" x14ac:dyDescent="0.2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4.7628540947652915E-5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1.1444220228098322E-4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1.7213768117058865E-4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4.4776985574676906E-4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2.7349843295321614E-4</v>
      </c>
    </row>
    <row r="1152" spans="2:11" x14ac:dyDescent="0.2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9.9935690957278506E-5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1.6401506633501186E-4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2.4785626928738619E-4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3.1339344322807959E-4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4.7334682285059059E-4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3.170269541817142E-4</v>
      </c>
    </row>
    <row r="1153" spans="2:11" x14ac:dyDescent="0.2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8.751389234966429E-4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1.9757377746777412E-3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1.9006188243804272E-3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1.6763166803957434E-3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4.5384362481323641E-4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3.5909312914187964E-4</v>
      </c>
    </row>
    <row r="1154" spans="2:11" x14ac:dyDescent="0.2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7.2349020951894687E-5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1.6810627204066463E-4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2.5193926640630686E-4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8.3537997260494637E-4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3.5079300023936923E-2</v>
      </c>
    </row>
    <row r="1155" spans="2:11" x14ac:dyDescent="0.2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77.784076952140367</v>
      </c>
      <c r="G1155" s="1">
        <f t="shared" ref="G1155:K1155" si="787">SUM(G1160:G1177)</f>
        <v>78.207510242908299</v>
      </c>
      <c r="H1155" s="1">
        <f t="shared" si="787"/>
        <v>73.932841876839603</v>
      </c>
      <c r="I1155" s="1">
        <f t="shared" si="787"/>
        <v>40.425055035064702</v>
      </c>
      <c r="J1155" s="1">
        <f t="shared" si="787"/>
        <v>9.3915445832152997</v>
      </c>
      <c r="K1155" s="1">
        <f t="shared" si="787"/>
        <v>4.6867012648089004</v>
      </c>
    </row>
    <row r="1156" spans="2:11" x14ac:dyDescent="0.2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73.526064388838094</v>
      </c>
      <c r="G1156" s="1">
        <f t="shared" ref="G1156:K1156" si="788">G1155-G1157</f>
        <v>73.926248851791456</v>
      </c>
      <c r="H1156" s="1">
        <f t="shared" si="788"/>
        <v>69.885428332466574</v>
      </c>
      <c r="I1156" s="1">
        <f t="shared" si="788"/>
        <v>38.211640037855233</v>
      </c>
      <c r="J1156" s="1">
        <f t="shared" si="788"/>
        <v>4.8105152450001976</v>
      </c>
      <c r="K1156" s="1">
        <f t="shared" si="788"/>
        <v>-1.0723245046642127E-2</v>
      </c>
    </row>
    <row r="1157" spans="2:11" x14ac:dyDescent="0.2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4.2580125633022794</v>
      </c>
      <c r="G1157" s="1">
        <f t="shared" ref="G1157" si="790">SUM(G1158:G1159)</f>
        <v>4.2812613911168427</v>
      </c>
      <c r="H1157" s="1">
        <f t="shared" ref="H1157" si="791">SUM(H1158:H1159)</f>
        <v>4.0474135443730344</v>
      </c>
      <c r="I1157" s="1">
        <f t="shared" ref="I1157" si="792">SUM(I1158:I1159)</f>
        <v>2.2134149972094677</v>
      </c>
      <c r="J1157" s="1">
        <f t="shared" ref="J1157" si="793">SUM(J1158:J1159)</f>
        <v>4.5810293382151022</v>
      </c>
      <c r="K1157" s="1">
        <f t="shared" ref="K1157" si="794">SUM(K1158:K1159)</f>
        <v>4.6974245098555425</v>
      </c>
    </row>
    <row r="1158" spans="2:11" x14ac:dyDescent="0.2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4.2580125633022794</v>
      </c>
      <c r="G1158" s="1">
        <f>[1]Transport!C$25/SUM([1]Transport!C$21,[1]Transport!C$25)*G1155*(G$34+G$598)/(G$34+G$598+G$37)</f>
        <v>4.2812613911168427</v>
      </c>
      <c r="H1158" s="1">
        <f>[1]Transport!D$25/SUM([1]Transport!D$21,[1]Transport!D$25)*H1155*(H$34+H$598)/(H$34+H$598+H$37)</f>
        <v>4.0474135443730344</v>
      </c>
      <c r="I1158" s="1">
        <f>[1]Transport!E$25/SUM([1]Transport!E$21,[1]Transport!E$25)*I1155*(I$34+I$598)/(I$34+I$598+I$37)</f>
        <v>2.2134149972094677</v>
      </c>
      <c r="J1158" s="1">
        <f>[1]Transport!F$25/SUM([1]Transport!F$21,[1]Transport!F$25)*J1155*(J$34+J$598)/(J$34+J$598+J$37)</f>
        <v>4.0251481184144824</v>
      </c>
      <c r="K1158" s="1">
        <f>[1]Transport!G$25/SUM([1]Transport!G$21,[1]Transport!G$25)*K1155*(K$34+K$598)/(K$34+K$598+K$37)</f>
        <v>3.9734419138678625</v>
      </c>
    </row>
    <row r="1159" spans="2:11" x14ac:dyDescent="0.2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0.55588121980061989</v>
      </c>
      <c r="K1159" s="1">
        <f>(K$37+K$717)/([1]Transport!G$21+[1]Transport!G$25)*K1155</f>
        <v>0.72398259598767978</v>
      </c>
    </row>
    <row r="1160" spans="2:11" x14ac:dyDescent="0.2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1.4486434217398714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1.2428905576102327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0.92518136455992972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0.43897012988809681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4.5411281527329005E-2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5.3251684012000824E-2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3.8074513174954444E-2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5.3009233372806774E-2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2.1491004315610136E-2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3.5796698907707377E-3</v>
      </c>
    </row>
    <row r="1162" spans="2:11" x14ac:dyDescent="0.2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0.13781581862121273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0.20587227481508147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0.95536680126433082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0.83180287581738366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4.9455251272775717E-2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7.3080105925330875E-4</v>
      </c>
    </row>
    <row r="1163" spans="2:11" x14ac:dyDescent="0.2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0.10249826260238237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1.4770718050367615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1.3961100456014159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1.1176581058852244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9.5296731962218472E-4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2.8952825829595228E-4</v>
      </c>
    </row>
    <row r="1164" spans="2:11" x14ac:dyDescent="0.2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8.4457348138800986E-2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0.12999027541196811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0.1243342458467583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0.10572436661425612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1.189107815768306E-3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3.850890573593714E-4</v>
      </c>
    </row>
    <row r="1165" spans="2:11" x14ac:dyDescent="0.2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63.987673868077557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58.476095425962122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49.219382724933126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14.871591905462054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0.49139968691050873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0.5494418207290519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0.39411009081277187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0.30170718217247561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2.5181295411159828E-3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2.2588046937236433E-4</v>
      </c>
    </row>
    <row r="1167" spans="2:11" x14ac:dyDescent="0.2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3.7168323750277534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5.3063582468033461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4.9142880264722431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4.1128049143040606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2.5456349218212575E-3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3.3715250155996073E-4</v>
      </c>
    </row>
    <row r="1168" spans="2:11" x14ac:dyDescent="0.2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3.7131345539796765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5.7400529669126499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5.6643474907077946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4.5645436172448859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2.9289541406987171E-3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3.8483767031873906E-4</v>
      </c>
    </row>
    <row r="1169" spans="2:18" x14ac:dyDescent="0.2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3.7077251860483584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4.3686936023446457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7.8274020635881127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6.6915619176937442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0.22076111479946034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2.6475912770991452E-3</v>
      </c>
    </row>
    <row r="1170" spans="2:18" x14ac:dyDescent="0.2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1.2054647353130467E-4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1.2995649760618934E-3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2.488588775852541E-3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1.2693523926333161E-3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2.5938950182077429E-4</v>
      </c>
    </row>
    <row r="1171" spans="2:18" x14ac:dyDescent="0.2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1.3191586589892396E-4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1.2839299101076356E-3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2.1073645713589615E-3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1.3654160063157022E-3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3.6021285629081614E-4</v>
      </c>
    </row>
    <row r="1172" spans="2:18" x14ac:dyDescent="0.2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1.4253166730354954E-4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1.2872570910480638E-3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2.1175975926692055E-3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1.4785883488881754E-3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4.0135897186503641E-4</v>
      </c>
    </row>
    <row r="1173" spans="2:18" x14ac:dyDescent="0.2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1.7892142280839872E-4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2.0380681364693038E-3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3.5362974651625798E-3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3.3735335571924768E-3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1.1757396747492086E-3</v>
      </c>
    </row>
    <row r="1174" spans="2:18" x14ac:dyDescent="0.2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3.419762017808561E-4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3.1618432347755446E-3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2.7845103222928079E-3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2.6450241603685849E-3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1.4640466030294375E-3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6.6812917606661577E-4</v>
      </c>
    </row>
    <row r="1175" spans="2:18" x14ac:dyDescent="0.2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8.4447643837001804E-2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0.1483118063805336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0.12371335268433602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0.10609814863435768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2.6216811409636494E-2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8.9998075522311725E-3</v>
      </c>
    </row>
    <row r="1176" spans="2:18" x14ac:dyDescent="0.2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8.8820571764277101E-2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0.24014868564352312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2.0928785083761277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7.0358335825783538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9.0397920470116198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4.6609523564033539</v>
      </c>
    </row>
    <row r="1177" spans="2:18" x14ac:dyDescent="0.2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0.17487495766385672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0.2655953325820547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0.24895931838172292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0.18085418283158819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1.4742623759111265E-2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5.303720488493497E-3</v>
      </c>
    </row>
    <row r="1178" spans="2:18" x14ac:dyDescent="0.2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60.421920255247315</v>
      </c>
      <c r="G1178" s="1">
        <f t="shared" ref="G1178:K1178" si="795">SUM(G1183:G1200)</f>
        <v>59.194667620697018</v>
      </c>
      <c r="H1178" s="1">
        <f t="shared" si="795"/>
        <v>46.409245461686389</v>
      </c>
      <c r="I1178" s="1">
        <f t="shared" si="795"/>
        <v>26.33253343149515</v>
      </c>
      <c r="J1178" s="1">
        <f t="shared" si="795"/>
        <v>6.5149885489905035</v>
      </c>
      <c r="K1178" s="1">
        <f t="shared" si="795"/>
        <v>3.2324243899416225</v>
      </c>
    </row>
    <row r="1179" spans="2:18" x14ac:dyDescent="0.2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58.92084720096102</v>
      </c>
      <c r="G1179" s="1">
        <f t="shared" ref="G1179:K1179" si="796">G1178-G1180</f>
        <v>57.620329638223097</v>
      </c>
      <c r="H1179" s="1">
        <f t="shared" si="796"/>
        <v>44.890266026126859</v>
      </c>
      <c r="I1179" s="1">
        <f t="shared" si="796"/>
        <v>25.116821832867213</v>
      </c>
      <c r="J1179" s="1">
        <f t="shared" si="796"/>
        <v>5.5517972490144851</v>
      </c>
      <c r="K1179" s="1">
        <f t="shared" si="796"/>
        <v>-0.35036355913822748</v>
      </c>
    </row>
    <row r="1180" spans="2:18" x14ac:dyDescent="0.2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1.5010730542862967</v>
      </c>
      <c r="G1180" s="1">
        <f t="shared" ref="G1180" si="800">SUM(G1181:G1182)</f>
        <v>1.5743379824739212</v>
      </c>
      <c r="H1180" s="1">
        <f t="shared" ref="H1180" si="801">SUM(H1181:H1182)</f>
        <v>1.5189794355595292</v>
      </c>
      <c r="I1180" s="1">
        <f t="shared" ref="I1180" si="802">SUM(I1181:I1182)</f>
        <v>1.2157115986279381</v>
      </c>
      <c r="J1180" s="1">
        <f t="shared" ref="J1180" si="803">SUM(J1181:J1182)</f>
        <v>0.9631912999760186</v>
      </c>
      <c r="K1180" s="1">
        <f t="shared" ref="K1180" si="804">SUM(K1181:K1182)</f>
        <v>3.58278794907985</v>
      </c>
    </row>
    <row r="1181" spans="2:18" x14ac:dyDescent="0.2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1.5010730542862967</v>
      </c>
      <c r="G1181" s="1">
        <f>[1]Transport!C$26/SUM([1]Transport!C$22,[1]Transport!C$26)*G1178*(G$33+G$580)/(G$33+G$580+G$36)</f>
        <v>1.5743379824739212</v>
      </c>
      <c r="H1181" s="1">
        <f>[1]Transport!D$26/SUM([1]Transport!D$22,[1]Transport!D$26)*H1178*(H$33+H$580)/(H$33+H$580+H$36)</f>
        <v>1.5189794355595292</v>
      </c>
      <c r="I1181" s="1">
        <f>[1]Transport!E$26/SUM([1]Transport!E$22,[1]Transport!E$26)*I1178*(I$33+I$580)/(I$33+I$580+I$36)</f>
        <v>1.2157115986279381</v>
      </c>
      <c r="J1181" s="1">
        <f>[1]Transport!F$26/SUM([1]Transport!F$22,[1]Transport!F$26)*J1178*(J$33+J$580)/(J$33+J$580+J$36)</f>
        <v>0.45957414976154526</v>
      </c>
      <c r="K1181" s="1">
        <f>[1]Transport!G$26/SUM([1]Transport!G$22,[1]Transport!G$26)*K1178*(K$33+K$580)/(K$33+K$580+K$36)</f>
        <v>0.35954794977853727</v>
      </c>
    </row>
    <row r="1182" spans="2:18" x14ac:dyDescent="0.2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0.5036171502144734</v>
      </c>
      <c r="K1182" s="1">
        <f>(K$36+K$716)/([1]Transport!G$22+[1]Transport!G$26)*K1178</f>
        <v>3.2232399993013128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4.728481766283506E-5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2.7321420535100571E-4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1.4571287853006318E-3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1.9172203113096296E-3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7.9055539004081032E-3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2.3303443878373172E-3</v>
      </c>
      <c r="R1184" s="1"/>
    </row>
    <row r="1185" spans="2:11" x14ac:dyDescent="0.2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2.7666796143954227E-3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0.67301940495418244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1.5842116663898784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1.3450419794950264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6.0048384930827696E-2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7.0214492751267314E-4</v>
      </c>
    </row>
    <row r="1186" spans="2:11" x14ac:dyDescent="0.2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2.9043547022791653E-2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4.5529486020593563E-2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4.3718353531843314E-2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3.3017131284250593E-2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9.0381741878864461E-4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2.8299886518307483E-4</v>
      </c>
    </row>
    <row r="1187" spans="2:11" x14ac:dyDescent="0.2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3.5296759557623958E-2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0.15116341948954923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0.14304982450268691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0.11629306367225044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1.1239714828750319E-3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3.7551102322875722E-4</v>
      </c>
    </row>
    <row r="1188" spans="2:11" x14ac:dyDescent="0.2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52.175936550040802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48.700938380966676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34.510537001316287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13.233360571806893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5.1277205168989756E-3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5.9693516010844178E-3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4.739902816847749E-3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3.6978432700473358E-3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5.7457620168509347E-4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1.123349700663671E-4</v>
      </c>
    </row>
    <row r="1190" spans="2:11" x14ac:dyDescent="0.2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1.2151213901989328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1.2779267581182834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0.95032872216122177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0.8274720251320532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7.7265608175371278E-4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1.5623836647538127E-4</v>
      </c>
    </row>
    <row r="1191" spans="2:11" x14ac:dyDescent="0.2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5.0145009015442659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5.3261111935575824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5.2746117061563993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4.0288841849414938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8.2860409944746397E-4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1.7081487506991457E-4</v>
      </c>
    </row>
    <row r="1192" spans="2:11" x14ac:dyDescent="0.2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1.9380773842643224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2.2105823450797315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2.1692893672896223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1.6700571952015371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5.5606614892733273E-4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1.1816780564159653E-4</v>
      </c>
    </row>
    <row r="1193" spans="2:11" x14ac:dyDescent="0.2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1.2061406062095142E-4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1.0463228719186563E-3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2.0042056304873258E-3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1.3134158067766356E-3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3.533386620700769E-4</v>
      </c>
    </row>
    <row r="1194" spans="2:11" x14ac:dyDescent="0.2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1.3163873680919236E-4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1.107470898537171E-3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1.9314061220921256E-3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1.3420419941474171E-3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3.9400746682223488E-4</v>
      </c>
    </row>
    <row r="1195" spans="2:11" x14ac:dyDescent="0.2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1.4119658733175656E-4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1.0690175149966202E-3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1.7715029735331654E-3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1.4260715723914388E-3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4.3140260974598385E-4</v>
      </c>
    </row>
    <row r="1196" spans="2:11" x14ac:dyDescent="0.2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1.3174910486680048E-4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6.3217404040715375E-4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9.931445854373909E-4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9.0339819765577242E-4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2.9649945803927522E-4</v>
      </c>
    </row>
    <row r="1197" spans="2:11" x14ac:dyDescent="0.2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2.6289055706110598E-5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5.0695790528380346E-3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3.9432006622416591E-3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3.4849510775587359E-3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1.4386071793486761E-3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6.6222127098004488E-4</v>
      </c>
    </row>
    <row r="1198" spans="2:11" x14ac:dyDescent="0.2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1.5737951990843285E-5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1.0297977253679786E-3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4.7356804559714697E-3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6.7295359089412079E-3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9.312300966538016E-2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3.0312210059457778E-2</v>
      </c>
    </row>
    <row r="1199" spans="2:11" x14ac:dyDescent="0.2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1.2858493662431476E-4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4.9923273517969479E-3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0.99152285205071977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4.5390255068805114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6.3265801966427651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3.1900126347055737</v>
      </c>
    </row>
    <row r="1200" spans="2:11" x14ac:dyDescent="0.2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5.8314257252989219E-3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0.79153716408436969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0.72324507024150964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0.51685196320172222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1.6148177667325552E-2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5.7135204879183365E-3</v>
      </c>
    </row>
    <row r="1201" spans="2:11" x14ac:dyDescent="0.2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0.11212518486717499</v>
      </c>
      <c r="G1201" s="1">
        <f t="shared" ref="G1201:K1201" si="805">SUM(G1206:G1210)</f>
        <v>0.11813527718203931</v>
      </c>
      <c r="H1201" s="1">
        <f t="shared" si="805"/>
        <v>0.18111718963896217</v>
      </c>
      <c r="I1201" s="1">
        <f t="shared" si="805"/>
        <v>0.35692237108208347</v>
      </c>
      <c r="J1201" s="1">
        <f t="shared" si="805"/>
        <v>0.16338786474509678</v>
      </c>
      <c r="K1201" s="1">
        <f t="shared" si="805"/>
        <v>2.8843201139217192E-2</v>
      </c>
    </row>
    <row r="1202" spans="2:11" x14ac:dyDescent="0.2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0.10369464591631082</v>
      </c>
      <c r="G1202" s="1">
        <f t="shared" ref="G1202:K1202" si="806">G1201-G1203</f>
        <v>0.10040407005217222</v>
      </c>
      <c r="H1202" s="1">
        <f t="shared" si="806"/>
        <v>0.18100935687696998</v>
      </c>
      <c r="I1202" s="1">
        <f t="shared" si="806"/>
        <v>0.35690267806207338</v>
      </c>
      <c r="J1202" s="1">
        <f t="shared" si="806"/>
        <v>-0.24433013121247751</v>
      </c>
      <c r="K1202" s="1">
        <f t="shared" si="806"/>
        <v>-5.7145921995372412E-2</v>
      </c>
    </row>
    <row r="1203" spans="2:11" x14ac:dyDescent="0.2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8.43053895086417E-3</v>
      </c>
      <c r="G1203" s="1">
        <f t="shared" ref="G1203" si="807">SUM(G1204:G1205)</f>
        <v>1.7731207129867095E-2</v>
      </c>
      <c r="H1203" s="1">
        <f t="shared" ref="H1203" si="808">SUM(H1204:H1205)</f>
        <v>1.0783276199218806E-4</v>
      </c>
      <c r="I1203" s="1">
        <f t="shared" ref="I1203" si="809">SUM(I1204:I1205)</f>
        <v>1.9693020010109834E-5</v>
      </c>
      <c r="J1203" s="1">
        <f t="shared" ref="J1203" si="810">SUM(J1204:J1205)</f>
        <v>0.4077179959575743</v>
      </c>
      <c r="K1203" s="1">
        <f t="shared" ref="K1203" si="811">SUM(K1204:K1205)</f>
        <v>8.5989123134589604E-2</v>
      </c>
    </row>
    <row r="1204" spans="2:11" x14ac:dyDescent="0.2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8.43053895086417E-3</v>
      </c>
      <c r="G1204" s="1">
        <f>[1]Transport!C$27/SUM([1]Transport!C$24,[1]Transport!C$27)*G1201*(G$45+G$612)/(G$45+G$612+G$47)</f>
        <v>1.7731207129867095E-2</v>
      </c>
      <c r="H1204" s="1">
        <f>[1]Transport!D$27/SUM([1]Transport!D$24,[1]Transport!D$27)*H1201*(H$45+H$612)/(H$45+H$612+H$47)</f>
        <v>1.0783276199218806E-4</v>
      </c>
      <c r="I1204" s="1">
        <f>[1]Transport!E$27/SUM([1]Transport!E$24,[1]Transport!E$27)*I1201*(I$45+I$612)/(I$45+I$612+I$47)</f>
        <v>1.9693020010109834E-5</v>
      </c>
      <c r="J1204" s="1">
        <f>[1]Transport!F$27/SUM([1]Transport!F$24,[1]Transport!F$27)*J1201*(J$45+J$612)/(J$45+J$612+J$47)</f>
        <v>3.6004577712803021E-5</v>
      </c>
      <c r="K1204" s="1">
        <f>[1]Transport!G$27/SUM([1]Transport!G$24,[1]Transport!G$27)*K1201*(K$45+K$612)/(K$45+K$612+K$47)</f>
        <v>5.8941399762809297E-6</v>
      </c>
    </row>
    <row r="1205" spans="2:11" x14ac:dyDescent="0.2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0.4076819913798615</v>
      </c>
      <c r="K1205" s="1">
        <f>(K$47+K$714)/([1]Transport!G$24+[1]Transport!G$27)*K1201</f>
        <v>8.5983228994613317E-2</v>
      </c>
    </row>
    <row r="1206" spans="2:11" x14ac:dyDescent="0.2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3.6236870981162126E-3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4.2445138636508506E-3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3.3973951265862628E-3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2.8391865888958371E-3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3.9357184987294242E-4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6.9533516665923843E-5</v>
      </c>
    </row>
    <row r="1208" spans="2:11" x14ac:dyDescent="0.2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5.5877697764019144E-2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6.0990139653686416E-2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6.0661548777389468E-2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5.0243695120399508E-2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9.1203113200108703E-4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1.6103313343366696E-4</v>
      </c>
    </row>
    <row r="1209" spans="2:11" x14ac:dyDescent="0.2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4.3405317558867697E-3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5.2941193732910291E-3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2.1889222256710361E-2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2.2695696128993338E-2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5.1810473115316679E-3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6.3468369596307399E-4</v>
      </c>
    </row>
    <row r="1210" spans="2:11" x14ac:dyDescent="0.2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4.8283268249152869E-2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4.7606504291411028E-2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9.5169023478276077E-2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0.28114379324379479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0.15690121445169108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2.7977950793154526E-2</v>
      </c>
    </row>
    <row r="1211" spans="2:11" x14ac:dyDescent="0.2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49.004038368703732</v>
      </c>
      <c r="G1211" s="3">
        <f t="shared" ref="G1211:K1211" si="812">SUM(G1212:G1261)</f>
        <v>57.665470153601035</v>
      </c>
      <c r="H1211" s="3">
        <f t="shared" si="812"/>
        <v>60.262866225336239</v>
      </c>
      <c r="I1211" s="3">
        <f t="shared" si="812"/>
        <v>62.145011270577449</v>
      </c>
      <c r="J1211" s="3">
        <f t="shared" si="812"/>
        <v>61.95531837524851</v>
      </c>
      <c r="K1211" s="3">
        <f t="shared" si="812"/>
        <v>60.216827790632728</v>
      </c>
    </row>
    <row r="1212" spans="2:11" x14ac:dyDescent="0.2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0.4161975628489934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0.3607031309114293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0.27746825771558437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0.13873765330730944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1.3956217239911384E-2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0.32711815866766997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0.78998277523134008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1.5859001369901902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2.3215005142058107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2.4016425603664975</v>
      </c>
    </row>
    <row r="1214" spans="2:11" x14ac:dyDescent="0.2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9.6829797880813515E-2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0.15076693514795125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0.19506241291019158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7.4015029962829608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17.95032261754411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17.70189180568763</v>
      </c>
    </row>
    <row r="1215" spans="2:11" x14ac:dyDescent="0.2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6.116792216628418E-2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9.3017453371048747E-2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0.12127949903553222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0.11085574593671593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0.67891198038161138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0.84682170782986943</v>
      </c>
    </row>
    <row r="1216" spans="2:11" x14ac:dyDescent="0.2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0.19420617540550855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1.0701705272017552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4.1376829250930944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13.211442797403194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22.487381273536357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23.144210249242398</v>
      </c>
    </row>
    <row r="1217" spans="2:11" x14ac:dyDescent="0.2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2.4406480971367756E-4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2.5358655442827608E-3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2.2993264541787909E-3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2.3935872726095677E-3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1.7023775182920429E-3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1.1445296548623198E-3</v>
      </c>
    </row>
    <row r="1218" spans="2:11" x14ac:dyDescent="0.2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5.0947599927895305E-2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9.8928416983388376E-2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7.507906294312168E-2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8.1199637651507076E-2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2.7898490396771111E-2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1.543754504922086E-2</v>
      </c>
    </row>
    <row r="1219" spans="2:11" x14ac:dyDescent="0.2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4.8454867245154958E-2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0.15573275118557783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1.4128193021093602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5.443090574314744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10.600832551438305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9.4316115051039091</v>
      </c>
    </row>
    <row r="1220" spans="2:11" x14ac:dyDescent="0.2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9.0892253363872133E-2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0.16203196510240947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0.15765092879391926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0.12984316630486498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1.5020579418370426E-2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9.0568196161310531E-3</v>
      </c>
    </row>
    <row r="1221" spans="2:11" x14ac:dyDescent="0.2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1.9149097914206635E-5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4.1108187542693419E-3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3.2864070588714896E-3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3.1832742890199085E-3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1.7048966508589553E-3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1.1554756317783273E-3</v>
      </c>
    </row>
    <row r="1222" spans="2:11" x14ac:dyDescent="0.2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9.4439382957284788E-6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6.9487852565875211E-4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3.2799928368437018E-3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5.2162036377685281E-3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9.958419989170253E-2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5.3116497053195794E-2</v>
      </c>
    </row>
    <row r="1223" spans="2:11" x14ac:dyDescent="0.2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7.1182425115881662E-5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3.2924939428870766E-3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0.67920662790007602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3.5632859300460749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7.3340067498221826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6.5371652821575914</v>
      </c>
    </row>
    <row r="1224" spans="2:11" x14ac:dyDescent="0.2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3.0731524524173722E-3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0.48956931021691619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0.46430895512570203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0.37618047670981147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1.6621034889148577E-2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9.8921489394401471E-3</v>
      </c>
    </row>
    <row r="1225" spans="2:11" x14ac:dyDescent="0.2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5.2228013220770489E-5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1.2549384748767583E-4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1.8876095948123573E-4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5.3173126019029685E-4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3.5085192254368311E-4</v>
      </c>
    </row>
    <row r="1226" spans="2:11" x14ac:dyDescent="0.2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8.9092188603383908E-5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1.4621864404742147E-4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2.2096267387917276E-4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2.7938874974182964E-4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4.5882730898721735E-4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3.3549012510593242E-4</v>
      </c>
    </row>
    <row r="1227" spans="2:11" x14ac:dyDescent="0.2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7.2636974570120482E-4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1.6398723750406248E-3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1.5775232652481042E-3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1.3913513479536291E-3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4.104527617163494E-4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3.5839449917493744E-4</v>
      </c>
    </row>
    <row r="1228" spans="2:11" x14ac:dyDescent="0.2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6.053824737566533E-5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1.4066339735219498E-4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2.1081089187771797E-4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7.6431378598605291E-4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3.7163815983872125E-2</v>
      </c>
    </row>
    <row r="1229" spans="2:11" x14ac:dyDescent="0.2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0.7153333810402146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0.62769976336110545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0.48284059040161897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0.24142464069012051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5.162001480245923E-2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6.1666165419795513E-2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4.3985936749007568E-2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5.6041263168170992E-2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1.9494264006920302E-2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3.3224346160795177E-3</v>
      </c>
    </row>
    <row r="1231" spans="2:11" x14ac:dyDescent="0.2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0.22128676593789212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0.39079706288343907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1.7974993150690861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1.5598066995857591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8.9151910627706998E-2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5.7352018977751846E-4</v>
      </c>
    </row>
    <row r="1232" spans="2:11" x14ac:dyDescent="0.2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0.20215042286316934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3.6968929538039088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3.4912305283147962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2.809732294179037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6.9489791979416833E-4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2.0517661869755524E-4</v>
      </c>
    </row>
    <row r="1233" spans="2:11" x14ac:dyDescent="0.2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0.10188082078109295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0.1820968852289834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0.17406763966534231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0.14695526340796916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8.3946465808112231E-4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2.6936593096295314E-4</v>
      </c>
    </row>
    <row r="1234" spans="2:11" x14ac:dyDescent="0.2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18.302996193141166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17.107096922456744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14.879623150366964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4.7378680050428947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0.33595458788490185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0.37160652073082129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0.26589635227305491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0.20546723218352564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1.5165437123251693E-3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1.4188952917172954E-4</v>
      </c>
    </row>
    <row r="1236" spans="2:11" x14ac:dyDescent="0.2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2.2512805731606003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3.2075084405733398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2.9943750405066432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2.5057481889678752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1.2995631389274434E-3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1.7010793739274645E-4</v>
      </c>
    </row>
    <row r="1237" spans="2:11" x14ac:dyDescent="0.2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1.9163238206466897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2.9620264638193579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2.9224983517602956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2.3744335135313093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1.363199837399028E-3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1.80470317742032E-4</v>
      </c>
    </row>
    <row r="1238" spans="2:11" x14ac:dyDescent="0.2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1.6866423211874741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1.972503219611508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3.4756807634828495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2.9762217951225476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9.6263697197411263E-2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1.2531023505523203E-3</v>
      </c>
    </row>
    <row r="1239" spans="2:11" x14ac:dyDescent="0.2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6.2488432064872136E-5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7.1479006434142832E-4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1.4499966165201373E-3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8.3251436255478591E-4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1.8901922512404128E-4</v>
      </c>
    </row>
    <row r="1240" spans="2:11" x14ac:dyDescent="0.2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5.5053386532282652E-5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5.6961092949714377E-4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9.8578662865537472E-4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7.4938225105716729E-4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2.1390979080674512E-4</v>
      </c>
    </row>
    <row r="1241" spans="2:11" x14ac:dyDescent="0.2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5.5297998129549325E-5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5.3087383632660677E-4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9.2021544270287105E-4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7.612577993002101E-4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2.2167615343929737E-4</v>
      </c>
    </row>
    <row r="1242" spans="2:11" x14ac:dyDescent="0.2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7.0374194816931644E-5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8.5174512464538017E-4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1.5589129005151574E-3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1.8041216518270254E-3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6.628960697518504E-4</v>
      </c>
    </row>
    <row r="1243" spans="2:11" x14ac:dyDescent="0.2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1.9776457768501377E-5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4.0010679813955391E-4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2.031976552954718E-3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2.3350937449123995E-3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7.3701536625594448E-3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2.165950647889769E-3</v>
      </c>
    </row>
    <row r="1245" spans="2:11" x14ac:dyDescent="0.2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3.2534971228763022E-3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1.8046274356722092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3.5563589726537188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2.9973010892348233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0.114702214374421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5.506454463459153E-4</v>
      </c>
    </row>
    <row r="1246" spans="2:11" x14ac:dyDescent="0.2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2.6082846604066977E-2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5.4142039145090026E-2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5.1815969149894815E-2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4.1424794068269995E-2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6.4892528630761158E-4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2.0038326861995267E-4</v>
      </c>
    </row>
    <row r="1247" spans="2:11" x14ac:dyDescent="0.2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4.7467932179593143E-2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0.24586327367913857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0.23317819609650484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0.19125798004611977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7.9607393293239356E-4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2.6245348179753411E-4</v>
      </c>
    </row>
    <row r="1248" spans="2:11" x14ac:dyDescent="0.2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17.688607757857095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17.235957136551075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12.984863174020001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5.4719596255217029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3.8503490417444251E-3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4.5832306705240224E-3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3.6685164633185746E-3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2.8878841970530729E-3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3.760259513891794E-4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7.3161250610390268E-5</v>
      </c>
    </row>
    <row r="1250" spans="2:11" x14ac:dyDescent="0.2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0.84757203151498106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0.90050665021855747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0.67747140097963732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0.63176457595716029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4.0754200509293556E-4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8.1654173732898173E-5</v>
      </c>
    </row>
    <row r="1251" spans="2:11" x14ac:dyDescent="0.2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2.649128125806707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2.8358039327605762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2.8059257572584664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2.1805328863039328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4.0011381555236404E-4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8.2977901373103573E-5</v>
      </c>
    </row>
    <row r="1252" spans="2:11" x14ac:dyDescent="0.2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0.90319318840995921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1.0074947780688768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0.99100837592969693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0.77379251531910143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2.4872895896110495E-4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5.4245147239002972E-5</v>
      </c>
    </row>
    <row r="1253" spans="2:11" x14ac:dyDescent="0.2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6.7789377534145274E-5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6.1699354780819012E-4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1.2407148483241565E-3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9.1994424825492455E-4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2.6637534396668972E-4</v>
      </c>
    </row>
    <row r="1254" spans="2:11" x14ac:dyDescent="0.2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5.9514064796327517E-5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5.2648269916294953E-4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9.6088306924308202E-4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7.7356163799755255E-4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2.4160819539097988E-4</v>
      </c>
    </row>
    <row r="1255" spans="2:11" x14ac:dyDescent="0.2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5.9342313000306394E-5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4.7232996463917362E-4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8.1838057520086487E-4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7.6974771832209971E-4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2.4615621079361149E-4</v>
      </c>
    </row>
    <row r="1256" spans="2:11" x14ac:dyDescent="0.2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5.2625077125169808E-5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2.6424786384280361E-4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4.3336779351299087E-4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4.6292005388085E-4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1.5978005381464389E-4</v>
      </c>
    </row>
    <row r="1257" spans="2:11" x14ac:dyDescent="0.2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2.2308836600966751E-3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2.5994731815211429E-3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2.065478212963252E-3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1.7262918320840807E-3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2.3139269877990964E-4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4.250980318460259E-5</v>
      </c>
    </row>
    <row r="1259" spans="2:11" x14ac:dyDescent="0.2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3.5283461560891287E-2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3.7630051766922752E-2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3.7313652919019454E-2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3.1375260277799598E-2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4.3027908573677932E-4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7.8798082077459534E-5</v>
      </c>
    </row>
    <row r="1260" spans="2:11" x14ac:dyDescent="0.2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2.0317817708898791E-3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2.5249428202401246E-3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1.0786140932924954E-2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1.0941041552310878E-2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2.4136564748441329E-3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2.9815802524780301E-4</v>
      </c>
    </row>
    <row r="1261" spans="2:11" x14ac:dyDescent="0.2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3.296298453521522E-2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3.2388656700227655E-2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5.2662755155451962E-2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0.13074258667247537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7.1943687369805789E-2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1.3264686007923967E-2</v>
      </c>
    </row>
    <row r="1262" spans="2:11" x14ac:dyDescent="0.2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0.88951199431361416</v>
      </c>
      <c r="G1263" s="1">
        <f t="shared" si="816"/>
        <v>0.95694536964702004</v>
      </c>
      <c r="H1263" s="1">
        <f t="shared" si="816"/>
        <v>1.0580954326471266</v>
      </c>
      <c r="I1263" s="1">
        <f t="shared" si="816"/>
        <v>1.2266788709806375</v>
      </c>
      <c r="J1263" s="1" t="str">
        <f t="shared" si="816"/>
        <v>-</v>
      </c>
      <c r="K1263" s="1" t="str">
        <f t="shared" si="816"/>
        <v>-</v>
      </c>
    </row>
    <row r="1264" spans="2:11" x14ac:dyDescent="0.2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1.8116719735064457</v>
      </c>
      <c r="G1264" s="1">
        <f t="shared" si="816"/>
        <v>1.8116719735064508</v>
      </c>
      <c r="H1264" s="1">
        <f t="shared" si="816"/>
        <v>1.8116719735064519</v>
      </c>
      <c r="I1264" s="1">
        <f t="shared" si="816"/>
        <v>1.8116719735064499</v>
      </c>
      <c r="J1264" s="1">
        <f t="shared" si="816"/>
        <v>1.9221976686348159</v>
      </c>
      <c r="K1264" s="1">
        <f t="shared" si="816"/>
        <v>2.1167880771233625</v>
      </c>
    </row>
    <row r="1265" spans="2:11" x14ac:dyDescent="0.2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1.463798267117969</v>
      </c>
      <c r="G1265" s="1">
        <f t="shared" si="816"/>
        <v>1.4637982671179735</v>
      </c>
      <c r="H1265" s="1">
        <f t="shared" si="816"/>
        <v>1.4637982671179699</v>
      </c>
      <c r="I1265" s="1">
        <f t="shared" si="816"/>
        <v>1.4637982671179703</v>
      </c>
      <c r="J1265" s="1">
        <f t="shared" si="816"/>
        <v>1.5541884695507182</v>
      </c>
      <c r="K1265" s="1">
        <f t="shared" si="816"/>
        <v>1.717617423997136</v>
      </c>
    </row>
    <row r="1266" spans="2:11" x14ac:dyDescent="0.2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1.3374527251491992</v>
      </c>
      <c r="G1266" s="1">
        <f t="shared" si="816"/>
        <v>1.3374527251491977</v>
      </c>
      <c r="H1266" s="1">
        <f t="shared" si="816"/>
        <v>1.3374527251492032</v>
      </c>
      <c r="I1266" s="1">
        <f t="shared" si="816"/>
        <v>1.3374527251491961</v>
      </c>
      <c r="J1266" s="1">
        <f t="shared" si="816"/>
        <v>1.409562484375839</v>
      </c>
      <c r="K1266" s="1">
        <f t="shared" si="816"/>
        <v>1.5834649609934504</v>
      </c>
    </row>
    <row r="1267" spans="2:11" x14ac:dyDescent="0.2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1.2949729235430816</v>
      </c>
      <c r="G1267" s="1">
        <f t="shared" si="816"/>
        <v>1.2949729235430805</v>
      </c>
      <c r="H1267" s="1">
        <f t="shared" si="816"/>
        <v>1.29497292354308</v>
      </c>
      <c r="I1267" s="1">
        <f t="shared" si="816"/>
        <v>1.2949729235430807</v>
      </c>
      <c r="J1267" s="1">
        <f t="shared" si="816"/>
        <v>1.3812216487807594</v>
      </c>
      <c r="K1267" s="1">
        <f t="shared" si="816"/>
        <v>1.5199815334979379</v>
      </c>
    </row>
    <row r="1268" spans="2:11" x14ac:dyDescent="0.2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0.71368945687652929</v>
      </c>
      <c r="G1268" s="1">
        <f t="shared" si="820"/>
        <v>0.76725640715252041</v>
      </c>
      <c r="H1268" s="1">
        <f t="shared" si="820"/>
        <v>0.78144602334486213</v>
      </c>
      <c r="I1268" s="1">
        <f t="shared" si="820"/>
        <v>0.8236791027121001</v>
      </c>
      <c r="J1268" s="1">
        <f t="shared" si="820"/>
        <v>0.956289104835505</v>
      </c>
      <c r="K1268" s="1">
        <f t="shared" si="820"/>
        <v>1.1875472720146769</v>
      </c>
    </row>
    <row r="1269" spans="2:11" x14ac:dyDescent="0.2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0.59652996676259573</v>
      </c>
      <c r="G1269" s="1">
        <f t="shared" si="820"/>
        <v>0.632984229350947</v>
      </c>
      <c r="H1269" s="1">
        <f t="shared" si="820"/>
        <v>0.59866895966555866</v>
      </c>
      <c r="I1269" s="1">
        <f t="shared" si="820"/>
        <v>0.68390131671258836</v>
      </c>
      <c r="J1269" s="1">
        <f t="shared" si="820"/>
        <v>0.84416994543977575</v>
      </c>
      <c r="K1269" s="1">
        <f t="shared" si="820"/>
        <v>1.1028437537663651</v>
      </c>
    </row>
    <row r="1270" spans="2:11" x14ac:dyDescent="0.2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0.54553653824420778</v>
      </c>
      <c r="G1270" s="1">
        <f t="shared" si="820"/>
        <v>0.60414072535325514</v>
      </c>
      <c r="H1270" s="1">
        <f t="shared" si="820"/>
        <v>0.6179440393964023</v>
      </c>
      <c r="I1270" s="1">
        <f t="shared" si="820"/>
        <v>0.66532258561480129</v>
      </c>
      <c r="J1270" s="1">
        <f t="shared" si="820"/>
        <v>0.8589947539828785</v>
      </c>
      <c r="K1270" s="1">
        <f t="shared" si="820"/>
        <v>1.1264986815957292</v>
      </c>
    </row>
    <row r="1271" spans="2:11" x14ac:dyDescent="0.2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0.51975568473665923</v>
      </c>
      <c r="G1271" s="1">
        <f t="shared" si="820"/>
        <v>0.57156968675284492</v>
      </c>
      <c r="H1271" s="1">
        <f t="shared" si="820"/>
        <v>0.58382734594549657</v>
      </c>
      <c r="I1271" s="1">
        <f t="shared" si="820"/>
        <v>0.62548722193182371</v>
      </c>
      <c r="J1271" s="1">
        <f t="shared" si="820"/>
        <v>0.76967558525272872</v>
      </c>
      <c r="K1271" s="1">
        <f t="shared" si="820"/>
        <v>1.0044337119389113</v>
      </c>
    </row>
    <row r="1272" spans="2:11" x14ac:dyDescent="0.2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0.72840569582556902</v>
      </c>
      <c r="G1272" s="1">
        <f t="shared" si="821"/>
        <v>0.77525895412322576</v>
      </c>
      <c r="H1272" s="1">
        <f t="shared" si="821"/>
        <v>0.78799697397779545</v>
      </c>
      <c r="I1272" s="1">
        <f t="shared" si="821"/>
        <v>0.82993041226432884</v>
      </c>
      <c r="J1272" s="1">
        <f t="shared" si="821"/>
        <v>0.97138615934448269</v>
      </c>
      <c r="K1272" s="1">
        <f t="shared" si="821"/>
        <v>1.2028488476632224</v>
      </c>
    </row>
    <row r="1273" spans="2:11" x14ac:dyDescent="0.2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0.47365910699719832</v>
      </c>
      <c r="G1273" s="1">
        <f t="shared" si="821"/>
        <v>0.63831261429594788</v>
      </c>
      <c r="H1273" s="1">
        <f t="shared" si="821"/>
        <v>0.6505292574131617</v>
      </c>
      <c r="I1273" s="1">
        <f t="shared" si="821"/>
        <v>0.69271501778744249</v>
      </c>
      <c r="J1273" s="1">
        <f t="shared" si="821"/>
        <v>0.84924835046170843</v>
      </c>
      <c r="K1273" s="1">
        <f t="shared" si="821"/>
        <v>1.1241192228395374</v>
      </c>
    </row>
    <row r="1274" spans="2:11" x14ac:dyDescent="0.2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0.55358292335481407</v>
      </c>
      <c r="G1274" s="1">
        <f t="shared" si="821"/>
        <v>0.6136309037182085</v>
      </c>
      <c r="H1274" s="1">
        <f t="shared" si="821"/>
        <v>0.62627387935815093</v>
      </c>
      <c r="I1274" s="1">
        <f t="shared" si="821"/>
        <v>0.67374340405940403</v>
      </c>
      <c r="J1274" s="1">
        <f t="shared" si="821"/>
        <v>0.85173966030023052</v>
      </c>
      <c r="K1274" s="1">
        <f t="shared" si="821"/>
        <v>1.1343149742036522</v>
      </c>
    </row>
    <row r="1275" spans="2:11" x14ac:dyDescent="0.2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0.52699847296088831</v>
      </c>
      <c r="G1275" s="1">
        <f t="shared" si="821"/>
        <v>0.57896389691156347</v>
      </c>
      <c r="H1275" s="1">
        <f t="shared" si="821"/>
        <v>0.59124323253908917</v>
      </c>
      <c r="I1275" s="1">
        <f t="shared" si="821"/>
        <v>0.63295733269089827</v>
      </c>
      <c r="J1275" s="1">
        <f t="shared" si="821"/>
        <v>0.77593026209782479</v>
      </c>
      <c r="K1275" s="1">
        <f t="shared" si="821"/>
        <v>1.0131847687066826</v>
      </c>
    </row>
    <row r="1276" spans="2:11" x14ac:dyDescent="0.2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</v>
      </c>
      <c r="H1276" s="1">
        <f t="shared" si="822"/>
        <v>1.0965696656165194</v>
      </c>
      <c r="I1276" s="1">
        <f t="shared" si="822"/>
        <v>1.0965696656165211</v>
      </c>
      <c r="J1276" s="1">
        <f t="shared" si="822"/>
        <v>1.1875101759664035</v>
      </c>
      <c r="K1276" s="1">
        <f t="shared" si="822"/>
        <v>1.2828297360069292</v>
      </c>
    </row>
    <row r="1277" spans="2:11" x14ac:dyDescent="0.2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0.89149519806162059</v>
      </c>
      <c r="G1277" s="1">
        <f t="shared" si="823"/>
        <v>0.89149519806162203</v>
      </c>
      <c r="H1277" s="1">
        <f t="shared" si="823"/>
        <v>0.89149519806162081</v>
      </c>
      <c r="I1277" s="1">
        <f t="shared" si="823"/>
        <v>0.89149519806161925</v>
      </c>
      <c r="J1277" s="1">
        <f t="shared" si="823"/>
        <v>0.96932584489331985</v>
      </c>
      <c r="K1277" s="1">
        <f t="shared" si="823"/>
        <v>1.0582384894428738</v>
      </c>
    </row>
    <row r="1278" spans="2:11" x14ac:dyDescent="0.2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0.83000507256490597</v>
      </c>
      <c r="G1278" s="1">
        <f t="shared" si="824"/>
        <v>0.83000507256490619</v>
      </c>
      <c r="H1278" s="1">
        <f t="shared" si="824"/>
        <v>0.83000507256490674</v>
      </c>
      <c r="I1278" s="1">
        <f t="shared" si="824"/>
        <v>0.83000507256490463</v>
      </c>
      <c r="J1278" s="1">
        <f t="shared" si="824"/>
        <v>0.90439248074765177</v>
      </c>
      <c r="K1278" s="1">
        <f t="shared" si="824"/>
        <v>0.99805446022147037</v>
      </c>
    </row>
    <row r="1279" spans="2:11" x14ac:dyDescent="0.2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0.83675282096654202</v>
      </c>
      <c r="H1279" s="1">
        <f t="shared" si="825"/>
        <v>0.83675282096654147</v>
      </c>
      <c r="I1279" s="1">
        <f t="shared" si="825"/>
        <v>0.83675282096654024</v>
      </c>
      <c r="J1279" s="1">
        <f t="shared" si="825"/>
        <v>0.91492950639301374</v>
      </c>
      <c r="K1279" s="1">
        <f t="shared" si="825"/>
        <v>1.0594229633576724</v>
      </c>
    </row>
    <row r="1280" spans="2:11" x14ac:dyDescent="0.2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0.49379534694678295</v>
      </c>
      <c r="G1280" s="1">
        <f t="shared" si="826"/>
        <v>0.50503220860251352</v>
      </c>
      <c r="H1280" s="1">
        <f t="shared" si="826"/>
        <v>0.52188750108610993</v>
      </c>
      <c r="I1280" s="1">
        <f t="shared" si="826"/>
        <v>0.54997965522543635</v>
      </c>
      <c r="J1280" s="1" t="str">
        <f t="shared" si="826"/>
        <v>-</v>
      </c>
      <c r="K1280" s="1" t="str">
        <f t="shared" si="826"/>
        <v>-</v>
      </c>
    </row>
    <row r="1281" spans="2:11" x14ac:dyDescent="0.2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1.1367222651797162</v>
      </c>
      <c r="G1281" s="1">
        <f t="shared" si="826"/>
        <v>1.1580134330756262</v>
      </c>
      <c r="H1281" s="1">
        <f t="shared" si="826"/>
        <v>1.1552593344237867</v>
      </c>
      <c r="I1281" s="1">
        <f t="shared" si="826"/>
        <v>1.0571981445956851</v>
      </c>
      <c r="J1281" s="1">
        <f t="shared" si="826"/>
        <v>0.90708948361061525</v>
      </c>
      <c r="K1281" s="1">
        <f t="shared" si="826"/>
        <v>0.92813994515124554</v>
      </c>
    </row>
    <row r="1282" spans="2:11" x14ac:dyDescent="0.2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1.6056702935248646</v>
      </c>
      <c r="G1282" s="1">
        <f t="shared" si="826"/>
        <v>1.8982500836232596</v>
      </c>
      <c r="H1282" s="1">
        <f t="shared" si="826"/>
        <v>1.8814755889468615</v>
      </c>
      <c r="I1282" s="1">
        <f t="shared" si="826"/>
        <v>1.8752119581853952</v>
      </c>
      <c r="J1282" s="1">
        <f t="shared" si="826"/>
        <v>1.802678347259427</v>
      </c>
      <c r="K1282" s="1">
        <f t="shared" si="826"/>
        <v>0.78478292076301726</v>
      </c>
    </row>
    <row r="1283" spans="2:11" x14ac:dyDescent="0.2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1.9722326772246259</v>
      </c>
      <c r="G1283" s="1">
        <f t="shared" si="826"/>
        <v>2.5028525635636925</v>
      </c>
      <c r="H1283" s="1">
        <f t="shared" si="826"/>
        <v>2.5006843402597569</v>
      </c>
      <c r="I1283" s="1">
        <f t="shared" si="826"/>
        <v>2.5139461516754542</v>
      </c>
      <c r="J1283" s="1">
        <f t="shared" si="826"/>
        <v>0.7291938616212662</v>
      </c>
      <c r="K1283" s="1">
        <f t="shared" si="826"/>
        <v>0.70865835309182912</v>
      </c>
    </row>
    <row r="1284" spans="2:11" x14ac:dyDescent="0.2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1.2062990731565175</v>
      </c>
      <c r="G1284" s="1">
        <f t="shared" si="826"/>
        <v>1.4008500609132324</v>
      </c>
      <c r="H1284" s="1">
        <f t="shared" si="826"/>
        <v>1.3999975507944955</v>
      </c>
      <c r="I1284" s="1">
        <f t="shared" si="826"/>
        <v>1.3899848077988237</v>
      </c>
      <c r="J1284" s="1">
        <f t="shared" si="826"/>
        <v>0.70596176978176506</v>
      </c>
      <c r="K1284" s="1">
        <f t="shared" si="826"/>
        <v>0.69948996424371634</v>
      </c>
    </row>
    <row r="1285" spans="2:11" x14ac:dyDescent="0.2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0.28603940550919515</v>
      </c>
      <c r="G1285" s="1">
        <f t="shared" si="826"/>
        <v>0.29254854993039708</v>
      </c>
      <c r="H1285" s="1">
        <f t="shared" si="826"/>
        <v>0.30231226656220078</v>
      </c>
      <c r="I1285" s="1">
        <f t="shared" si="826"/>
        <v>0.31858512761520613</v>
      </c>
      <c r="J1285" s="1" t="str">
        <f t="shared" si="826"/>
        <v>-</v>
      </c>
      <c r="K1285" s="1" t="str">
        <f t="shared" si="826"/>
        <v>-</v>
      </c>
    </row>
    <row r="1286" spans="2:11" x14ac:dyDescent="0.2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0.68366870560518744</v>
      </c>
      <c r="G1286" s="1">
        <f t="shared" si="826"/>
        <v>0.67633461216646784</v>
      </c>
      <c r="H1286" s="1">
        <f t="shared" si="826"/>
        <v>0.67467532162066135</v>
      </c>
      <c r="I1286" s="1">
        <f t="shared" si="826"/>
        <v>0.68101538287566221</v>
      </c>
      <c r="J1286" s="1">
        <f t="shared" si="826"/>
        <v>0.60225007791023677</v>
      </c>
      <c r="K1286" s="1">
        <f t="shared" si="826"/>
        <v>0.62816200783532294</v>
      </c>
    </row>
    <row r="1287" spans="2:11" x14ac:dyDescent="0.2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0.60569870954801663</v>
      </c>
      <c r="G1287" s="1">
        <f t="shared" si="826"/>
        <v>0.60446511362206001</v>
      </c>
      <c r="H1287" s="1">
        <f t="shared" si="826"/>
        <v>0.60932021574164363</v>
      </c>
      <c r="I1287" s="1">
        <f t="shared" si="826"/>
        <v>0.60925529928566524</v>
      </c>
      <c r="J1287" s="1">
        <f t="shared" si="826"/>
        <v>0.51050648613732863</v>
      </c>
      <c r="K1287" s="1">
        <f t="shared" si="826"/>
        <v>0.50454300829944665</v>
      </c>
    </row>
    <row r="1288" spans="2:11" x14ac:dyDescent="0.2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0.51609328797223508</v>
      </c>
      <c r="G1288" s="1">
        <f t="shared" si="826"/>
        <v>0.51602772324460211</v>
      </c>
      <c r="H1288" s="1">
        <f t="shared" si="826"/>
        <v>0.51594616265237492</v>
      </c>
      <c r="I1288" s="1">
        <f t="shared" si="826"/>
        <v>0.52019078195696911</v>
      </c>
      <c r="J1288" s="1">
        <f t="shared" si="826"/>
        <v>0.4654220489344465</v>
      </c>
      <c r="K1288" s="1">
        <f t="shared" si="826"/>
        <v>0.46895179880015059</v>
      </c>
    </row>
    <row r="1289" spans="2:11" x14ac:dyDescent="0.2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0.45489949674103919</v>
      </c>
      <c r="G1289" s="1">
        <f t="shared" si="826"/>
        <v>0.45150871156376821</v>
      </c>
      <c r="H1289" s="1">
        <f t="shared" si="826"/>
        <v>0.44404014706887096</v>
      </c>
      <c r="I1289" s="1">
        <f t="shared" si="826"/>
        <v>0.44477236133059744</v>
      </c>
      <c r="J1289" s="1">
        <f t="shared" si="826"/>
        <v>0.43605368311741549</v>
      </c>
      <c r="K1289" s="1">
        <f t="shared" si="826"/>
        <v>0.47329901763586862</v>
      </c>
    </row>
    <row r="1290" spans="2:11" x14ac:dyDescent="0.2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0.51837627625535254</v>
      </c>
      <c r="H1290" s="1">
        <f t="shared" si="826"/>
        <v>0.55002256717280562</v>
      </c>
      <c r="I1290" s="1">
        <f t="shared" si="826"/>
        <v>0.58265818386301982</v>
      </c>
      <c r="J1290" s="1">
        <f t="shared" si="826"/>
        <v>0.65585755963929415</v>
      </c>
      <c r="K1290" s="1">
        <f t="shared" si="826"/>
        <v>0.72870807722451503</v>
      </c>
    </row>
    <row r="1291" spans="2:11" x14ac:dyDescent="0.2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0.4173371122353503</v>
      </c>
      <c r="H1291" s="1">
        <f t="shared" si="826"/>
        <v>0.44364643662627318</v>
      </c>
      <c r="I1291" s="1">
        <f t="shared" si="826"/>
        <v>0.46778172227678544</v>
      </c>
      <c r="J1291" s="1">
        <f t="shared" si="826"/>
        <v>0.54883072088719909</v>
      </c>
      <c r="K1291" s="1">
        <f t="shared" si="826"/>
        <v>0.59384274345290455</v>
      </c>
    </row>
    <row r="1292" spans="2:11" x14ac:dyDescent="0.2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0.38796990995538722</v>
      </c>
      <c r="H1292" s="1">
        <f t="shared" si="826"/>
        <v>0.41240700091570515</v>
      </c>
      <c r="I1292" s="1">
        <f t="shared" si="826"/>
        <v>0.4345563320852433</v>
      </c>
      <c r="J1292" s="1">
        <f t="shared" si="826"/>
        <v>0.51485445551673525</v>
      </c>
      <c r="K1292" s="1">
        <f t="shared" si="826"/>
        <v>0.55231393584952582</v>
      </c>
    </row>
    <row r="1293" spans="2:11" x14ac:dyDescent="0.2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0.39332458747711357</v>
      </c>
      <c r="H1293" s="1">
        <f t="shared" si="826"/>
        <v>0.41791788478716968</v>
      </c>
      <c r="I1293" s="1">
        <f t="shared" si="826"/>
        <v>0.44083194806788889</v>
      </c>
      <c r="J1293" s="1">
        <f t="shared" si="826"/>
        <v>0.53478692926607563</v>
      </c>
      <c r="K1293" s="1">
        <f t="shared" si="826"/>
        <v>0.56381194237852827</v>
      </c>
    </row>
    <row r="1294" spans="2:11" x14ac:dyDescent="0.2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2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0.41824117647058806</v>
      </c>
      <c r="G1295" s="1">
        <f t="shared" si="827"/>
        <v>1.464443613484613</v>
      </c>
      <c r="H1295" s="1">
        <f t="shared" si="827"/>
        <v>1.3945071797723663</v>
      </c>
      <c r="I1295" s="1">
        <f t="shared" si="827"/>
        <v>1.2179579629621833</v>
      </c>
      <c r="J1295" s="1">
        <f t="shared" si="827"/>
        <v>0.93227543008453595</v>
      </c>
      <c r="K1295" s="1">
        <f t="shared" si="827"/>
        <v>0.92945517374789643</v>
      </c>
    </row>
    <row r="1296" spans="2:11" x14ac:dyDescent="0.2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1.1759573121325286</v>
      </c>
      <c r="G1296" s="1">
        <f t="shared" si="827"/>
        <v>2.6813899010758298</v>
      </c>
      <c r="H1296" s="1">
        <f t="shared" si="827"/>
        <v>2.2448761413037657</v>
      </c>
      <c r="I1296" s="1">
        <f t="shared" si="827"/>
        <v>2.2284070942976144</v>
      </c>
      <c r="J1296" s="1">
        <f t="shared" si="827"/>
        <v>1.9101631876785927</v>
      </c>
      <c r="K1296" s="1">
        <f t="shared" si="827"/>
        <v>0.78423331817913988</v>
      </c>
    </row>
    <row r="1297" spans="2:11" x14ac:dyDescent="0.2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0.89805995747002609</v>
      </c>
      <c r="G1297" s="1">
        <f t="shared" si="827"/>
        <v>1.1891642949933785</v>
      </c>
      <c r="H1297" s="1">
        <f t="shared" si="827"/>
        <v>1.1852223371622037</v>
      </c>
      <c r="I1297" s="1">
        <f t="shared" si="827"/>
        <v>1.254645466065367</v>
      </c>
      <c r="J1297" s="1">
        <f t="shared" si="827"/>
        <v>0.71798271732508079</v>
      </c>
      <c r="K1297" s="1">
        <f t="shared" si="827"/>
        <v>0.70807092632800028</v>
      </c>
    </row>
    <row r="1298" spans="2:11" x14ac:dyDescent="0.2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1.3448240794483997</v>
      </c>
      <c r="G1298" s="1">
        <f t="shared" si="827"/>
        <v>1.6264733525437116</v>
      </c>
      <c r="H1298" s="1">
        <f t="shared" si="827"/>
        <v>1.6300488092673266</v>
      </c>
      <c r="I1298" s="1">
        <f t="shared" si="827"/>
        <v>1.6446207022728672</v>
      </c>
      <c r="J1298" s="1">
        <f t="shared" si="827"/>
        <v>0.70826879957496625</v>
      </c>
      <c r="K1298" s="1">
        <f t="shared" si="827"/>
        <v>0.69892350839898065</v>
      </c>
    </row>
    <row r="1299" spans="2:11" x14ac:dyDescent="0.2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0.33901850024085983</v>
      </c>
      <c r="G1299" s="1">
        <f t="shared" si="827"/>
        <v>0.35391427166601047</v>
      </c>
      <c r="H1299" s="1">
        <f t="shared" si="827"/>
        <v>0.37625792880373715</v>
      </c>
      <c r="I1299" s="1">
        <f t="shared" si="827"/>
        <v>0.41349735736661464</v>
      </c>
      <c r="J1299" s="1" t="str">
        <f t="shared" si="827"/>
        <v>-</v>
      </c>
      <c r="K1299" s="1" t="str">
        <f t="shared" si="827"/>
        <v>-</v>
      </c>
    </row>
    <row r="1300" spans="2:11" x14ac:dyDescent="0.2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0.75088902155551762</v>
      </c>
      <c r="G1300" s="1">
        <f t="shared" si="827"/>
        <v>0.76779371978883149</v>
      </c>
      <c r="H1300" s="1">
        <f t="shared" si="827"/>
        <v>0.77396448937286544</v>
      </c>
      <c r="I1300" s="1">
        <f t="shared" si="827"/>
        <v>0.78096446662438057</v>
      </c>
      <c r="J1300" s="1">
        <f t="shared" si="827"/>
        <v>0.65444052553235921</v>
      </c>
      <c r="K1300" s="1">
        <f t="shared" si="827"/>
        <v>0.65127760809627544</v>
      </c>
    </row>
    <row r="1301" spans="2:11" x14ac:dyDescent="0.2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0.69752046038480264</v>
      </c>
      <c r="G1301" s="1">
        <f t="shared" si="827"/>
        <v>0.70466217605814285</v>
      </c>
      <c r="H1301" s="1">
        <f t="shared" si="827"/>
        <v>0.71288111700858958</v>
      </c>
      <c r="I1301" s="1">
        <f t="shared" si="827"/>
        <v>0.76348753404242198</v>
      </c>
      <c r="J1301" s="1">
        <f t="shared" si="827"/>
        <v>0.52745589495384471</v>
      </c>
      <c r="K1301" s="1">
        <f t="shared" si="827"/>
        <v>0.52262562375013411</v>
      </c>
    </row>
    <row r="1302" spans="2:11" x14ac:dyDescent="0.2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0.52829347881678146</v>
      </c>
      <c r="G1302" s="1">
        <f t="shared" si="827"/>
        <v>0.5324342338535365</v>
      </c>
      <c r="H1302" s="1">
        <f t="shared" si="827"/>
        <v>0.53196821179907094</v>
      </c>
      <c r="I1302" s="1">
        <f t="shared" si="827"/>
        <v>0.54122501074961971</v>
      </c>
      <c r="J1302" s="1">
        <f t="shared" si="827"/>
        <v>0.48287694427190375</v>
      </c>
      <c r="K1302" s="1">
        <f t="shared" si="827"/>
        <v>0.48577678811134395</v>
      </c>
    </row>
    <row r="1303" spans="2:11" x14ac:dyDescent="0.2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0.46602534849391664</v>
      </c>
      <c r="G1303" s="1">
        <f t="shared" si="827"/>
        <v>0.45575989526530775</v>
      </c>
      <c r="H1303" s="1">
        <f t="shared" si="827"/>
        <v>0.45683549224596703</v>
      </c>
      <c r="I1303" s="1">
        <f t="shared" si="827"/>
        <v>0.46333294305272144</v>
      </c>
      <c r="J1303" s="1">
        <f t="shared" si="827"/>
        <v>0.44730102603963595</v>
      </c>
      <c r="K1303" s="1">
        <f t="shared" si="827"/>
        <v>0.45905182841025871</v>
      </c>
    </row>
    <row r="1304" spans="2:11" x14ac:dyDescent="0.2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0.56203544748554657</v>
      </c>
      <c r="H1304" s="1">
        <f t="shared" si="827"/>
        <v>0.58967797069828054</v>
      </c>
      <c r="I1304" s="1">
        <f t="shared" si="827"/>
        <v>0.61905566447414617</v>
      </c>
      <c r="J1304" s="1">
        <f t="shared" si="827"/>
        <v>0.70042117927043779</v>
      </c>
      <c r="K1304" s="1">
        <f t="shared" si="827"/>
        <v>0.75388111339443542</v>
      </c>
    </row>
    <row r="1305" spans="2:11" x14ac:dyDescent="0.2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0.45210145766281495</v>
      </c>
      <c r="H1305" s="1">
        <f t="shared" si="827"/>
        <v>0.47539190407474052</v>
      </c>
      <c r="I1305" s="1">
        <f t="shared" si="827"/>
        <v>0.49750441310719279</v>
      </c>
      <c r="J1305" s="1">
        <f t="shared" si="827"/>
        <v>0.57640643241494605</v>
      </c>
      <c r="K1305" s="1">
        <f t="shared" si="827"/>
        <v>0.61320714893960815</v>
      </c>
    </row>
    <row r="1306" spans="2:11" x14ac:dyDescent="0.2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0.42028149632876927</v>
      </c>
      <c r="H1306" s="1">
        <f t="shared" si="827"/>
        <v>0.44183557145989971</v>
      </c>
      <c r="I1306" s="1">
        <f t="shared" si="827"/>
        <v>0.46196963111422257</v>
      </c>
      <c r="J1306" s="1">
        <f t="shared" si="827"/>
        <v>0.53976794238404013</v>
      </c>
      <c r="K1306" s="1">
        <f t="shared" si="827"/>
        <v>0.57059508967400974</v>
      </c>
    </row>
    <row r="1307" spans="2:11" x14ac:dyDescent="0.2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0.39943403925494775</v>
      </c>
      <c r="H1307" s="1">
        <f t="shared" si="827"/>
        <v>0.41799859999409961</v>
      </c>
      <c r="I1307" s="1">
        <f t="shared" si="827"/>
        <v>0.43635921684266277</v>
      </c>
      <c r="J1307" s="1">
        <f t="shared" si="827"/>
        <v>0.51242082957668178</v>
      </c>
      <c r="K1307" s="1">
        <f t="shared" si="827"/>
        <v>0.53888818168928643</v>
      </c>
    </row>
    <row r="1308" spans="2:11" x14ac:dyDescent="0.2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2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0.61563915417984305</v>
      </c>
      <c r="G1309" s="1">
        <f t="shared" si="828"/>
        <v>2.5242560917409977</v>
      </c>
      <c r="H1309" s="1">
        <f t="shared" si="828"/>
        <v>0.43615236124278223</v>
      </c>
      <c r="I1309" s="1">
        <f t="shared" si="828"/>
        <v>0.25652464827335869</v>
      </c>
      <c r="J1309" s="1">
        <f t="shared" si="828"/>
        <v>2.4848069194861218E-3</v>
      </c>
      <c r="K1309" s="1">
        <f t="shared" si="828"/>
        <v>1.4023986737100027E-3</v>
      </c>
    </row>
    <row r="1310" spans="2:11" x14ac:dyDescent="0.2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0.63144086053615245</v>
      </c>
      <c r="G1310" s="1">
        <f t="shared" si="828"/>
        <v>7.5375769886920816</v>
      </c>
      <c r="H1310" s="1">
        <f t="shared" si="828"/>
        <v>3.7632670635725028E-2</v>
      </c>
      <c r="I1310" s="1">
        <f t="shared" si="828"/>
        <v>6.912333986720102E-3</v>
      </c>
      <c r="J1310" s="1">
        <f t="shared" si="828"/>
        <v>6.8011322446384111E-5</v>
      </c>
      <c r="K1310" s="1">
        <f t="shared" si="828"/>
        <v>2.4701495291955889E-5</v>
      </c>
    </row>
    <row r="1311" spans="2:11" x14ac:dyDescent="0.2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0.46809512869807046</v>
      </c>
      <c r="G1311" s="1">
        <f t="shared" si="828"/>
        <v>3.189923271841462E-3</v>
      </c>
      <c r="H1311" s="1">
        <f t="shared" si="828"/>
        <v>1.4913535365437321E-2</v>
      </c>
      <c r="I1311" s="1">
        <f t="shared" si="828"/>
        <v>2.1168617575784844E-2</v>
      </c>
      <c r="J1311" s="1">
        <f t="shared" si="828"/>
        <v>0.14946927910806673</v>
      </c>
      <c r="K1311" s="1">
        <f t="shared" si="828"/>
        <v>5.2184642704665239E-2</v>
      </c>
    </row>
    <row r="1312" spans="2:11" x14ac:dyDescent="0.2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0.6826999441114584</v>
      </c>
      <c r="G1312" s="1">
        <f t="shared" si="828"/>
        <v>0.27416583321101196</v>
      </c>
      <c r="H1312" s="1">
        <f t="shared" si="828"/>
        <v>0.29076618989301656</v>
      </c>
      <c r="I1312" s="1">
        <f t="shared" si="828"/>
        <v>0.36630538533099616</v>
      </c>
      <c r="J1312" s="1">
        <f t="shared" si="828"/>
        <v>0.4403245460245529</v>
      </c>
      <c r="K1312" s="1">
        <f t="shared" si="828"/>
        <v>0.45988952279947842</v>
      </c>
    </row>
    <row r="1313" spans="2:16" x14ac:dyDescent="0.2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0.75681791024366107</v>
      </c>
      <c r="G1313" s="3">
        <f t="shared" ref="G1313:K1313" si="831">G1314+G1320+G1325+G1339</f>
        <v>1.2657657496296633</v>
      </c>
      <c r="H1313" s="3">
        <f t="shared" si="831"/>
        <v>2.3274481387842516</v>
      </c>
      <c r="I1313" s="3">
        <f t="shared" si="831"/>
        <v>3.765508976645628</v>
      </c>
      <c r="J1313" s="3">
        <f t="shared" si="831"/>
        <v>2.5818345522285733</v>
      </c>
      <c r="K1313" s="3">
        <f t="shared" si="831"/>
        <v>1.2282184035519097</v>
      </c>
      <c r="M1313" s="3"/>
      <c r="N1313" s="3"/>
      <c r="O1313" s="3"/>
      <c r="P1313" s="3"/>
    </row>
    <row r="1314" spans="2:16" x14ac:dyDescent="0.2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7.1164289140170046E-3</v>
      </c>
      <c r="G1314" s="1">
        <f t="shared" ref="G1314:K1314" si="832">SUM(G1315:G1319)</f>
        <v>1.5529601831283062E-2</v>
      </c>
      <c r="H1314" s="1">
        <f t="shared" si="832"/>
        <v>1.3570534508219222E-2</v>
      </c>
      <c r="I1314" s="1">
        <f t="shared" si="832"/>
        <v>5.8159105048883213E-2</v>
      </c>
      <c r="J1314" s="1">
        <f t="shared" si="832"/>
        <v>0.52389293125068837</v>
      </c>
      <c r="K1314" s="1">
        <f t="shared" si="832"/>
        <v>1.0677096380939992</v>
      </c>
    </row>
    <row r="1315" spans="2:16" x14ac:dyDescent="0.2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4.7475482147560458E-4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4.778136493684949E-4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4.688203202803483E-4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8.277538804214832E-5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1.7960700589415865E-3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6.5909705114266422E-3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5.3494535877376632E-2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0.10909742413095161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0.20184320504252673</v>
      </c>
    </row>
    <row r="1317" spans="2:16" x14ac:dyDescent="0.2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1.4721401997536735E-3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2.7948509885620462E-3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3.2100220800958638E-3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2.9873430378467426E-3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0.11116493975370159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0.11986008358156651</v>
      </c>
    </row>
    <row r="1318" spans="2:16" x14ac:dyDescent="0.2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4.6390815598600062E-3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1.0090727698698379E-2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2.6343810999709619E-3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1.4039321715497105E-3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0.30343054943782588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0.74589766412047032</v>
      </c>
    </row>
    <row r="1319" spans="2:16" x14ac:dyDescent="0.2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4.4767694488557174E-4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3.7013943571255465E-4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6.6634049644540439E-4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2.7329396211012993E-4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2.0001792820929421E-4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1.0868534943556895E-4</v>
      </c>
    </row>
    <row r="1320" spans="2:16" x14ac:dyDescent="0.2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2.8661675869784707E-4</v>
      </c>
      <c r="J1320" s="1">
        <f t="shared" si="835"/>
        <v>5.6913884298434255E-4</v>
      </c>
      <c r="K1320" s="1">
        <f t="shared" si="835"/>
        <v>1.8486462592013978E-3</v>
      </c>
    </row>
    <row r="1321" spans="2:16" x14ac:dyDescent="0.2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8.0468175460162962E-5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1.1360822782784658E-4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9.4414854514667391E-4</v>
      </c>
    </row>
    <row r="1322" spans="2:16" x14ac:dyDescent="0.2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6.2590300062261736E-5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1.4772877591807417E-4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3.3130113559957241E-4</v>
      </c>
    </row>
    <row r="1323" spans="2:16" x14ac:dyDescent="0.2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7.6680561927181914E-5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1.7600065649491143E-4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4.6028937307799906E-4</v>
      </c>
    </row>
    <row r="1324" spans="2:16" x14ac:dyDescent="0.2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6.687772124824047E-5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1.3180118274351039E-4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1.1290720537715232E-4</v>
      </c>
    </row>
    <row r="1325" spans="2:16" x14ac:dyDescent="0.2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0.74938545957511604</v>
      </c>
      <c r="G1325" s="1">
        <f t="shared" ref="G1325:K1325" si="836">SUM(G1330:G1338)</f>
        <v>1.2493708602873312</v>
      </c>
      <c r="H1325" s="1">
        <f t="shared" si="836"/>
        <v>2.1999671324292844</v>
      </c>
      <c r="I1325" s="1">
        <f t="shared" si="836"/>
        <v>3.5998088711180491</v>
      </c>
      <c r="J1325" s="1">
        <f t="shared" si="836"/>
        <v>1.8255049747322845</v>
      </c>
      <c r="K1325" s="1">
        <f t="shared" si="836"/>
        <v>0.12597331452989452</v>
      </c>
    </row>
    <row r="1326" spans="2:16" x14ac:dyDescent="0.2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0.73076833658580709</v>
      </c>
      <c r="G1326" s="1">
        <f t="shared" ref="G1326:K1326" si="837">G1325-G1327</f>
        <v>1.2161426645966311</v>
      </c>
      <c r="H1326" s="1">
        <f t="shared" si="837"/>
        <v>2.1279619791495197</v>
      </c>
      <c r="I1326" s="1">
        <f t="shared" si="837"/>
        <v>3.4336140988282082</v>
      </c>
      <c r="J1326" s="1">
        <f t="shared" si="837"/>
        <v>1.5556180061669247</v>
      </c>
      <c r="K1326" s="1">
        <f t="shared" si="837"/>
        <v>-1.3654289632411276E-2</v>
      </c>
    </row>
    <row r="1327" spans="2:16" x14ac:dyDescent="0.2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1.8617122989308996E-2</v>
      </c>
      <c r="G1327" s="1">
        <f t="shared" ref="G1327" si="838">SUM(G1328:G1329)</f>
        <v>3.322819569070002E-2</v>
      </c>
      <c r="H1327" s="1">
        <f t="shared" ref="H1327" si="839">SUM(H1328:H1329)</f>
        <v>7.2005153279764644E-2</v>
      </c>
      <c r="I1327" s="1">
        <f t="shared" ref="I1327" si="840">SUM(I1328:I1329)</f>
        <v>0.16619477228984078</v>
      </c>
      <c r="J1327" s="1">
        <f t="shared" ref="J1327" si="841">SUM(J1328:J1329)</f>
        <v>0.26988696856535965</v>
      </c>
      <c r="K1327" s="1">
        <f t="shared" ref="K1327" si="842">SUM(K1328:K1329)</f>
        <v>0.1396276041623058</v>
      </c>
    </row>
    <row r="1328" spans="2:16" x14ac:dyDescent="0.2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1.8617122989308996E-2</v>
      </c>
      <c r="G1328" s="1">
        <f>[1]Transport!C$26/SUM([1]Transport!C$22,[1]Transport!C$26)*G1325*(G$33+G$580)/(G$33+G$580+G$36)</f>
        <v>3.322819569070002E-2</v>
      </c>
      <c r="H1328" s="1">
        <f>[1]Transport!D$26/SUM([1]Transport!D$22,[1]Transport!D$26)*H1325*(H$33+H$580)/(H$33+H$580+H$36)</f>
        <v>7.2005153279764644E-2</v>
      </c>
      <c r="I1328" s="1">
        <f>[1]Transport!E$26/SUM([1]Transport!E$22,[1]Transport!E$26)*I1325*(I$33+I$580)/(I$33+I$580+I$36)</f>
        <v>0.16619477228984078</v>
      </c>
      <c r="J1328" s="1">
        <f>[1]Transport!F$26/SUM([1]Transport!F$22,[1]Transport!F$26)*J1325*(J$33+J$580)/(J$33+J$580+J$36)</f>
        <v>0.12877304239898577</v>
      </c>
      <c r="K1328" s="1">
        <f>[1]Transport!G$26/SUM([1]Transport!G$22,[1]Transport!G$26)*K1325*(K$33+K$580)/(K$33+K$580+K$36)</f>
        <v>1.4012221633697173E-2</v>
      </c>
    </row>
    <row r="1329" spans="2:11" x14ac:dyDescent="0.2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0.14111392616637392</v>
      </c>
      <c r="K1329" s="1">
        <f>(K$36+K$716)/([1]Transport!G$22+[1]Transport!G$26)*K1325</f>
        <v>0.12561538252860863</v>
      </c>
    </row>
    <row r="1330" spans="2:11" x14ac:dyDescent="0.2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0.21158880027955909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0.20884516323987692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2.792685084524234E-3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2.7605674601211372E-3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7.7819786783123249E-2</v>
      </c>
    </row>
    <row r="1331" spans="2:11" x14ac:dyDescent="0.2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3.7378023115277638E-3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4.1297901401090784E-3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4.762499453614873E-3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1.6841515138950978E-3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6.8170565084875077E-4</v>
      </c>
    </row>
    <row r="1332" spans="2:11" x14ac:dyDescent="0.2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0.12126370685739295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0.12157866904933934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7.3399401100823672E-2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0.23012255801107087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4.5208738414190409E-2</v>
      </c>
    </row>
    <row r="1333" spans="2:11" x14ac:dyDescent="0.2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3.0291042274161516E-5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2.1270476532425894E-4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2.8924355499482148E-4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1.7069096512903559E-4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1.3317884096707329E-4</v>
      </c>
    </row>
    <row r="1334" spans="2:11" x14ac:dyDescent="0.2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1.733863824695665E-2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1.731887436134227E-2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1.7250067981575006E-2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4.8348666023903064E-4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1.4470886524820335E-3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0.19370708288049884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0.61056470143409058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0.42929819412868148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6.6681090553016788E-4</v>
      </c>
    </row>
    <row r="1336" spans="2:11" x14ac:dyDescent="0.2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0.10961043110354167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0.13172594018017117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0.23858418938812925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0.39761033776088217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4.0296040080784717E-2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4.9547776968463333E-4</v>
      </c>
    </row>
    <row r="1337" spans="2:11" x14ac:dyDescent="0.2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0.61772520703092537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0.7615700597262598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1.4145583618122408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2.5097556186465995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1.1209506299294778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8.115793730232928E-4</v>
      </c>
    </row>
    <row r="1338" spans="2:11" x14ac:dyDescent="0.2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4.2276965334533904E-3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6.8829687632205314E-4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1.1011031721908438E-3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6.3438408251924447E-4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2.2214264312436758E-4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1.5603679252696067E-4</v>
      </c>
    </row>
    <row r="1339" spans="2:11" x14ac:dyDescent="0.2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3.1602175452808095E-4</v>
      </c>
      <c r="G1339" s="1">
        <f t="shared" ref="G1339:K1339" si="843">SUM(G1344:G1348)</f>
        <v>8.6528751104885055E-4</v>
      </c>
      <c r="H1339" s="1">
        <f t="shared" si="843"/>
        <v>0.11391047184674795</v>
      </c>
      <c r="I1339" s="1">
        <f t="shared" si="843"/>
        <v>0.10725438371999753</v>
      </c>
      <c r="J1339" s="1">
        <f t="shared" si="843"/>
        <v>0.2318675074026163</v>
      </c>
      <c r="K1339" s="1">
        <f t="shared" si="843"/>
        <v>3.2686804668814601E-2</v>
      </c>
    </row>
    <row r="1340" spans="2:11" x14ac:dyDescent="0.2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2.9226051200236729E-4</v>
      </c>
      <c r="G1340" s="1">
        <f t="shared" ref="G1340:K1340" si="844">G1339-G1341</f>
        <v>7.3541443290257988E-4</v>
      </c>
      <c r="H1340" s="1">
        <f t="shared" si="844"/>
        <v>0.11384265232711233</v>
      </c>
      <c r="I1340" s="1">
        <f t="shared" si="844"/>
        <v>0.10724846601100561</v>
      </c>
      <c r="J1340" s="1">
        <f t="shared" si="844"/>
        <v>-0.34673455458870883</v>
      </c>
      <c r="K1340" s="1">
        <f t="shared" si="844"/>
        <v>-6.4761105428839005E-2</v>
      </c>
    </row>
    <row r="1341" spans="2:11" x14ac:dyDescent="0.2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2.3761242525713642E-5</v>
      </c>
      <c r="G1341" s="1">
        <f t="shared" ref="G1341" si="845">SUM(G1342:G1343)</f>
        <v>1.2987307814627062E-4</v>
      </c>
      <c r="H1341" s="1">
        <f t="shared" ref="H1341" si="846">SUM(H1342:H1343)</f>
        <v>6.7819519635621678E-5</v>
      </c>
      <c r="I1341" s="1">
        <f t="shared" ref="I1341" si="847">SUM(I1342:I1343)</f>
        <v>5.9177089919201601E-6</v>
      </c>
      <c r="J1341" s="1">
        <f t="shared" ref="J1341" si="848">SUM(J1342:J1343)</f>
        <v>0.57860206199132513</v>
      </c>
      <c r="K1341" s="1">
        <f t="shared" ref="K1341" si="849">SUM(K1342:K1343)</f>
        <v>9.7447910097653606E-2</v>
      </c>
    </row>
    <row r="1342" spans="2:11" x14ac:dyDescent="0.2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2.3761242525713642E-5</v>
      </c>
      <c r="G1342" s="1">
        <f>[1]Transport!C$27/SUM([1]Transport!C$24,[1]Transport!C$27)*G1339*(G$45+G$612)/(G$45+G$612+G$47)</f>
        <v>1.2987307814627062E-4</v>
      </c>
      <c r="H1342" s="1">
        <f>[1]Transport!D$27/SUM([1]Transport!D$24,[1]Transport!D$27)*H1339*(H$45+H$612)/(H$45+H$612+H$47)</f>
        <v>6.7819519635621678E-5</v>
      </c>
      <c r="I1342" s="1">
        <f>[1]Transport!E$27/SUM([1]Transport!E$24,[1]Transport!E$27)*I1339*(I$45+I$612)/(I$45+I$612+I$47)</f>
        <v>5.9177089919201601E-6</v>
      </c>
      <c r="J1342" s="1">
        <f>[1]Transport!F$27/SUM([1]Transport!F$24,[1]Transport!F$27)*J1339*(J$45+J$612)/(J$45+J$612+J$47)</f>
        <v>5.1094931085461527E-5</v>
      </c>
      <c r="K1342" s="1">
        <f>[1]Transport!G$27/SUM([1]Transport!G$24,[1]Transport!G$27)*K1339*(K$45+K$612)/(K$45+K$612+K$47)</f>
        <v>6.6795845983056203E-6</v>
      </c>
    </row>
    <row r="1343" spans="2:11" x14ac:dyDescent="0.2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0.57855096706023967</v>
      </c>
      <c r="K1343" s="1">
        <f>(K$47+K$714)/([1]Transport!G$24+[1]Transport!G$27)*K1339</f>
        <v>9.7441230513055296E-2</v>
      </c>
    </row>
    <row r="1344" spans="2:11" x14ac:dyDescent="0.2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3.1602175452808095E-4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3.1773277700236239E-4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3.1659170847251624E-4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1.6968554575464922E-4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1.1221961130102478E-2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9.9756363769358449E-4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1.4743240234463106E-3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2.6887718500279087E-3</v>
      </c>
    </row>
    <row r="1346" spans="2:11" x14ac:dyDescent="0.2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1.7991452443800169E-4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1.8660672732133069E-3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2.6642383913010543E-3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1.6331162365791959E-3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8.0986997456018554E-4</v>
      </c>
    </row>
    <row r="1347" spans="2:11" x14ac:dyDescent="0.2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1.9795466385383719E-4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0.10020342084660093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0.10318137558493745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0.2285174706397933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2.8988341299637364E-2</v>
      </c>
    </row>
    <row r="1348" spans="2:11" x14ac:dyDescent="0.2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3.0243088835871641E-4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4.1120610606543953E-4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2.42596502797478E-4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1.9982154458913763E-4</v>
      </c>
    </row>
    <row r="1349" spans="2:11" x14ac:dyDescent="0.2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0.29554904705252449</v>
      </c>
      <c r="G1349" s="3">
        <f t="shared" ref="G1349:K1349" si="850">SUM(G1350:G1372)</f>
        <v>0.30273855452858001</v>
      </c>
      <c r="H1349" s="3">
        <f t="shared" si="850"/>
        <v>0.31343146685834994</v>
      </c>
      <c r="I1349" s="3">
        <f t="shared" si="850"/>
        <v>0.33115741094884577</v>
      </c>
      <c r="J1349" s="3">
        <f t="shared" si="850"/>
        <v>0.35568077133971915</v>
      </c>
      <c r="K1349" s="3">
        <f t="shared" si="850"/>
        <v>0.37238215454407581</v>
      </c>
    </row>
    <row r="1350" spans="2:11" x14ac:dyDescent="0.2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1.9895095557137367E-3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1.6120241496433451E-3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1.0072466326161444E-3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3.1346477987653839E-5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7.0358351084641153E-4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2.6845859004048945E-3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2.3917340182719578E-2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5.1621942606888294E-2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0.10840627819021195</v>
      </c>
    </row>
    <row r="1352" spans="2:11" x14ac:dyDescent="0.2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4.0510457797539561E-4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7.7762723187416432E-4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9.0317614704214951E-4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9.4372072247204085E-4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3.9141845076722949E-2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4.5469925051907348E-2</v>
      </c>
    </row>
    <row r="1353" spans="2:11" x14ac:dyDescent="0.2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8.4881464173726796E-4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1.8605236726663415E-3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4.9156500955432371E-4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2.8400684147209562E-4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7.2514300525674091E-2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0.19315433205926383</v>
      </c>
    </row>
    <row r="1354" spans="2:11" x14ac:dyDescent="0.2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5.4610815134580325E-5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4.5759917728111136E-5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8.3948002983271619E-5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3.6757141204080289E-5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3.1434550406824336E-5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1.8422897892916947E-5</v>
      </c>
    </row>
    <row r="1355" spans="2:11" x14ac:dyDescent="0.2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1.8861882092223006E-5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2.8839579932356551E-5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2.8402025230742193E-4</v>
      </c>
    </row>
    <row r="1356" spans="2:11" x14ac:dyDescent="0.2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1.0584114534194841E-5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2.7051959906886104E-5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7.0136425918806592E-5</v>
      </c>
    </row>
    <row r="1357" spans="2:11" x14ac:dyDescent="0.2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8.6732150092166921E-6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2.2156417819172082E-5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6.6470356767356372E-5</v>
      </c>
    </row>
    <row r="1358" spans="2:11" x14ac:dyDescent="0.2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5.075795014709449E-6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1.1091382015828855E-5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1.0435355473207047E-5</v>
      </c>
    </row>
    <row r="1359" spans="2:11" x14ac:dyDescent="0.2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3.4386078746153917E-2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3.3945754387929322E-2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4.9033540301312846E-4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5.4612583468425396E-4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1.7487381499255748E-2</v>
      </c>
    </row>
    <row r="1360" spans="2:11" x14ac:dyDescent="0.2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4.3543129712020812E-4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4.8352986452309982E-4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5.743712364652384E-4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2.3756349114630932E-4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1.015522803497703E-4</v>
      </c>
    </row>
    <row r="1361" spans="2:11" x14ac:dyDescent="0.2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9.4871665322948592E-3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9.5131480562078204E-3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5.7561778701224363E-3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2.2230089473921539E-2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4.4657558984206105E-3</v>
      </c>
    </row>
    <row r="1362" spans="2:11" x14ac:dyDescent="0.2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1.5978960939284933E-6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1.147700119128119E-5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1.6144305352412009E-5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1.1072834583685269E-5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9.2913567499339743E-6</v>
      </c>
    </row>
    <row r="1363" spans="2:11" x14ac:dyDescent="0.2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0.24219790170266217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0.19379121665639448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0.12111221465122346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5.9913264427395115E-5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1.8370363979829322E-4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2.6216579555293017E-2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8.8116607003442288E-2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6.8612385349653651E-2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1.0942438062123242E-4</v>
      </c>
    </row>
    <row r="1365" spans="2:11" x14ac:dyDescent="0.2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9.5871692606961136E-3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1.1556647095389382E-2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2.1722099978996472E-2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3.8970954956228161E-2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4.160407459489741E-3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5.6275194814172334E-5</v>
      </c>
    </row>
    <row r="1366" spans="2:11" x14ac:dyDescent="0.2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3.5796884172835115E-2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4.4269024795113701E-2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8.5446045340154611E-2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0.16545382375711265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8.0348501201691194E-2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6.18135955816663E-5</v>
      </c>
    </row>
    <row r="1367" spans="2:11" x14ac:dyDescent="0.2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1.6338559539399655E-4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2.68300756639159E-5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4.3314871328853062E-5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2.5965674405116739E-5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1.0888049218813424E-5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8.1816255467297586E-6</v>
      </c>
    </row>
    <row r="1368" spans="2:11" x14ac:dyDescent="0.2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4.4144069879610984E-3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3.5544753297132893E-3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2.22072276241745E-3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2.040256915870492E-5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1.421566520563631E-3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1.2978092343208898E-4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2.1776422682244536E-4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4.4412370415767226E-4</v>
      </c>
    </row>
    <row r="1370" spans="2:11" x14ac:dyDescent="0.2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1.5292388463714746E-5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1.658478772750543E-4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2.4317537893753249E-4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1.6834807614243873E-4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8.8637005488713405E-5</v>
      </c>
    </row>
    <row r="1371" spans="2:11" x14ac:dyDescent="0.2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1.1169024463235541E-5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5.9469769938830181E-3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6.1386214071472147E-3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1.5727731245270569E-2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2.0597891232287261E-3</v>
      </c>
    </row>
    <row r="1372" spans="2:11" x14ac:dyDescent="0.2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1.1667304762017159E-5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1.6433138669366903E-5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1.1231997728056821E-5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9.9082901178909255E-6</v>
      </c>
    </row>
    <row r="1373" spans="2:11" x14ac:dyDescent="0.2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4.1906042144660312</v>
      </c>
      <c r="G1374" s="1">
        <f t="shared" ref="G1374:K1374" si="856">IFERROR(G1350/G1315,"-")</f>
        <v>3.3737507326839364</v>
      </c>
      <c r="H1374" s="1">
        <f t="shared" si="856"/>
        <v>2.1484705100107955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2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0.37869321701871766</v>
      </c>
      <c r="G1375" s="1">
        <f t="shared" si="857"/>
        <v>0.39173500351151624</v>
      </c>
      <c r="H1375" s="1">
        <f t="shared" si="857"/>
        <v>0.40731268570397611</v>
      </c>
      <c r="I1375" s="1">
        <f t="shared" si="857"/>
        <v>0.44709875112374714</v>
      </c>
      <c r="J1375" s="1">
        <f t="shared" si="857"/>
        <v>0.47317288211063119</v>
      </c>
      <c r="K1375" s="1">
        <f t="shared" si="857"/>
        <v>0.53708163307935797</v>
      </c>
    </row>
    <row r="1376" spans="2:11" x14ac:dyDescent="0.2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0.27518070496490749</v>
      </c>
      <c r="G1376" s="1">
        <f t="shared" si="858"/>
        <v>0.27823566803976707</v>
      </c>
      <c r="H1376" s="1">
        <f t="shared" si="858"/>
        <v>0.281361350329147</v>
      </c>
      <c r="I1376" s="1">
        <f t="shared" si="858"/>
        <v>0.31590637918578934</v>
      </c>
      <c r="J1376" s="1">
        <f t="shared" si="858"/>
        <v>0.35210602518605327</v>
      </c>
      <c r="K1376" s="1">
        <f t="shared" si="858"/>
        <v>0.37935836262757494</v>
      </c>
    </row>
    <row r="1377" spans="2:11" x14ac:dyDescent="0.2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0.18297040713439897</v>
      </c>
      <c r="G1377" s="1">
        <f t="shared" si="859"/>
        <v>0.18437953418427233</v>
      </c>
      <c r="H1377" s="1">
        <f t="shared" si="859"/>
        <v>0.18659601283950225</v>
      </c>
      <c r="I1377" s="1">
        <f t="shared" si="859"/>
        <v>0.20229384811276083</v>
      </c>
      <c r="J1377" s="1">
        <f t="shared" si="859"/>
        <v>0.23898154177298012</v>
      </c>
      <c r="K1377" s="1">
        <f t="shared" si="859"/>
        <v>0.25895553954713468</v>
      </c>
    </row>
    <row r="1378" spans="2:11" x14ac:dyDescent="0.2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0.12198710645807123</v>
      </c>
      <c r="G1378" s="1">
        <f t="shared" si="860"/>
        <v>0.12362886337690232</v>
      </c>
      <c r="H1378" s="1">
        <f t="shared" si="860"/>
        <v>0.12598364264380227</v>
      </c>
      <c r="I1378" s="1">
        <f t="shared" si="860"/>
        <v>0.13449671891861326</v>
      </c>
      <c r="J1378" s="1">
        <f t="shared" si="860"/>
        <v>0.15715866416700375</v>
      </c>
      <c r="K1378" s="1">
        <f t="shared" si="860"/>
        <v>0.16950672734266217</v>
      </c>
    </row>
    <row r="1379" spans="2:11" x14ac:dyDescent="0.2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0.23440176174444116</v>
      </c>
      <c r="J1379" s="1">
        <f t="shared" si="861"/>
        <v>0.25385115571081607</v>
      </c>
      <c r="K1379" s="1">
        <f t="shared" si="861"/>
        <v>0.30082157491785283</v>
      </c>
    </row>
    <row r="1380" spans="2:11" x14ac:dyDescent="0.2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0.16910151451049582</v>
      </c>
      <c r="J1380" s="1">
        <f t="shared" si="862"/>
        <v>0.18311909605132237</v>
      </c>
      <c r="K1380" s="1">
        <f t="shared" si="862"/>
        <v>0.21169992608651086</v>
      </c>
    </row>
    <row r="1381" spans="2:11" x14ac:dyDescent="0.2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0.11310839137372296</v>
      </c>
      <c r="J1381" s="1">
        <f t="shared" si="863"/>
        <v>0.12588826803502676</v>
      </c>
      <c r="K1381" s="1">
        <f t="shared" si="863"/>
        <v>0.14440993135006081</v>
      </c>
    </row>
    <row r="1382" spans="2:11" x14ac:dyDescent="0.2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>
        <f t="shared" si="864"/>
        <v>7.5896650184428815E-2</v>
      </c>
      <c r="J1382" s="1">
        <f t="shared" si="864"/>
        <v>8.4152370904084089E-2</v>
      </c>
      <c r="K1382" s="1">
        <f t="shared" si="864"/>
        <v>9.2424176458438187E-2</v>
      </c>
    </row>
    <row r="1383" spans="2:11" x14ac:dyDescent="0.2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0.16251369968883861</v>
      </c>
      <c r="H1383" s="1">
        <f t="shared" si="865"/>
        <v>0.16254029473950352</v>
      </c>
      <c r="I1383" s="1">
        <f t="shared" si="865"/>
        <v>0.17557848026988074</v>
      </c>
      <c r="J1383" s="1">
        <f t="shared" si="865"/>
        <v>0.19783100488342686</v>
      </c>
      <c r="K1383" s="1">
        <f t="shared" si="865"/>
        <v>0.22471638926474455</v>
      </c>
    </row>
    <row r="1384" spans="2:11" x14ac:dyDescent="0.2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0.11649393435744142</v>
      </c>
      <c r="H1384" s="1">
        <f t="shared" si="866"/>
        <v>0.11708339845819105</v>
      </c>
      <c r="I1384" s="1">
        <f t="shared" si="866"/>
        <v>0.12060289813351563</v>
      </c>
      <c r="J1384" s="1">
        <f t="shared" si="866"/>
        <v>0.14105826535575389</v>
      </c>
      <c r="K1384" s="1">
        <f t="shared" si="866"/>
        <v>0.14896793098800581</v>
      </c>
    </row>
    <row r="1385" spans="2:11" x14ac:dyDescent="0.2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7.8235828164578872E-2</v>
      </c>
      <c r="H1385" s="1">
        <f t="shared" si="867"/>
        <v>7.8246851446837046E-2</v>
      </c>
      <c r="I1385" s="1">
        <f t="shared" si="867"/>
        <v>7.8422681708472983E-2</v>
      </c>
      <c r="J1385" s="1">
        <f t="shared" si="867"/>
        <v>9.660108798569883E-2</v>
      </c>
      <c r="K1385" s="1">
        <f t="shared" si="867"/>
        <v>9.8780812185169722E-2</v>
      </c>
    </row>
    <row r="1386" spans="2:11" x14ac:dyDescent="0.2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5.2751439830497696E-2</v>
      </c>
      <c r="H1386" s="1">
        <f t="shared" si="868"/>
        <v>5.3957423914715842E-2</v>
      </c>
      <c r="I1386" s="1">
        <f t="shared" si="868"/>
        <v>5.5815609625946727E-2</v>
      </c>
      <c r="J1386" s="1">
        <f t="shared" si="868"/>
        <v>6.4870654257034907E-2</v>
      </c>
      <c r="K1386" s="1">
        <f t="shared" si="868"/>
        <v>6.9766012997748941E-2</v>
      </c>
    </row>
    <row r="1387" spans="2:11" x14ac:dyDescent="0.2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13.968680714886808</v>
      </c>
      <c r="G1387" s="1">
        <f t="shared" ref="G1387:K1387" si="869">IFERROR(G1363/G1334,"-")</f>
        <v>11.189596541502656</v>
      </c>
      <c r="H1387" s="1">
        <f t="shared" si="869"/>
        <v>7.0209702814264148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2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0.12391916748597498</v>
      </c>
      <c r="G1388" s="1">
        <f t="shared" si="870"/>
        <v>0.12694705295574418</v>
      </c>
      <c r="H1388" s="1">
        <f t="shared" si="870"/>
        <v>0.13534135750454962</v>
      </c>
      <c r="I1388" s="1">
        <f t="shared" si="870"/>
        <v>0.14431985143666928</v>
      </c>
      <c r="J1388" s="1">
        <f t="shared" si="870"/>
        <v>0.1598245375546285</v>
      </c>
      <c r="K1388" s="1">
        <f t="shared" si="870"/>
        <v>0.16410106630489391</v>
      </c>
    </row>
    <row r="1389" spans="2:11" x14ac:dyDescent="0.2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8.7465847585616679E-2</v>
      </c>
      <c r="G1389" s="1">
        <f t="shared" si="871"/>
        <v>8.7732507959954686E-2</v>
      </c>
      <c r="H1389" s="1">
        <f t="shared" si="871"/>
        <v>9.1045848573221733E-2</v>
      </c>
      <c r="I1389" s="1">
        <f t="shared" si="871"/>
        <v>9.8012931896315034E-2</v>
      </c>
      <c r="J1389" s="1">
        <f t="shared" si="871"/>
        <v>0.10324606217258661</v>
      </c>
      <c r="K1389" s="1">
        <f t="shared" si="871"/>
        <v>0.11357763810471444</v>
      </c>
    </row>
    <row r="1390" spans="2:11" x14ac:dyDescent="0.2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5.7949527986548566E-2</v>
      </c>
      <c r="G1390" s="1">
        <f t="shared" si="872"/>
        <v>5.8128630753979275E-2</v>
      </c>
      <c r="H1390" s="1">
        <f t="shared" si="872"/>
        <v>6.0404750802000605E-2</v>
      </c>
      <c r="I1390" s="1">
        <f t="shared" si="872"/>
        <v>6.5924276661778969E-2</v>
      </c>
      <c r="J1390" s="1">
        <f t="shared" si="872"/>
        <v>7.1678893839192681E-2</v>
      </c>
      <c r="K1390" s="1">
        <f t="shared" si="872"/>
        <v>7.6164571989303403E-2</v>
      </c>
    </row>
    <row r="1391" spans="2:11" x14ac:dyDescent="0.2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3.8646481387947483E-2</v>
      </c>
      <c r="G1391" s="1">
        <f t="shared" si="873"/>
        <v>3.8980382719857272E-2</v>
      </c>
      <c r="H1391" s="1">
        <f t="shared" si="873"/>
        <v>3.9337704606436014E-2</v>
      </c>
      <c r="I1391" s="1">
        <f t="shared" si="873"/>
        <v>4.09305263492784E-2</v>
      </c>
      <c r="J1391" s="1">
        <f t="shared" si="873"/>
        <v>4.9013773608148251E-2</v>
      </c>
      <c r="K1391" s="1">
        <f t="shared" si="873"/>
        <v>5.2433951084428401E-2</v>
      </c>
    </row>
    <row r="1392" spans="2:11" x14ac:dyDescent="0.2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13.968680714886812</v>
      </c>
      <c r="G1392" s="1">
        <f t="shared" ref="G1392:K1392" si="874">IFERROR(G1368/G1344,"-")</f>
        <v>11.186996076539064</v>
      </c>
      <c r="H1392" s="1">
        <f t="shared" si="874"/>
        <v>7.0144691190174804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2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</v>
      </c>
      <c r="H1393" s="1">
        <f t="shared" si="875"/>
        <v>0.12667719163189164</v>
      </c>
      <c r="I1393" s="1">
        <f t="shared" si="875"/>
        <v>0.13009788902505384</v>
      </c>
      <c r="J1393" s="1">
        <f t="shared" si="875"/>
        <v>0.14770445530244425</v>
      </c>
      <c r="K1393" s="1">
        <f t="shared" si="875"/>
        <v>0.16517716226204257</v>
      </c>
    </row>
    <row r="1394" spans="2:11" x14ac:dyDescent="0.2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8.4998076233608832E-2</v>
      </c>
      <c r="H1394" s="1">
        <f t="shared" si="876"/>
        <v>8.887561539486713E-2</v>
      </c>
      <c r="I1394" s="1">
        <f t="shared" si="876"/>
        <v>9.1273881395718584E-2</v>
      </c>
      <c r="J1394" s="1">
        <f t="shared" si="876"/>
        <v>0.10308395224522948</v>
      </c>
      <c r="K1394" s="1">
        <f t="shared" si="876"/>
        <v>0.10944597067800831</v>
      </c>
    </row>
    <row r="1395" spans="2:11" x14ac:dyDescent="0.2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5.6422133461237159E-2</v>
      </c>
      <c r="H1395" s="1">
        <f t="shared" si="877"/>
        <v>5.9349041615925524E-2</v>
      </c>
      <c r="I1395" s="1">
        <f t="shared" si="877"/>
        <v>5.9493502314223248E-2</v>
      </c>
      <c r="J1395" s="1">
        <f t="shared" si="877"/>
        <v>6.8825071453997591E-2</v>
      </c>
      <c r="K1395" s="1">
        <f t="shared" si="877"/>
        <v>7.105577728431442E-2</v>
      </c>
    </row>
    <row r="1396" spans="2:11" x14ac:dyDescent="0.2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>
        <f t="shared" si="878"/>
        <v>3.8578416461808117E-2</v>
      </c>
      <c r="I1396" s="1">
        <f t="shared" si="878"/>
        <v>3.9963265201980548E-2</v>
      </c>
      <c r="J1396" s="1">
        <f t="shared" si="878"/>
        <v>4.629909169561857E-2</v>
      </c>
      <c r="K1396" s="1">
        <f t="shared" si="878"/>
        <v>4.9585694767117439E-2</v>
      </c>
    </row>
    <row r="1397" spans="2:11" x14ac:dyDescent="0.2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0.81351455582933896</v>
      </c>
      <c r="G1397" s="3">
        <f t="shared" ref="G1397" si="879">G1398+G1404+G1409+G1423</f>
        <v>0.78117333122150878</v>
      </c>
      <c r="H1397" s="3">
        <f t="shared" ref="H1397" si="880">H1398+H1404+H1409+H1423</f>
        <v>0.96912904328848781</v>
      </c>
      <c r="I1397" s="3">
        <f t="shared" ref="I1397" si="881">I1398+I1404+I1409+I1423</f>
        <v>1.1741723871220946</v>
      </c>
      <c r="J1397" s="3">
        <f t="shared" ref="J1397" si="882">J1398+J1404+J1409+J1423</f>
        <v>0.74962562725810633</v>
      </c>
      <c r="K1397" s="3">
        <f t="shared" ref="K1397" si="883">K1398+K1404+K1409+K1423</f>
        <v>0.3586139778714979</v>
      </c>
    </row>
    <row r="1398" spans="2:11" x14ac:dyDescent="0.2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1.7150685503221088E-3</v>
      </c>
      <c r="G1398" s="1">
        <f t="shared" ref="G1398" si="884">SUM(G1399:G1403)</f>
        <v>3.3102363423364212E-3</v>
      </c>
      <c r="H1398" s="1">
        <f t="shared" ref="H1398" si="885">SUM(H1399:H1403)</f>
        <v>3.4978365000156819E-3</v>
      </c>
      <c r="I1398" s="1">
        <f t="shared" ref="I1398" si="886">SUM(I1399:I1403)</f>
        <v>1.8044388337226505E-2</v>
      </c>
      <c r="J1398" s="1">
        <f t="shared" ref="J1398" si="887">SUM(J1399:J1403)</f>
        <v>0.14697278116534263</v>
      </c>
      <c r="K1398" s="1">
        <f t="shared" ref="K1398" si="888">SUM(K1399:K1403)</f>
        <v>0.26325480696798326</v>
      </c>
    </row>
    <row r="1399" spans="2:11" x14ac:dyDescent="0.2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4.4832843292094243E-4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1.0889929300713472E-3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1.2097077406653812E-3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1.5339155928071583E-2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5.077376628406275E-2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0.11063924063703724</v>
      </c>
    </row>
    <row r="1401" spans="2:11" x14ac:dyDescent="0.2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8.4993173917138226E-4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1.2793223330787456E-3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1.2929526401020889E-3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1.6217280638813958E-3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9.2283279276944963E-2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0.14407198705524205</v>
      </c>
    </row>
    <row r="1402" spans="2:11" x14ac:dyDescent="0.2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4.1680837822978426E-4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8.7537483175127002E-4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7.7946275088128713E-4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9.1954172959470297E-4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3.7272219262826181E-3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8.4443427708550955E-3</v>
      </c>
    </row>
    <row r="1403" spans="2:11" x14ac:dyDescent="0.2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6.6546247435057953E-5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2.1571336836692499E-4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1.6396261567882436E-4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1.8851367805231716E-4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9.9236504848894497E-5</v>
      </c>
    </row>
    <row r="1404" spans="2:11" x14ac:dyDescent="0.2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1.5944533277334E-2</v>
      </c>
      <c r="J1404" s="1">
        <f t="shared" ref="J1404" si="894">SUM(J1405:J1408)</f>
        <v>6.5906261450984882E-2</v>
      </c>
      <c r="K1404" s="1">
        <f t="shared" ref="K1404" si="895">SUM(K1405:K1408)</f>
        <v>7.9436432079345864E-2</v>
      </c>
    </row>
    <row r="1405" spans="2:11" x14ac:dyDescent="0.2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1.5371645822713102E-2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3.7810390070305712E-2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1.4063887203761217E-2</v>
      </c>
    </row>
    <row r="1406" spans="2:11" x14ac:dyDescent="0.2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3.056043181728886E-4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9.5277531710754072E-3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3.593690928839809E-3</v>
      </c>
    </row>
    <row r="1407" spans="2:11" x14ac:dyDescent="0.2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2.0421733855289768E-4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1.8441071161322906E-2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6.1669603718212299E-2</v>
      </c>
    </row>
    <row r="1408" spans="2:11" x14ac:dyDescent="0.2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6.3065797895113472E-5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1.2704704828086141E-4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1.0925022853252827E-4</v>
      </c>
    </row>
    <row r="1409" spans="2:11" x14ac:dyDescent="0.2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0.81166210645178949</v>
      </c>
      <c r="G1409" s="1">
        <f t="shared" ref="G1409:K1409" si="896">SUM(G1414:G1422)</f>
        <v>0.77722440323892117</v>
      </c>
      <c r="H1409" s="1">
        <f t="shared" si="896"/>
        <v>0.9361280344380235</v>
      </c>
      <c r="I1409" s="1">
        <f t="shared" si="896"/>
        <v>1.0982930108290234</v>
      </c>
      <c r="J1409" s="1">
        <f t="shared" si="896"/>
        <v>0.45194050905254923</v>
      </c>
      <c r="K1409" s="1">
        <f t="shared" si="896"/>
        <v>2.4665139802037351E-3</v>
      </c>
    </row>
    <row r="1410" spans="2:11" x14ac:dyDescent="0.2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0.79149783308819632</v>
      </c>
      <c r="G1410" s="1">
        <f t="shared" ref="G1410" si="897">G1409-G1411</f>
        <v>0.75655338762033131</v>
      </c>
      <c r="H1410" s="1">
        <f t="shared" ref="H1410" si="898">H1409-H1411</f>
        <v>0.90548846641194924</v>
      </c>
      <c r="I1410" s="1">
        <f t="shared" ref="I1410" si="899">I1409-I1411</f>
        <v>1.0475873863424763</v>
      </c>
      <c r="J1410" s="1">
        <f t="shared" ref="J1410" si="900">J1409-J1411</f>
        <v>0.38512455639924809</v>
      </c>
      <c r="K1410" s="1">
        <f t="shared" ref="K1410" si="901">K1409-K1411</f>
        <v>-2.6734627404045256E-4</v>
      </c>
    </row>
    <row r="1411" spans="2:11" x14ac:dyDescent="0.2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2.0164273363593218E-2</v>
      </c>
      <c r="G1411" s="1">
        <f t="shared" ref="G1411" si="902">SUM(G1412:G1413)</f>
        <v>2.0671015618589812E-2</v>
      </c>
      <c r="H1411" s="1">
        <f t="shared" ref="H1411" si="903">SUM(H1412:H1413)</f>
        <v>3.0639568026074305E-2</v>
      </c>
      <c r="I1411" s="1">
        <f t="shared" ref="I1411" si="904">SUM(I1412:I1413)</f>
        <v>5.0705624486547196E-2</v>
      </c>
      <c r="J1411" s="1">
        <f t="shared" ref="J1411" si="905">SUM(J1412:J1413)</f>
        <v>6.6815952653301147E-2</v>
      </c>
      <c r="K1411" s="1">
        <f t="shared" ref="K1411" si="906">SUM(K1412:K1413)</f>
        <v>2.7338602542441876E-3</v>
      </c>
    </row>
    <row r="1412" spans="2:11" x14ac:dyDescent="0.2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2.0164273363593218E-2</v>
      </c>
      <c r="G1412" s="1">
        <f>[1]Transport!C$26/SUM([1]Transport!C$22,[1]Transport!C$26)*G1409*(G$33+G$580)/(G$33+G$580+G$36)</f>
        <v>2.0671015618589812E-2</v>
      </c>
      <c r="H1412" s="1">
        <f>[1]Transport!D$26/SUM([1]Transport!D$22,[1]Transport!D$26)*H1409*(H$33+H$580)/(H$33+H$580+H$36)</f>
        <v>3.0639568026074305E-2</v>
      </c>
      <c r="I1412" s="1">
        <f>[1]Transport!E$26/SUM([1]Transport!E$22,[1]Transport!E$26)*I1409*(I$33+I$580)/(I$33+I$580+I$36)</f>
        <v>5.0705624486547196E-2</v>
      </c>
      <c r="J1412" s="1">
        <f>[1]Transport!F$26/SUM([1]Transport!F$22,[1]Transport!F$26)*J1409*(J$33+J$580)/(J$33+J$580+J$36)</f>
        <v>3.1880359209964904E-2</v>
      </c>
      <c r="K1412" s="1">
        <f>[1]Transport!G$26/SUM([1]Transport!G$22,[1]Transport!G$26)*K1409*(K$33+K$580)/(K$33+K$580+K$36)</f>
        <v>2.7435445897571907E-4</v>
      </c>
    </row>
    <row r="1413" spans="2:11" x14ac:dyDescent="0.2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3.4935593443336237E-2</v>
      </c>
      <c r="K1413" s="1">
        <f>(K$36+K$716)/([1]Transport!G$22+[1]Transport!G$26)*K1409</f>
        <v>2.4595057952684686E-3</v>
      </c>
    </row>
    <row r="1414" spans="2:11" x14ac:dyDescent="0.2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0.23255918750830923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0.2310369513419937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2.0526649704051048E-2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2.1421075291990373E-3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4.2534335033190678E-4</v>
      </c>
    </row>
    <row r="1415" spans="2:11" x14ac:dyDescent="0.2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5.1523839265899614E-4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8.2577433542693995E-4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1.1435084337029285E-2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3.4645423723266918E-3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5.2178007502426123E-4</v>
      </c>
    </row>
    <row r="1416" spans="2:11" x14ac:dyDescent="0.2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3.8907627566819023E-4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5.9150544961738074E-4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6.954853216367661E-2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2.8424972055910323E-3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3.3388993678259537E-4</v>
      </c>
    </row>
    <row r="1417" spans="2:11" x14ac:dyDescent="0.2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3.6130963482909369E-5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1.9703722371489514E-4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2.8228818340930337E-4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1.6454222702118451E-4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1.3438711113474022E-4</v>
      </c>
    </row>
    <row r="1418" spans="2:11" x14ac:dyDescent="0.2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6.0273209978061798E-3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6.0141442278306874E-3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5.9687899846501075E-3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0.11349450258234331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1.2664776252697556E-2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8.1895396078710686E-2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0.34976457176740922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0.18654591189792896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2.554661609485038E-4</v>
      </c>
    </row>
    <row r="1420" spans="2:11" x14ac:dyDescent="0.2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0.51955785025055568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0.39727881325746156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0.48341748379891719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0.5843217946684407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0.210130127319897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3.3970575574441777E-4</v>
      </c>
    </row>
    <row r="1421" spans="2:11" x14ac:dyDescent="0.2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0.15866824427329607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0.12721218459251599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0.13128712411740731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6.1786895996596682E-2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4.6434303218652453E-2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2.9722535618928383E-4</v>
      </c>
    </row>
    <row r="1422" spans="2:11" x14ac:dyDescent="0.2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1.3914188347788263E-2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5.5485176829589867E-4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9.0797210758536396E-4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6.271940084106787E-4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2.1647728193290635E-4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1.5871623404802612E-4</v>
      </c>
    </row>
    <row r="1423" spans="2:11" x14ac:dyDescent="0.2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1.3738082722737055E-4</v>
      </c>
      <c r="G1423" s="1">
        <f t="shared" ref="G1423" si="907">SUM(G1428:G1432)</f>
        <v>6.3869164025120724E-4</v>
      </c>
      <c r="H1423" s="1">
        <f t="shared" ref="H1423" si="908">SUM(H1428:H1432)</f>
        <v>2.9503172350448588E-2</v>
      </c>
      <c r="I1423" s="1">
        <f t="shared" ref="I1423" si="909">SUM(I1428:I1432)</f>
        <v>4.1890454678510616E-2</v>
      </c>
      <c r="J1423" s="1">
        <f t="shared" ref="J1423" si="910">SUM(J1428:J1432)</f>
        <v>8.4806075589229646E-2</v>
      </c>
      <c r="K1423" s="1">
        <f t="shared" ref="K1423" si="911">SUM(K1428:K1432)</f>
        <v>1.3456224843965001E-2</v>
      </c>
    </row>
    <row r="1424" spans="2:11" x14ac:dyDescent="0.2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1.2705135114744881E-4</v>
      </c>
      <c r="G1424" s="1">
        <f t="shared" ref="G1424" si="912">G1423-G1425</f>
        <v>5.4282887990098668E-4</v>
      </c>
      <c r="H1424" s="1">
        <f t="shared" ref="H1424" si="913">H1423-H1425</f>
        <v>2.9485606880443105E-2</v>
      </c>
      <c r="I1424" s="1">
        <f t="shared" ref="I1424" si="914">I1423-I1425</f>
        <v>4.1888143392838847E-2</v>
      </c>
      <c r="J1424" s="1">
        <f t="shared" ref="J1424" si="915">J1423-J1425</f>
        <v>-0.12681896301575593</v>
      </c>
      <c r="K1424" s="1">
        <f t="shared" ref="K1424" si="916">K1423-K1425</f>
        <v>-2.6660299304985053E-2</v>
      </c>
    </row>
    <row r="1425" spans="2:11" x14ac:dyDescent="0.2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1.0329476079921751E-5</v>
      </c>
      <c r="G1425" s="1">
        <f t="shared" ref="G1425" si="917">SUM(G1426:G1427)</f>
        <v>9.5862760350220568E-5</v>
      </c>
      <c r="H1425" s="1">
        <f t="shared" ref="H1425" si="918">SUM(H1426:H1427)</f>
        <v>1.7565470005482225E-5</v>
      </c>
      <c r="I1425" s="1">
        <f t="shared" ref="I1425" si="919">SUM(I1426:I1427)</f>
        <v>2.31128567177088E-6</v>
      </c>
      <c r="J1425" s="1">
        <f t="shared" ref="J1425" si="920">SUM(J1426:J1427)</f>
        <v>0.21162503860498558</v>
      </c>
      <c r="K1425" s="1">
        <f t="shared" ref="K1425" si="921">SUM(K1426:K1427)</f>
        <v>4.0116524148950054E-2</v>
      </c>
    </row>
    <row r="1426" spans="2:11" x14ac:dyDescent="0.2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1.0329476079921751E-5</v>
      </c>
      <c r="G1426" s="1">
        <f>[1]Transport!C$27/SUM([1]Transport!C$24,[1]Transport!C$27)*G1423*(G$45+G$612)/(G$45+G$612+G$47)</f>
        <v>9.5862760350220568E-5</v>
      </c>
      <c r="H1426" s="1">
        <f>[1]Transport!D$27/SUM([1]Transport!D$24,[1]Transport!D$27)*H1423*(H$45+H$612)/(H$45+H$612+H$47)</f>
        <v>1.7565470005482225E-5</v>
      </c>
      <c r="I1426" s="1">
        <f>[1]Transport!E$27/SUM([1]Transport!E$24,[1]Transport!E$27)*I1423*(I$45+I$612)/(I$45+I$612+I$47)</f>
        <v>2.31128567177088E-6</v>
      </c>
      <c r="J1426" s="1">
        <f>[1]Transport!F$27/SUM([1]Transport!F$24,[1]Transport!F$27)*J1423*(J$45+J$612)/(J$45+J$612+J$47)</f>
        <v>1.8688088884899256E-5</v>
      </c>
      <c r="K1426" s="1">
        <f>[1]Transport!G$27/SUM([1]Transport!G$24,[1]Transport!G$27)*K1423*(K$45+K$612)/(K$45+K$612+K$47)</f>
        <v>2.7497943934801163E-6</v>
      </c>
    </row>
    <row r="1427" spans="2:11" x14ac:dyDescent="0.2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0.21160635051610069</v>
      </c>
      <c r="K1427" s="1">
        <f>(K$47+K$714)/([1]Transport!G$24+[1]Transport!G$27)*K1423</f>
        <v>4.0113774354556576E-2</v>
      </c>
    </row>
    <row r="1428" spans="2:11" x14ac:dyDescent="0.2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1.3738082722737055E-4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1.3825527869682847E-4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1.3696038758652241E-4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1.8178667001876028E-4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1.7770197998695498E-3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8.4691707603433517E-4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2.8015577181708996E-3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5.0175217175121964E-4</v>
      </c>
    </row>
    <row r="1430" spans="2:11" x14ac:dyDescent="0.2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1.6743581587633439E-4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1.1978828094704669E-3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2.0387357671033915E-3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2.2888938664990303E-3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8.1817036205313097E-4</v>
      </c>
    </row>
    <row r="1431" spans="2:11" x14ac:dyDescent="0.2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1.5121387565928407E-4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2.611264406783867E-2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3.8605540211089806E-2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7.948330814055142E-2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1.1937084954177762E-2</v>
      </c>
    </row>
    <row r="1432" spans="2:11" x14ac:dyDescent="0.2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2.7866528568338037E-4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3.9926162428308018E-4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2.3231586400828609E-4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1.9921735598288964E-4</v>
      </c>
    </row>
    <row r="1433" spans="2:11" x14ac:dyDescent="0.2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0.13106044548250778</v>
      </c>
      <c r="G1433" s="3">
        <f t="shared" ref="G1433" si="922">SUM(G1434:G1456)</f>
        <v>0.13187063105063423</v>
      </c>
      <c r="H1433" s="3">
        <f t="shared" ref="H1433" si="923">SUM(H1434:H1456)</f>
        <v>0.13300306648345964</v>
      </c>
      <c r="I1433" s="3">
        <f t="shared" ref="I1433" si="924">SUM(I1434:I1456)</f>
        <v>0.13482567818850175</v>
      </c>
      <c r="J1433" s="3">
        <f t="shared" ref="J1433" si="925">SUM(J1434:J1456)</f>
        <v>0.13499143647343018</v>
      </c>
      <c r="K1433" s="3">
        <f t="shared" ref="K1433" si="926">SUM(K1434:K1456)</f>
        <v>0.1314093538288158</v>
      </c>
    </row>
    <row r="1434" spans="2:11" x14ac:dyDescent="0.2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1.6977893654379254E-4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4.1854396827052025E-4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4.7370608834461326E-4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6.8542844257444254E-3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2.477807440236705E-2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5.9212273616619605E-2</v>
      </c>
    </row>
    <row r="1436" spans="2:11" x14ac:dyDescent="0.2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2.3388481515723022E-4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3.5686066318963555E-4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3.6430156737893093E-4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5.1400275839756659E-4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3.2602323728202924E-2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5.5184749416511768E-2</v>
      </c>
    </row>
    <row r="1437" spans="2:11" x14ac:dyDescent="0.2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7.6263598661732192E-5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1.6207778453941751E-4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1.4583412089981884E-4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1.8420299454281728E-4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8.8114435403474905E-4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2.1905955825574299E-3</v>
      </c>
    </row>
    <row r="1438" spans="2:11" x14ac:dyDescent="0.2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8.4137276132555665E-6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2.7970605142759109E-5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2.2785284276021468E-5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2.9744314975570259E-5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1.6924170865019523E-5</v>
      </c>
    </row>
    <row r="1439" spans="2:11" x14ac:dyDescent="0.2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3.6031408617555301E-3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1.0015374869353156E-2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3.8123481926874846E-3</v>
      </c>
    </row>
    <row r="1440" spans="2:11" x14ac:dyDescent="0.2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5.1678153043982959E-5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1.7821068335142022E-3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7.0241179695055655E-4</v>
      </c>
    </row>
    <row r="1441" spans="2:11" x14ac:dyDescent="0.2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2.3098694654341266E-5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2.3918919239616001E-3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8.9357249532282142E-3</v>
      </c>
    </row>
    <row r="1442" spans="2:11" x14ac:dyDescent="0.2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4.7864828014473194E-6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1.0674756846346381E-5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1.0074211722801784E-5</v>
      </c>
    </row>
    <row r="1443" spans="2:11" x14ac:dyDescent="0.2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3.779405395860564E-2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3.7551088657738381E-2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3.7666164516213674E-3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4.0905476568093766E-4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8.8469611061428816E-5</v>
      </c>
    </row>
    <row r="1444" spans="2:11" x14ac:dyDescent="0.2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6.002214749285076E-5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9.8151683258919579E-5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1.5003258527308977E-3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4.7124746867988353E-4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7.63971392431646E-5</v>
      </c>
    </row>
    <row r="1445" spans="2:11" x14ac:dyDescent="0.2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3.0439704646090878E-5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4.7121587363981771E-5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6.1725743715856096E-3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2.6896521891272966E-4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3.424052906644852E-5</v>
      </c>
    </row>
    <row r="1446" spans="2:11" x14ac:dyDescent="0.2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1.9059603461866052E-6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1.0630300977494524E-5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1.5717266505016811E-5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1.0662424960318444E-5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9.3768761053790278E-6</v>
      </c>
    </row>
    <row r="1447" spans="2:11" x14ac:dyDescent="0.2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5.9973348312507911E-2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4.7991226978983108E-2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2.998685610591911E-2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1.4064144274238825E-2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1.5873491276850488E-3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1.0939807481701562E-2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5.0501091208316001E-2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2.9315099212665764E-2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4.2025590908519684E-5</v>
      </c>
    </row>
    <row r="1449" spans="2:11" x14ac:dyDescent="0.2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4.544356774192581E-2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3.4888349859987733E-2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4.308449925397051E-2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5.526434823719812E-2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2.2527952888042602E-2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3.8655252669720943E-5</v>
      </c>
    </row>
    <row r="1450" spans="2:11" x14ac:dyDescent="0.2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9.1947498620918965E-3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7.40226322112051E-3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7.6599747480578821E-3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3.6560026027922252E-3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3.3296681021306629E-3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2.298955806411977E-5</v>
      </c>
    </row>
    <row r="1451" spans="2:11" x14ac:dyDescent="0.2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5.3773442101119498E-4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2.166846214901353E-5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3.5797318445082535E-5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2.5585147402807723E-5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1.0601588134803246E-5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8.3262708996270845E-6</v>
      </c>
    </row>
    <row r="1452" spans="2:11" x14ac:dyDescent="0.2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1.3669735203694078E-3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1.1028343759631009E-3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6.870781676342468E-4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2.1857578326389678E-5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2.2386094171227686E-4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1.099390803262198E-4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4.2250725910394622E-4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7.7889828369466079E-5</v>
      </c>
    </row>
    <row r="1454" spans="2:11" x14ac:dyDescent="0.2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1.4231722242093151E-5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1.0620594377161086E-4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1.8758548392979789E-4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2.3598000099537745E-4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8.754734238188251E-5</v>
      </c>
    </row>
    <row r="1455" spans="2:11" x14ac:dyDescent="0.2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8.5318094736390535E-6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1.5494314765562445E-3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2.3519986003677977E-3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5.4876185591675262E-3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8.4845951381483614E-4</v>
      </c>
    </row>
    <row r="1456" spans="2:11" x14ac:dyDescent="0.2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1.0750434586186933E-5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1.5914230509728371E-5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1.0743801700050874E-5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9.8743750882662776E-6</v>
      </c>
    </row>
    <row r="1457" spans="2:11" x14ac:dyDescent="0.2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2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0.37869321701871872</v>
      </c>
      <c r="G1459" s="1">
        <f t="shared" si="933"/>
        <v>0.38434039075267334</v>
      </c>
      <c r="H1459" s="1">
        <f t="shared" si="933"/>
        <v>0.39158721765643867</v>
      </c>
      <c r="I1459" s="1">
        <f t="shared" si="933"/>
        <v>0.44684886560157266</v>
      </c>
      <c r="J1459" s="1">
        <f t="shared" si="933"/>
        <v>0.48800938389604115</v>
      </c>
      <c r="K1459" s="1">
        <f t="shared" si="933"/>
        <v>0.5351832973155628</v>
      </c>
    </row>
    <row r="1460" spans="2:11" x14ac:dyDescent="0.2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0.27518070496490676</v>
      </c>
      <c r="G1460" s="1">
        <f t="shared" si="934"/>
        <v>0.27894507424945408</v>
      </c>
      <c r="H1460" s="1">
        <f t="shared" si="934"/>
        <v>0.2817594056269272</v>
      </c>
      <c r="I1460" s="1">
        <f t="shared" si="934"/>
        <v>0.31694756343265568</v>
      </c>
      <c r="J1460" s="1">
        <f t="shared" si="934"/>
        <v>0.35328527533533294</v>
      </c>
      <c r="K1460" s="1">
        <f t="shared" si="934"/>
        <v>0.38303594296476301</v>
      </c>
    </row>
    <row r="1461" spans="2:11" x14ac:dyDescent="0.2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0.18297040713439899</v>
      </c>
      <c r="G1461" s="1">
        <f t="shared" si="935"/>
        <v>0.18515243831624173</v>
      </c>
      <c r="H1461" s="1">
        <f t="shared" si="935"/>
        <v>0.18709568960791753</v>
      </c>
      <c r="I1461" s="1">
        <f t="shared" si="935"/>
        <v>0.20032042985586587</v>
      </c>
      <c r="J1461" s="1">
        <f t="shared" si="935"/>
        <v>0.23640780491800958</v>
      </c>
      <c r="K1461" s="1">
        <f t="shared" si="935"/>
        <v>0.25941575821839885</v>
      </c>
    </row>
    <row r="1462" spans="2:11" x14ac:dyDescent="0.2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0.12643429100140421</v>
      </c>
      <c r="H1462" s="1">
        <f t="shared" si="936"/>
        <v>0.12966560836962851</v>
      </c>
      <c r="I1462" s="1">
        <f t="shared" si="936"/>
        <v>0.13896633803802003</v>
      </c>
      <c r="J1462" s="1">
        <f t="shared" si="936"/>
        <v>0.15778332523603664</v>
      </c>
      <c r="K1462" s="1">
        <f t="shared" si="936"/>
        <v>0.17054380231135338</v>
      </c>
    </row>
    <row r="1463" spans="2:11" x14ac:dyDescent="0.2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0.23440176174444111</v>
      </c>
      <c r="J1463" s="1">
        <f t="shared" si="937"/>
        <v>0.26488419851607675</v>
      </c>
      <c r="K1463" s="1">
        <f t="shared" si="937"/>
        <v>0.27107357570870722</v>
      </c>
    </row>
    <row r="1464" spans="2:11" x14ac:dyDescent="0.2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0.16910151451049601</v>
      </c>
      <c r="J1464" s="1">
        <f t="shared" si="938"/>
        <v>0.18704376588221944</v>
      </c>
      <c r="K1464" s="1">
        <f t="shared" si="938"/>
        <v>0.19545693017549617</v>
      </c>
    </row>
    <row r="1465" spans="2:11" x14ac:dyDescent="0.2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0.11310839137372312</v>
      </c>
      <c r="J1465" s="1">
        <f t="shared" si="939"/>
        <v>0.12970460896968922</v>
      </c>
      <c r="K1465" s="1">
        <f t="shared" si="939"/>
        <v>0.14489674676779724</v>
      </c>
    </row>
    <row r="1466" spans="2:11" x14ac:dyDescent="0.2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>
        <f t="shared" si="940"/>
        <v>7.5896650184428899E-2</v>
      </c>
      <c r="J1466" s="1">
        <f t="shared" si="940"/>
        <v>8.4022076788024397E-2</v>
      </c>
      <c r="K1466" s="1">
        <f t="shared" si="940"/>
        <v>9.2212271389457812E-2</v>
      </c>
    </row>
    <row r="1467" spans="2:11" x14ac:dyDescent="0.2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0.16251369968883847</v>
      </c>
      <c r="H1467" s="1">
        <f t="shared" si="941"/>
        <v>0.16253282619780235</v>
      </c>
      <c r="I1467" s="1">
        <f t="shared" si="941"/>
        <v>0.18349884203840652</v>
      </c>
      <c r="J1467" s="1">
        <f t="shared" si="941"/>
        <v>0.19095902521470931</v>
      </c>
      <c r="K1467" s="1">
        <f t="shared" si="941"/>
        <v>0.20799575447081425</v>
      </c>
    </row>
    <row r="1468" spans="2:11" x14ac:dyDescent="0.2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0.11649393435744149</v>
      </c>
      <c r="H1468" s="1">
        <f t="shared" si="942"/>
        <v>0.11886017650109387</v>
      </c>
      <c r="I1468" s="1">
        <f t="shared" si="942"/>
        <v>0.13120374179248656</v>
      </c>
      <c r="J1468" s="1">
        <f t="shared" si="942"/>
        <v>0.13602011984151507</v>
      </c>
      <c r="K1468" s="1">
        <f t="shared" si="942"/>
        <v>0.14641635988038132</v>
      </c>
    </row>
    <row r="1469" spans="2:11" x14ac:dyDescent="0.2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7.8235828164578941E-2</v>
      </c>
      <c r="H1469" s="1">
        <f t="shared" si="943"/>
        <v>7.9663826249551359E-2</v>
      </c>
      <c r="I1469" s="1">
        <f t="shared" si="943"/>
        <v>8.8752043782304071E-2</v>
      </c>
      <c r="J1469" s="1">
        <f t="shared" si="943"/>
        <v>9.4622861329006824E-2</v>
      </c>
      <c r="K1469" s="1">
        <f t="shared" si="943"/>
        <v>0.10255034756780777</v>
      </c>
    </row>
    <row r="1470" spans="2:11" x14ac:dyDescent="0.2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5.2751439830497751E-2</v>
      </c>
      <c r="H1470" s="1">
        <f t="shared" si="944"/>
        <v>5.3950724523383148E-2</v>
      </c>
      <c r="I1470" s="1">
        <f t="shared" si="944"/>
        <v>5.5678088665254477E-2</v>
      </c>
      <c r="J1470" s="1">
        <f t="shared" si="944"/>
        <v>6.4800538763497326E-2</v>
      </c>
      <c r="K1470" s="1">
        <f t="shared" si="944"/>
        <v>6.9775114787440543E-2</v>
      </c>
    </row>
    <row r="1471" spans="2:11" x14ac:dyDescent="0.2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9.9502495941956592</v>
      </c>
      <c r="G1471" s="1">
        <f t="shared" ref="G1471:K1471" si="945">IFERROR(G1447/G1418,"-")</f>
        <v>7.9797266512003207</v>
      </c>
      <c r="H1471" s="1">
        <f t="shared" si="945"/>
        <v>5.0239422367072866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2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0.12391916748597502</v>
      </c>
      <c r="G1472" s="1">
        <f t="shared" si="946"/>
        <v>0.12533574190439792</v>
      </c>
      <c r="H1472" s="1">
        <f t="shared" si="946"/>
        <v>0.13358269213555274</v>
      </c>
      <c r="I1472" s="1">
        <f t="shared" si="946"/>
        <v>0.14438595353762371</v>
      </c>
      <c r="J1472" s="1">
        <f t="shared" si="946"/>
        <v>0.15714683272558611</v>
      </c>
      <c r="K1472" s="1">
        <f t="shared" si="946"/>
        <v>0.16450550927169996</v>
      </c>
    </row>
    <row r="1473" spans="2:11" x14ac:dyDescent="0.2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8.7465847585616777E-2</v>
      </c>
      <c r="G1473" s="1">
        <f t="shared" si="947"/>
        <v>8.7818299631744756E-2</v>
      </c>
      <c r="H1473" s="1">
        <f t="shared" si="947"/>
        <v>8.9124826258646414E-2</v>
      </c>
      <c r="I1473" s="1">
        <f t="shared" si="947"/>
        <v>9.4578618736199188E-2</v>
      </c>
      <c r="J1473" s="1">
        <f t="shared" si="947"/>
        <v>0.10720953332763461</v>
      </c>
      <c r="K1473" s="1">
        <f t="shared" si="947"/>
        <v>0.11379039658899318</v>
      </c>
    </row>
    <row r="1474" spans="2:11" x14ac:dyDescent="0.2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5.794952798654858E-2</v>
      </c>
      <c r="G1474" s="1">
        <f t="shared" si="948"/>
        <v>5.8188319340881693E-2</v>
      </c>
      <c r="H1474" s="1">
        <f t="shared" si="948"/>
        <v>5.8345209399268488E-2</v>
      </c>
      <c r="I1474" s="1">
        <f t="shared" si="948"/>
        <v>5.9171164756255168E-2</v>
      </c>
      <c r="J1474" s="1">
        <f t="shared" si="948"/>
        <v>7.1707075832531289E-2</v>
      </c>
      <c r="K1474" s="1">
        <f t="shared" si="948"/>
        <v>7.7347230259450644E-2</v>
      </c>
    </row>
    <row r="1475" spans="2:11" x14ac:dyDescent="0.2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3.8646481387947497E-2</v>
      </c>
      <c r="G1475" s="1">
        <f t="shared" si="949"/>
        <v>3.9052704500813426E-2</v>
      </c>
      <c r="H1475" s="1">
        <f t="shared" si="949"/>
        <v>3.9425570616129321E-2</v>
      </c>
      <c r="I1475" s="1">
        <f t="shared" si="949"/>
        <v>4.0793035423984617E-2</v>
      </c>
      <c r="J1475" s="1">
        <f t="shared" si="949"/>
        <v>4.8973213448277854E-2</v>
      </c>
      <c r="K1475" s="1">
        <f t="shared" si="949"/>
        <v>5.246010875678684E-2</v>
      </c>
    </row>
    <row r="1476" spans="2:11" x14ac:dyDescent="0.2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9.9502495941956592</v>
      </c>
      <c r="G1476" s="1">
        <f t="shared" ref="G1476:K1476" si="950">IFERROR(G1452/G1428,"-")</f>
        <v>7.976797604823747</v>
      </c>
      <c r="H1476" s="1">
        <f t="shared" si="950"/>
        <v>5.0166196207658711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2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0.12023751974847215</v>
      </c>
      <c r="H1477" s="1">
        <f t="shared" si="951"/>
        <v>0.12597549094765875</v>
      </c>
      <c r="I1477" s="1">
        <f t="shared" si="951"/>
        <v>0.1298109147131693</v>
      </c>
      <c r="J1477" s="1">
        <f t="shared" si="951"/>
        <v>0.15081154900488564</v>
      </c>
      <c r="K1477" s="1">
        <f t="shared" si="951"/>
        <v>0.15523565767062722</v>
      </c>
    </row>
    <row r="1478" spans="2:11" x14ac:dyDescent="0.2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8.4998076233608763E-2</v>
      </c>
      <c r="H1478" s="1">
        <f t="shared" si="952"/>
        <v>8.8661380672588497E-2</v>
      </c>
      <c r="I1478" s="1">
        <f t="shared" si="952"/>
        <v>9.2010689642393839E-2</v>
      </c>
      <c r="J1478" s="1">
        <f t="shared" si="952"/>
        <v>0.10309783448208537</v>
      </c>
      <c r="K1478" s="1">
        <f t="shared" si="952"/>
        <v>0.10700380561597182</v>
      </c>
    </row>
    <row r="1479" spans="2:11" x14ac:dyDescent="0.2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5.6422133461237201E-2</v>
      </c>
      <c r="H1479" s="1">
        <f t="shared" si="953"/>
        <v>5.9336445307144658E-2</v>
      </c>
      <c r="I1479" s="1">
        <f t="shared" si="953"/>
        <v>6.0923861899286773E-2</v>
      </c>
      <c r="J1479" s="1">
        <f t="shared" si="953"/>
        <v>6.9041144455936523E-2</v>
      </c>
      <c r="K1479" s="1">
        <f t="shared" si="953"/>
        <v>7.1077613761799593E-2</v>
      </c>
    </row>
    <row r="1480" spans="2:11" x14ac:dyDescent="0.2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>
        <f t="shared" si="954"/>
        <v>3.8578305725534764E-2</v>
      </c>
      <c r="I1480" s="1">
        <f t="shared" si="954"/>
        <v>3.9859153852575206E-2</v>
      </c>
      <c r="J1480" s="1">
        <f t="shared" si="954"/>
        <v>4.6246526236657134E-2</v>
      </c>
      <c r="K1480" s="1">
        <f t="shared" si="954"/>
        <v>4.9565837472084345E-2</v>
      </c>
    </row>
    <row r="1481" spans="2:11" x14ac:dyDescent="0.2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2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2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2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2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2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2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2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2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2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2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2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2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2.4020100110564053</v>
      </c>
      <c r="G1495" s="3">
        <f t="shared" ref="G1495:K1495" si="976">SUM(G1496,G1501,G1506)</f>
        <v>1.6737656067934914</v>
      </c>
      <c r="H1495" s="3">
        <f t="shared" si="976"/>
        <v>1.3930790651140506</v>
      </c>
      <c r="I1495" s="3">
        <f t="shared" si="976"/>
        <v>1.0980227001119931</v>
      </c>
      <c r="J1495" s="3">
        <f t="shared" si="976"/>
        <v>0.95234108852636312</v>
      </c>
      <c r="K1495" s="3">
        <f t="shared" si="976"/>
        <v>0.5650917881369224</v>
      </c>
    </row>
    <row r="1496" spans="2:11" x14ac:dyDescent="0.2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2.1942458326295899E-3</v>
      </c>
      <c r="G1496" s="1">
        <f t="shared" ref="G1496:K1496" si="978">SUM(G1497:G1500)</f>
        <v>5.0750114154622827E-2</v>
      </c>
      <c r="H1496" s="1">
        <f t="shared" si="978"/>
        <v>5.0888411993934797E-2</v>
      </c>
      <c r="I1496" s="1">
        <f t="shared" si="978"/>
        <v>4.3953233648682109E-2</v>
      </c>
      <c r="J1496" s="1">
        <f t="shared" si="978"/>
        <v>1.6463273886472357E-3</v>
      </c>
      <c r="K1496" s="1">
        <f t="shared" si="978"/>
        <v>7.2642142579240371E-2</v>
      </c>
    </row>
    <row r="1497" spans="2:11" x14ac:dyDescent="0.2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1.667369601072368E-3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4.9919440014030245E-2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4.9957845994678313E-2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4.297436922939301E-2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8.0757316443627472E-4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7.2115575179630687E-2</v>
      </c>
    </row>
    <row r="1498" spans="2:11" x14ac:dyDescent="0.2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3.5990262218244982E-4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5.0010274602337946E-4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5.2015539271867725E-4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4.9371355190542859E-4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2.3940701404804969E-4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1.6476122709874416E-4</v>
      </c>
    </row>
    <row r="1499" spans="2:11" x14ac:dyDescent="0.2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8.4440516446726189E-5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1.7204248983426822E-4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2.003819421619895E-4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2.3308493938001225E-4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2.2877512010731341E-4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1.2527359921899982E-4</v>
      </c>
    </row>
    <row r="1500" spans="2:11" x14ac:dyDescent="0.2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8.2533092928045634E-5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1.5852890473493661E-4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2.1002866437582268E-4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2.5206592800365877E-4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3.705720900555978E-4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2.3653257329194586E-4</v>
      </c>
    </row>
    <row r="1501" spans="2:11" x14ac:dyDescent="0.2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9.6233965783581307E-5</v>
      </c>
      <c r="J1501" s="1">
        <f t="shared" si="982"/>
        <v>3.7890281193641342E-4</v>
      </c>
      <c r="K1501" s="1">
        <f t="shared" si="982"/>
        <v>3.431389259023203E-4</v>
      </c>
    </row>
    <row r="1502" spans="2:11" x14ac:dyDescent="0.2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3.2182353217661742E-5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1.455767021204102E-4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1.2075037013155951E-4</v>
      </c>
    </row>
    <row r="1503" spans="2:11" x14ac:dyDescent="0.2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2.786417957430537E-5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1.0687692478633682E-4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8.1776857954621299E-5</v>
      </c>
    </row>
    <row r="1504" spans="2:11" x14ac:dyDescent="0.2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2.3124395077271734E-5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8.0153980895262533E-5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8.369327218777331E-5</v>
      </c>
    </row>
    <row r="1505" spans="2:11" x14ac:dyDescent="0.2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1.3063037914342468E-5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4.6295204134403828E-5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5.691842562836617E-5</v>
      </c>
    </row>
    <row r="1506" spans="2:11" x14ac:dyDescent="0.2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2.3998157652237757</v>
      </c>
      <c r="G1506" s="1">
        <f t="shared" ref="G1506:K1506" si="986">SUM(G1511:G1515)</f>
        <v>1.6230154926388685</v>
      </c>
      <c r="H1506" s="1">
        <f t="shared" si="986"/>
        <v>1.3421906531201158</v>
      </c>
      <c r="I1506" s="1">
        <f t="shared" si="986"/>
        <v>1.0539732324975275</v>
      </c>
      <c r="J1506" s="1">
        <f t="shared" si="986"/>
        <v>0.95031585832577947</v>
      </c>
      <c r="K1506" s="1">
        <f t="shared" si="986"/>
        <v>0.49210650663177968</v>
      </c>
    </row>
    <row r="1507" spans="2:11" x14ac:dyDescent="0.2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2.2684463888895809</v>
      </c>
      <c r="G1507" s="1">
        <f t="shared" ref="G1507:K1507" si="987">G1506-G1508</f>
        <v>1.534167841764452</v>
      </c>
      <c r="H1507" s="1">
        <f t="shared" si="987"/>
        <v>1.268713149879827</v>
      </c>
      <c r="I1507" s="1">
        <f t="shared" si="987"/>
        <v>0.99626446358073006</v>
      </c>
      <c r="J1507" s="1">
        <f t="shared" si="987"/>
        <v>0.48676859099533792</v>
      </c>
      <c r="K1507" s="1">
        <f t="shared" si="987"/>
        <v>-1.1259473052577795E-3</v>
      </c>
    </row>
    <row r="1508" spans="2:11" x14ac:dyDescent="0.2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0.13136937633419499</v>
      </c>
      <c r="G1508" s="1">
        <f t="shared" ref="G1508" si="990">SUM(G1509:G1510)</f>
        <v>8.8847650874416512E-2</v>
      </c>
      <c r="H1508" s="1">
        <f t="shared" ref="H1508" si="991">SUM(H1509:H1510)</f>
        <v>7.3477503240288858E-2</v>
      </c>
      <c r="I1508" s="1">
        <f t="shared" ref="I1508" si="992">SUM(I1509:I1510)</f>
        <v>5.7708768916797458E-2</v>
      </c>
      <c r="J1508" s="1">
        <f t="shared" ref="J1508" si="993">SUM(J1509:J1510)</f>
        <v>0.46354726733044155</v>
      </c>
      <c r="K1508" s="1">
        <f t="shared" ref="K1508" si="994">SUM(K1509:K1510)</f>
        <v>0.49323245393703746</v>
      </c>
    </row>
    <row r="1509" spans="2:11" x14ac:dyDescent="0.2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0.13136937633419499</v>
      </c>
      <c r="G1509" s="1">
        <f>[1]Transport!C$25/SUM([1]Transport!C$21,[1]Transport!C$25)*G1506*(G$34+G$598)/(G$34+G$598+G$37)</f>
        <v>8.8847650874416512E-2</v>
      </c>
      <c r="H1509" s="1">
        <f>[1]Transport!D$25/SUM([1]Transport!D$21,[1]Transport!D$25)*H1506*(H$34+H$598)/(H$34+H$598+H$37)</f>
        <v>7.3477503240288858E-2</v>
      </c>
      <c r="I1509" s="1">
        <f>[1]Transport!E$25/SUM([1]Transport!E$21,[1]Transport!E$25)*I1506*(I$34+I$598)/(I$34+I$598+I$37)</f>
        <v>5.7708768916797458E-2</v>
      </c>
      <c r="J1509" s="1">
        <f>[1]Transport!F$25/SUM([1]Transport!F$21,[1]Transport!F$25)*J1506*(J$34+J$598)/(J$34+J$598+J$37)</f>
        <v>0.40729850719932043</v>
      </c>
      <c r="K1509" s="1">
        <f>[1]Transport!G$25/SUM([1]Transport!G$21,[1]Transport!G$25)*K1506*(K$34+K$598)/(K$34+K$598+K$37)</f>
        <v>0.41721383742122004</v>
      </c>
    </row>
    <row r="1510" spans="2:11" x14ac:dyDescent="0.2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5.624876013112113E-2</v>
      </c>
      <c r="K1510" s="1">
        <f>(K$37+K$717)/([1]Transport!G$21+[1]Transport!G$25)*K1506</f>
        <v>7.6018616515817414E-2</v>
      </c>
    </row>
    <row r="1511" spans="2:11" x14ac:dyDescent="0.2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2.0735728661588739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1.3972412885067411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0.95269583484870823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0.45314414314083362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4.4203470608895144E-2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5.4953993381563822E-2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0.23079596965611873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0.49057389487391684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0.94407323520906683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0.49104277180800321</v>
      </c>
    </row>
    <row r="1513" spans="2:11" x14ac:dyDescent="0.2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0.11212751391362022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0.16292261618279871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0.14987223494729765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0.10194429573990087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5.8024000640016326E-4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2.9575940773993186E-4</v>
      </c>
    </row>
    <row r="1514" spans="2:11" x14ac:dyDescent="0.2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0.11107678295347094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3.8075235085551847E-3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4.2288911348602898E-3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4.0245660512683371E-3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1.5359144562690666E-3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2.697050011903168E-4</v>
      </c>
    </row>
    <row r="1515" spans="2:11" x14ac:dyDescent="0.2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5.883513158891554E-2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4.0900710592093959E-3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4.5977225331307369E-3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4.2863326916078182E-3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4.1264686540434118E-3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4.9827041484618256E-4</v>
      </c>
    </row>
    <row r="1516" spans="2:11" x14ac:dyDescent="0.2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1.8506013505049931E-2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0.5567807253978212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0.55721419659801752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0.47936592574820752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9.3432412062049563E-3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0.85910522667574118</v>
      </c>
    </row>
    <row r="1518" spans="2:11" x14ac:dyDescent="0.2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2.2618167973901546E-3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3.1457802642724246E-3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3.2753826680368718E-3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3.1174887253104461E-3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1.5653658869512529E-3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1.0943306149212826E-3</v>
      </c>
    </row>
    <row r="1519" spans="2:11" x14ac:dyDescent="0.2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3.4537381036080423E-4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7.0522152505978213E-4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8.2349320986987605E-4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9.619128599193356E-4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9.6203094983081557E-4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5.4293578826109651E-4</v>
      </c>
    </row>
    <row r="1520" spans="2:11" x14ac:dyDescent="0.2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3.1074150898820278E-4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5.9850995701230263E-4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7.9622424970828638E-4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9.6052427749688184E-4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1.4323238351505634E-3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9.3622439659170331E-4</v>
      </c>
    </row>
    <row r="1521" spans="2:11" x14ac:dyDescent="0.2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1.4929773243820487E-4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6.9114992446208778E-4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5.8810768217845569E-4</v>
      </c>
    </row>
    <row r="1522" spans="2:11" x14ac:dyDescent="0.2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7.5257996226126361E-5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2.941368285864383E-4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2.2967605672185912E-4</v>
      </c>
    </row>
    <row r="1523" spans="2:11" x14ac:dyDescent="0.2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4.0713932319553951E-5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1.435178268169775E-4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1.5239620316108074E-4</v>
      </c>
    </row>
    <row r="1524" spans="2:11" x14ac:dyDescent="0.2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2.0405003139524944E-5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7.374380606101343E-5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9.1995468267198701E-5</v>
      </c>
    </row>
    <row r="1525" spans="2:11" x14ac:dyDescent="0.2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1.599067037773555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1.0999618985254345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0.77296801921741565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0.38586638887521818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8.4335078114679191E-2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0.10498314903353542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0.44833616018708333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0.97192482254713952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1.9463125411620057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1.0494902029499829</v>
      </c>
    </row>
    <row r="1527" spans="2:11" x14ac:dyDescent="0.2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0.12365007191568053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0.17991487906237799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0.16551601796477483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0.11261759057797208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6.8504612020551571E-4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3.5877378459635712E-4</v>
      </c>
    </row>
    <row r="1528" spans="2:11" x14ac:dyDescent="0.2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8.1022402386336373E-2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2.7810907256424189E-3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3.0911430713811698E-3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2.9461837891699475E-3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1.1409364131873157E-3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2.1380121061901998E-4</v>
      </c>
    </row>
    <row r="1529" spans="2:11" x14ac:dyDescent="0.2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3.976087990339635E-2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2.7674098561656954E-3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3.1119953463941029E-3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2.903159844274604E-3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2.8008314173853886E-3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3.4769063537834792E-4</v>
      </c>
    </row>
    <row r="1530" spans="2:11" x14ac:dyDescent="0.2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11.098927012431915</v>
      </c>
      <c r="G1531" s="1">
        <f t="shared" si="1000"/>
        <v>11.15358516123846</v>
      </c>
      <c r="H1531" s="1">
        <f t="shared" si="1000"/>
        <v>11.153687383907103</v>
      </c>
      <c r="I1531" s="1">
        <f t="shared" si="1000"/>
        <v>11.154693701015104</v>
      </c>
      <c r="J1531" s="1">
        <f t="shared" si="1000"/>
        <v>11.569529075086333</v>
      </c>
      <c r="K1531" s="1">
        <f t="shared" si="1000"/>
        <v>11.912894330189003</v>
      </c>
    </row>
    <row r="1532" spans="2:11" x14ac:dyDescent="0.2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6.2845243629359953</v>
      </c>
      <c r="G1532" s="1">
        <f t="shared" si="1000"/>
        <v>6.2902679285135568</v>
      </c>
      <c r="H1532" s="1">
        <f t="shared" si="1000"/>
        <v>6.2969310976813073</v>
      </c>
      <c r="I1532" s="1">
        <f t="shared" si="1000"/>
        <v>6.3143673356319061</v>
      </c>
      <c r="J1532" s="1">
        <f t="shared" si="1000"/>
        <v>6.5385130555827384</v>
      </c>
      <c r="K1532" s="1">
        <f t="shared" si="1000"/>
        <v>6.64191833352535</v>
      </c>
    </row>
    <row r="1533" spans="2:11" x14ac:dyDescent="0.2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4.0901432735634886</v>
      </c>
      <c r="G1533" s="1">
        <f t="shared" si="1000"/>
        <v>4.099112525859951</v>
      </c>
      <c r="H1533" s="1">
        <f t="shared" si="1000"/>
        <v>4.1096178676827133</v>
      </c>
      <c r="I1533" s="1">
        <f t="shared" si="1000"/>
        <v>4.1268769336961402</v>
      </c>
      <c r="J1533" s="1">
        <f t="shared" si="1000"/>
        <v>4.2051379948114453</v>
      </c>
      <c r="K1533" s="1">
        <f t="shared" si="1000"/>
        <v>4.334000073806064</v>
      </c>
    </row>
    <row r="1534" spans="2:11" x14ac:dyDescent="0.2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3.7650534829600391</v>
      </c>
      <c r="G1534" s="1">
        <f t="shared" si="1000"/>
        <v>3.7753995589196987</v>
      </c>
      <c r="H1534" s="1">
        <f t="shared" si="1000"/>
        <v>3.7910265823694074</v>
      </c>
      <c r="I1534" s="1">
        <f t="shared" si="1000"/>
        <v>3.8106073482606493</v>
      </c>
      <c r="J1534" s="1">
        <f t="shared" si="1000"/>
        <v>3.8651692169684675</v>
      </c>
      <c r="K1534" s="1">
        <f t="shared" si="1000"/>
        <v>3.9581203703227228</v>
      </c>
    </row>
    <row r="1535" spans="2:11" x14ac:dyDescent="0.2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4.6391179485367768</v>
      </c>
      <c r="J1535" s="1">
        <f t="shared" si="1001"/>
        <v>4.7476685101055534</v>
      </c>
      <c r="K1535" s="1">
        <f t="shared" si="1001"/>
        <v>4.8704420660384127</v>
      </c>
    </row>
    <row r="1536" spans="2:11" x14ac:dyDescent="0.2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2.7008868509993618</v>
      </c>
      <c r="J1536" s="1">
        <f t="shared" si="1001"/>
        <v>2.752107895829361</v>
      </c>
      <c r="K1536" s="1">
        <f t="shared" si="1001"/>
        <v>2.8085703274306333</v>
      </c>
    </row>
    <row r="1537" spans="2:11" x14ac:dyDescent="0.2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1.7606485351727292</v>
      </c>
      <c r="J1537" s="1">
        <f t="shared" si="1001"/>
        <v>1.7905264992953089</v>
      </c>
      <c r="K1537" s="1">
        <f t="shared" si="1001"/>
        <v>1.8208895312297777</v>
      </c>
    </row>
    <row r="1538" spans="2:11" x14ac:dyDescent="0.2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1.5620411785777195</v>
      </c>
      <c r="J1538" s="1">
        <f t="shared" si="1001"/>
        <v>1.5929037886283224</v>
      </c>
      <c r="K1538" s="1">
        <f t="shared" si="1001"/>
        <v>1.6162686731333509</v>
      </c>
    </row>
    <row r="1539" spans="2:11" x14ac:dyDescent="0.2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0.77116510534577809</v>
      </c>
      <c r="G1539" s="1">
        <f t="shared" si="1002"/>
        <v>0.7872383299673209</v>
      </c>
      <c r="H1539" s="1">
        <f t="shared" si="1002"/>
        <v>0.81134816689963374</v>
      </c>
      <c r="I1539" s="1">
        <f t="shared" si="1002"/>
        <v>0.85153122845349005</v>
      </c>
      <c r="J1539" s="1" t="str">
        <f t="shared" si="1002"/>
        <v>-</v>
      </c>
      <c r="K1539" s="1" t="str">
        <f t="shared" si="1002"/>
        <v>-</v>
      </c>
    </row>
    <row r="1540" spans="2:11" x14ac:dyDescent="0.2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1.9078836334110898</v>
      </c>
      <c r="G1540" s="1">
        <f t="shared" si="1002"/>
        <v>1.910382532250251</v>
      </c>
      <c r="H1540" s="1">
        <f t="shared" si="1002"/>
        <v>1.9425649453718583</v>
      </c>
      <c r="I1540" s="1">
        <f t="shared" si="1002"/>
        <v>1.98119963720641</v>
      </c>
      <c r="J1540" s="1">
        <f t="shared" si="1002"/>
        <v>2.0616118205395275</v>
      </c>
      <c r="K1540" s="1">
        <f t="shared" si="1002"/>
        <v>2.1372684075682344</v>
      </c>
    </row>
    <row r="1541" spans="2:11" x14ac:dyDescent="0.2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1.1027629847473204</v>
      </c>
      <c r="G1541" s="1">
        <f t="shared" si="1002"/>
        <v>1.1042965260299651</v>
      </c>
      <c r="H1541" s="1">
        <f t="shared" si="1002"/>
        <v>1.1043807949015927</v>
      </c>
      <c r="I1541" s="1">
        <f t="shared" si="1002"/>
        <v>1.1046973227938413</v>
      </c>
      <c r="J1541" s="1">
        <f t="shared" si="1002"/>
        <v>1.1806254526563491</v>
      </c>
      <c r="K1541" s="1">
        <f t="shared" si="1002"/>
        <v>1.2130595856204691</v>
      </c>
    </row>
    <row r="1542" spans="2:11" x14ac:dyDescent="0.2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0.72942698043637011</v>
      </c>
      <c r="G1542" s="1">
        <f t="shared" si="1002"/>
        <v>0.73041984360530998</v>
      </c>
      <c r="H1542" s="1">
        <f t="shared" si="1002"/>
        <v>0.73095829918622202</v>
      </c>
      <c r="I1542" s="1">
        <f t="shared" si="1002"/>
        <v>0.73205005251223576</v>
      </c>
      <c r="J1542" s="1">
        <f t="shared" si="1002"/>
        <v>0.74283851456076322</v>
      </c>
      <c r="K1542" s="1">
        <f t="shared" si="1002"/>
        <v>0.79272245481332981</v>
      </c>
    </row>
    <row r="1543" spans="2:11" x14ac:dyDescent="0.2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0.67580166525687257</v>
      </c>
      <c r="G1543" s="1">
        <f t="shared" si="1002"/>
        <v>0.67661657122911489</v>
      </c>
      <c r="H1543" s="1">
        <f t="shared" si="1002"/>
        <v>0.67685583981403186</v>
      </c>
      <c r="I1543" s="1">
        <f t="shared" si="1002"/>
        <v>0.67730623195877471</v>
      </c>
      <c r="J1543" s="1">
        <f t="shared" si="1002"/>
        <v>0.67874777496272309</v>
      </c>
      <c r="K1543" s="1">
        <f t="shared" si="1002"/>
        <v>0.69779506271846581</v>
      </c>
    </row>
    <row r="1544" spans="2:11" x14ac:dyDescent="0.2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16.7008933556111</v>
      </c>
      <c r="G1544" s="3">
        <f t="shared" ref="G1544:K1544" si="1003">G1545+G1548+G1550+G1557+G1565</f>
        <v>15.585922916246748</v>
      </c>
      <c r="H1544" s="3">
        <f t="shared" si="1003"/>
        <v>14.276018289436418</v>
      </c>
      <c r="I1544" s="3">
        <f t="shared" si="1003"/>
        <v>11.885767158285848</v>
      </c>
      <c r="J1544" s="3">
        <f t="shared" si="1003"/>
        <v>9.4170037005640275</v>
      </c>
      <c r="K1544" s="3">
        <f t="shared" si="1003"/>
        <v>8.6167954348753444</v>
      </c>
    </row>
    <row r="1545" spans="2:11" x14ac:dyDescent="0.2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7.5745788313719059E-2</v>
      </c>
      <c r="G1545" s="1">
        <f t="shared" ref="G1545:K1545" si="1006">SUM(G1546:G1547)</f>
        <v>0.11355520086106519</v>
      </c>
      <c r="H1545" s="1">
        <f t="shared" si="1006"/>
        <v>0.31747172071355106</v>
      </c>
      <c r="I1545" s="1">
        <f t="shared" si="1006"/>
        <v>1.2495079663623845</v>
      </c>
      <c r="J1545" s="1">
        <f t="shared" si="1006"/>
        <v>3.1241292448164333</v>
      </c>
      <c r="K1545" s="1">
        <f t="shared" si="1006"/>
        <v>6.6127658463133496</v>
      </c>
    </row>
    <row r="1546" spans="2:11" x14ac:dyDescent="0.2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4.0447191410368462E-2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3.4840879752112246E-2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2.6359377631137888E-2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1.3183068372692969E-2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3.5298596903350597E-2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7.8714321108952948E-2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0.29111234308241318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1.2363248979896915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3.1241292448164333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6.6127658463133496</v>
      </c>
    </row>
    <row r="1548" spans="2:11" x14ac:dyDescent="0.2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7.9028474338732819E-5</v>
      </c>
      <c r="H1548" s="1">
        <f t="shared" si="1008"/>
        <v>1.3928440224279372E-4</v>
      </c>
      <c r="I1548" s="1">
        <f t="shared" si="1008"/>
        <v>2.3589206041596002E-4</v>
      </c>
      <c r="J1548" s="1">
        <f t="shared" si="1008"/>
        <v>4.3986285116465613E-4</v>
      </c>
      <c r="K1548" s="1">
        <f t="shared" si="1008"/>
        <v>7.7541765952669449E-3</v>
      </c>
    </row>
    <row r="1549" spans="2:11" x14ac:dyDescent="0.2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7.9028474338732819E-5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1.3928440224279372E-4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2.3589206041596002E-4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4.3986285116465613E-4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7.7541765952669449E-3</v>
      </c>
    </row>
    <row r="1550" spans="2:11" x14ac:dyDescent="0.2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1.2043443319442035</v>
      </c>
      <c r="G1550" s="1">
        <f t="shared" ref="G1550:K1550" si="1009">SUM(G1555:G1556)</f>
        <v>2.3232357193681032</v>
      </c>
      <c r="H1550" s="1">
        <f t="shared" si="1009"/>
        <v>1.4717314442617884</v>
      </c>
      <c r="I1550" s="1">
        <f t="shared" si="1009"/>
        <v>1.6464572379727502</v>
      </c>
      <c r="J1550" s="1">
        <f t="shared" si="1009"/>
        <v>0.15144801851895262</v>
      </c>
      <c r="K1550" s="1">
        <f t="shared" si="1009"/>
        <v>5.3738591425431838E-3</v>
      </c>
    </row>
    <row r="1551" spans="2:11" x14ac:dyDescent="0.2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1.1384167861417949</v>
      </c>
      <c r="G1551" s="1">
        <f t="shared" ref="G1551:K1551" si="1010">G1550-G1552</f>
        <v>2.1960563812597642</v>
      </c>
      <c r="H1551" s="1">
        <f t="shared" si="1010"/>
        <v>1.391162300293161</v>
      </c>
      <c r="I1551" s="1">
        <f t="shared" si="1010"/>
        <v>1.5563078704670807</v>
      </c>
      <c r="J1551" s="1">
        <f t="shared" si="1010"/>
        <v>7.7574353766318271E-2</v>
      </c>
      <c r="K1551" s="1">
        <f t="shared" si="1010"/>
        <v>-1.2295472908486517E-5</v>
      </c>
    </row>
    <row r="1552" spans="2:11" x14ac:dyDescent="0.2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6.5927545802408602E-2</v>
      </c>
      <c r="G1552" s="1">
        <f t="shared" ref="G1552:K1552" si="1011">SUM(G1553:G1554)</f>
        <v>0.12717933810833906</v>
      </c>
      <c r="H1552" s="1">
        <f t="shared" si="1011"/>
        <v>8.0569143968627327E-2</v>
      </c>
      <c r="I1552" s="1">
        <f t="shared" si="1011"/>
        <v>9.01493675056695E-2</v>
      </c>
      <c r="J1552" s="1">
        <f t="shared" si="1011"/>
        <v>7.3873664752634349E-2</v>
      </c>
      <c r="K1552" s="1">
        <f t="shared" si="1011"/>
        <v>5.3861546154516703E-3</v>
      </c>
    </row>
    <row r="1553" spans="2:11" x14ac:dyDescent="0.2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6.5927545802408602E-2</v>
      </c>
      <c r="G1553" s="1">
        <f>[1]Transport!C$25/SUM([1]Transport!C$21,[1]Transport!C$25)*G1550*(G$34+G$598)/(G$34+G$598+G$37)</f>
        <v>0.12717933810833906</v>
      </c>
      <c r="H1553" s="1">
        <f>[1]Transport!D$25/SUM([1]Transport!D$21,[1]Transport!D$25)*H1550*(H$34+H$598)/(H$34+H$598+H$37)</f>
        <v>8.0569143968627327E-2</v>
      </c>
      <c r="I1553" s="1">
        <f>[1]Transport!E$25/SUM([1]Transport!E$21,[1]Transport!E$25)*I1550*(I$34+I$598)/(I$34+I$598+I$37)</f>
        <v>9.01493675056695E-2</v>
      </c>
      <c r="J1553" s="1">
        <f>[1]Transport!F$25/SUM([1]Transport!F$21,[1]Transport!F$25)*J1550*(J$34+J$598)/(J$34+J$598+J$37)</f>
        <v>6.4909525944076424E-2</v>
      </c>
      <c r="K1553" s="1">
        <f>[1]Transport!G$25/SUM([1]Transport!G$21,[1]Transport!G$25)*K1550*(K$34+K$598)/(K$34+K$598+K$37)</f>
        <v>4.5560226585241404E-3</v>
      </c>
    </row>
    <row r="1554" spans="2:11" x14ac:dyDescent="0.2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8.9641388085579272E-3</v>
      </c>
      <c r="K1554" s="1">
        <f>(K$37+K$717)/([1]Transport!G$21+[1]Transport!G$25)*K1550</f>
        <v>8.3013195692752974E-4</v>
      </c>
    </row>
    <row r="1555" spans="2:11" x14ac:dyDescent="0.2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0.83361535143065502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1.7460947276909038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0.5442960217188112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0.27116598276130177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0.37072898051354852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0.57714099167719923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0.92743542254297717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1.3752912552114485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0.15144801851895262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5.3738591425431838E-3</v>
      </c>
    </row>
    <row r="1557" spans="2:11" x14ac:dyDescent="0.2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15.3954600824969</v>
      </c>
      <c r="G1557" s="1">
        <f t="shared" ref="G1557:K1557" si="1012">SUM(G1562:G1564)</f>
        <v>13.120082003575529</v>
      </c>
      <c r="H1557" s="1">
        <f t="shared" si="1012"/>
        <v>12.433224218010432</v>
      </c>
      <c r="I1557" s="1">
        <f t="shared" si="1012"/>
        <v>8.9136607949294433</v>
      </c>
      <c r="J1557" s="1">
        <f t="shared" si="1012"/>
        <v>6.0446704356088352</v>
      </c>
      <c r="K1557" s="1">
        <f t="shared" si="1012"/>
        <v>1.8856204134544774</v>
      </c>
    </row>
    <row r="1558" spans="2:11" x14ac:dyDescent="0.2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15.012987791140528</v>
      </c>
      <c r="G1558" s="1">
        <f t="shared" ref="G1558:K1558" si="1013">G1557-G1559</f>
        <v>12.771141055655088</v>
      </c>
      <c r="H1558" s="1">
        <f t="shared" si="1013"/>
        <v>12.026283494950198</v>
      </c>
      <c r="I1558" s="1">
        <f t="shared" si="1013"/>
        <v>8.5021378838194224</v>
      </c>
      <c r="J1558" s="1">
        <f t="shared" si="1013"/>
        <v>5.1510120767307024</v>
      </c>
      <c r="K1558" s="1">
        <f t="shared" si="1013"/>
        <v>-0.20438302634312744</v>
      </c>
    </row>
    <row r="1559" spans="2:11" x14ac:dyDescent="0.2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0.38247229135637134</v>
      </c>
      <c r="G1559" s="1">
        <f t="shared" ref="G1559:K1559" si="1014">SUM(G1560:G1561)</f>
        <v>0.34894094792044189</v>
      </c>
      <c r="H1559" s="1">
        <f t="shared" si="1014"/>
        <v>0.40694072306023421</v>
      </c>
      <c r="I1559" s="1">
        <f t="shared" si="1014"/>
        <v>0.41152291111002159</v>
      </c>
      <c r="J1559" s="1">
        <f t="shared" si="1014"/>
        <v>0.89365835887813283</v>
      </c>
      <c r="K1559" s="1">
        <f t="shared" si="1014"/>
        <v>2.0900034397976048</v>
      </c>
    </row>
    <row r="1560" spans="2:11" x14ac:dyDescent="0.2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0.38247229135637134</v>
      </c>
      <c r="G1560" s="1">
        <f>[1]Transport!C$26/SUM([1]Transport!C$22,[1]Transport!C$26)*G1557*(G$33+G$580)/(G$33+G$580+G$36)</f>
        <v>0.34894094792044189</v>
      </c>
      <c r="H1560" s="1">
        <f>[1]Transport!D$26/SUM([1]Transport!D$22,[1]Transport!D$26)*H1557*(H$33+H$580)/(H$33+H$580+H$36)</f>
        <v>0.40694072306023421</v>
      </c>
      <c r="I1560" s="1">
        <f>[1]Transport!E$26/SUM([1]Transport!E$22,[1]Transport!E$26)*I1557*(I$33+I$580)/(I$33+I$580+I$36)</f>
        <v>0.41152291111002159</v>
      </c>
      <c r="J1560" s="1">
        <f>[1]Transport!F$26/SUM([1]Transport!F$22,[1]Transport!F$26)*J1557*(J$33+J$580)/(J$33+J$580+J$36)</f>
        <v>0.42639741499839262</v>
      </c>
      <c r="K1560" s="1">
        <f>[1]Transport!G$26/SUM([1]Transport!G$22,[1]Transport!G$26)*K1557*(K$33+K$580)/(K$33+K$580+K$36)</f>
        <v>0.20974069983748614</v>
      </c>
    </row>
    <row r="1561" spans="2:11" x14ac:dyDescent="0.2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0.46726094387974015</v>
      </c>
      <c r="K1561" s="1">
        <f>(K$36+K$716)/([1]Transport!G$22+[1]Transport!G$26)*K1557</f>
        <v>1.8802627399601188</v>
      </c>
    </row>
    <row r="1562" spans="2:11" x14ac:dyDescent="0.2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10.951300307723136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7.4390792641626566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5.5564396225296822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2.725664750815632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4.4441597747737633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5.2485892174614444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6.221218492245133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3.5159653671714217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2.4798701882675434E-3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1.0777476061462888E-3</v>
      </c>
    </row>
    <row r="1564" spans="2:11" x14ac:dyDescent="0.2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0.43241352195142907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0.65556610323561626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2.6720306769423896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6.0421905654205679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1.8845426658483311</v>
      </c>
    </row>
    <row r="1565" spans="2:11" x14ac:dyDescent="0.2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2.534315285627509E-2</v>
      </c>
      <c r="G1565" s="1">
        <f t="shared" ref="G1565:K1565" si="1015">G1570</f>
        <v>2.8970963967712107E-2</v>
      </c>
      <c r="H1565" s="1">
        <f t="shared" si="1015"/>
        <v>5.3451622048405527E-2</v>
      </c>
      <c r="I1565" s="1">
        <f t="shared" si="1015"/>
        <v>7.5905266960853188E-2</v>
      </c>
      <c r="J1565" s="1">
        <f t="shared" si="1015"/>
        <v>9.631613876864252E-2</v>
      </c>
      <c r="K1565" s="1">
        <f t="shared" si="1015"/>
        <v>0.10528113936970666</v>
      </c>
    </row>
    <row r="1566" spans="2:11" x14ac:dyDescent="0.2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2.3437635932975192E-2</v>
      </c>
      <c r="G1566" s="1">
        <f t="shared" ref="G1566:K1566" si="1016">G1565-G1567</f>
        <v>2.4622642491546658E-2</v>
      </c>
      <c r="H1566" s="1">
        <f t="shared" si="1016"/>
        <v>5.3419798254927216E-2</v>
      </c>
      <c r="I1566" s="1">
        <f t="shared" si="1016"/>
        <v>7.5901078924287699E-2</v>
      </c>
      <c r="J1566" s="1">
        <f t="shared" si="1016"/>
        <v>-0.14403110573686495</v>
      </c>
      <c r="K1566" s="1">
        <f t="shared" si="1016"/>
        <v>-0.20858946096052056</v>
      </c>
    </row>
    <row r="1567" spans="2:11" x14ac:dyDescent="0.2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1.9055169232998991E-3</v>
      </c>
      <c r="G1567" s="1">
        <f t="shared" ref="G1567:K1567" si="1017">SUM(G1568:G1569)</f>
        <v>4.3483214761654487E-3</v>
      </c>
      <c r="H1567" s="1">
        <f t="shared" si="1017"/>
        <v>3.1823793478309252E-5</v>
      </c>
      <c r="I1567" s="1">
        <f t="shared" si="1017"/>
        <v>4.1880365654890319E-6</v>
      </c>
      <c r="J1567" s="1">
        <f t="shared" si="1017"/>
        <v>0.24034724450550746</v>
      </c>
      <c r="K1567" s="1">
        <f t="shared" si="1017"/>
        <v>0.31387060033022723</v>
      </c>
    </row>
    <row r="1568" spans="2:11" x14ac:dyDescent="0.2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1.9055169232998991E-3</v>
      </c>
      <c r="G1568" s="1">
        <f>[1]Transport!C$27/SUM([1]Transport!C$24,[1]Transport!C$27)*G1565*(G$45+G$612)/(G$45+G$612+G$47)</f>
        <v>4.3483214761654487E-3</v>
      </c>
      <c r="H1568" s="1">
        <f>[1]Transport!D$27/SUM([1]Transport!D$24,[1]Transport!D$27)*H1565*(H$45+H$612)/(H$45+H$612+H$47)</f>
        <v>3.1823793478309252E-5</v>
      </c>
      <c r="I1568" s="1">
        <f>[1]Transport!E$27/SUM([1]Transport!E$24,[1]Transport!E$27)*I1565*(I$45+I$612)/(I$45+I$612+I$47)</f>
        <v>4.1880365654890319E-6</v>
      </c>
      <c r="J1568" s="1">
        <f>[1]Transport!F$27/SUM([1]Transport!F$24,[1]Transport!F$27)*J1565*(J$45+J$612)/(J$45+J$612+J$47)</f>
        <v>2.1224476546669468E-5</v>
      </c>
      <c r="K1568" s="1">
        <f>[1]Transport!G$27/SUM([1]Transport!G$24,[1]Transport!G$27)*K1565*(K$45+K$612)/(K$45+K$612+K$47)</f>
        <v>2.1514316989720704E-5</v>
      </c>
    </row>
    <row r="1569" spans="2:11" x14ac:dyDescent="0.2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0.24032602002896078</v>
      </c>
      <c r="K1569" s="1">
        <f>(K$47+K$714)/([1]Transport!G$24+[1]Transport!G$27)*K1565</f>
        <v>0.31384908601323752</v>
      </c>
    </row>
    <row r="1570" spans="2:11" x14ac:dyDescent="0.2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2.534315285627509E-2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2.8970963967712107E-2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5.3451622048405527E-2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7.5905266960853188E-2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9.631613876864252E-2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0.10528113936970666</v>
      </c>
    </row>
    <row r="1571" spans="2:11" x14ac:dyDescent="0.2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4.7788607379511125</v>
      </c>
      <c r="G1571" s="3">
        <f t="shared" ref="G1571:K1571" si="1018">SUM(G1572:G1580)</f>
        <v>4.7671753796401859</v>
      </c>
      <c r="H1571" s="3">
        <f t="shared" si="1018"/>
        <v>4.7078911850509213</v>
      </c>
      <c r="I1571" s="3">
        <f t="shared" si="1018"/>
        <v>4.6369434432984766</v>
      </c>
      <c r="J1571" s="3">
        <f t="shared" si="1018"/>
        <v>4.9978612214303002</v>
      </c>
      <c r="K1571" s="3">
        <f t="shared" si="1018"/>
        <v>5.4146853140174498</v>
      </c>
    </row>
    <row r="1572" spans="2:11" x14ac:dyDescent="0.2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2.7877128674874966E-2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2.4236933663066295E-2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1.8590789255073546E-2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9.2977781676623159E-3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2.4050966208844775E-2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5.3632598551357186E-2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0.19835159866618204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0.8423793281676023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2.1286491104696399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4.5056580677173645</v>
      </c>
    </row>
    <row r="1574" spans="2:11" x14ac:dyDescent="0.2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3.6756414618149714E-5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6.6400397384091861E-5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1.1826122007828284E-4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2.4834960244119142E-4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4.684183181207246E-3</v>
      </c>
    </row>
    <row r="1575" spans="2:11" x14ac:dyDescent="0.2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0.23139766361575254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0.48920395443000464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0.15460781134935833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7.7024959643708799E-2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0.13021099604084485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0.2027090066662392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0.32574278375971089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0.48304301416975953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5.3193028806239981E-2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1.8874584624176051E-3</v>
      </c>
    </row>
    <row r="1577" spans="2:11" x14ac:dyDescent="0.2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2.8367879943778984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1.993208023430131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1.5629636922262895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0.7666987013468769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1.5204115589587122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1.7956185463338064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2.1283691374256914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1.2028627808319667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8.4839958283251208E-4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3.6871309787873599E-4</v>
      </c>
    </row>
    <row r="1579" spans="2:11" x14ac:dyDescent="0.2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0.19924213753735798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0.30206361520852687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1.2311851424923645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2.7840456011402739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0.86833618738256624</v>
      </c>
    </row>
    <row r="1580" spans="2:11" x14ac:dyDescent="0.2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8.124430074184787E-3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9.287422613604478E-3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1.7135356762704338E-2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2.4333477258457414E-2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3.0876731828871854E-2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3.3750704176015493E-2</v>
      </c>
    </row>
    <row r="1581" spans="2:11" x14ac:dyDescent="0.2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0.68922285337539613</v>
      </c>
      <c r="G1582" s="1">
        <f t="shared" ref="G1582:K1582" si="1019">IFERROR(G1572/G1546,"-")</f>
        <v>0.69564643130450565</v>
      </c>
      <c r="H1582" s="1">
        <f t="shared" si="1019"/>
        <v>0.70528179819816994</v>
      </c>
      <c r="I1582" s="1">
        <f t="shared" si="1019"/>
        <v>0.70528179819816972</v>
      </c>
      <c r="J1582" s="1" t="str">
        <f t="shared" si="1019"/>
        <v>-</v>
      </c>
      <c r="K1582" s="1" t="str">
        <f t="shared" si="1019"/>
        <v>-</v>
      </c>
    </row>
    <row r="1583" spans="2:11" x14ac:dyDescent="0.2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0.68135756995377394</v>
      </c>
      <c r="G1583" s="1">
        <f t="shared" ref="G1583:K1583" si="1020">IFERROR(G1573/G1547,"-")</f>
        <v>0.68135756995377339</v>
      </c>
      <c r="H1583" s="1">
        <f t="shared" si="1020"/>
        <v>0.68135756995377283</v>
      </c>
      <c r="I1583" s="1">
        <f t="shared" si="1020"/>
        <v>0.68135756995377283</v>
      </c>
      <c r="J1583" s="1">
        <f t="shared" si="1020"/>
        <v>0.68135756995377261</v>
      </c>
      <c r="K1583" s="1">
        <f t="shared" si="1020"/>
        <v>0.68135756995377228</v>
      </c>
    </row>
    <row r="1584" spans="2:11" x14ac:dyDescent="0.2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0.46510343171505397</v>
      </c>
      <c r="H1584" s="1">
        <f t="shared" si="1021"/>
        <v>0.47672529238662309</v>
      </c>
      <c r="I1584" s="1">
        <f t="shared" si="1021"/>
        <v>0.50133616141953674</v>
      </c>
      <c r="J1584" s="1">
        <f t="shared" si="1021"/>
        <v>0.56460690368286048</v>
      </c>
      <c r="K1584" s="1">
        <f t="shared" si="1021"/>
        <v>0.60408518217993834</v>
      </c>
    </row>
    <row r="1585" spans="2:11" x14ac:dyDescent="0.2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0.27758325613681017</v>
      </c>
      <c r="G1585" s="1">
        <f t="shared" ref="G1585:K1585" si="1022">IFERROR(G1575/G1555,"-")</f>
        <v>0.28017034051580059</v>
      </c>
      <c r="H1585" s="1">
        <f t="shared" si="1022"/>
        <v>0.2840509670842869</v>
      </c>
      <c r="I1585" s="1">
        <f t="shared" si="1022"/>
        <v>0.28405096708428673</v>
      </c>
      <c r="J1585" s="1" t="str">
        <f t="shared" si="1022"/>
        <v>-</v>
      </c>
      <c r="K1585" s="1" t="str">
        <f t="shared" si="1022"/>
        <v>-</v>
      </c>
    </row>
    <row r="1586" spans="2:11" x14ac:dyDescent="0.2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0.35122961215622095</v>
      </c>
      <c r="G1586" s="1">
        <f t="shared" ref="G1586:K1586" si="1023">IFERROR(G1576/G1556,"-")</f>
        <v>0.35122961215622056</v>
      </c>
      <c r="H1586" s="1">
        <f t="shared" si="1023"/>
        <v>0.35122961215622106</v>
      </c>
      <c r="I1586" s="1">
        <f t="shared" si="1023"/>
        <v>0.35122961215622112</v>
      </c>
      <c r="J1586" s="1">
        <f t="shared" si="1023"/>
        <v>0.3512296121562215</v>
      </c>
      <c r="K1586" s="1">
        <f t="shared" si="1023"/>
        <v>0.35122961215622106</v>
      </c>
    </row>
    <row r="1587" spans="2:11" x14ac:dyDescent="0.2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0.25903663625928725</v>
      </c>
      <c r="G1587" s="1">
        <f t="shared" ref="G1587:K1587" si="1024">IFERROR(G1577/G1562,"-")</f>
        <v>0.26793746277611236</v>
      </c>
      <c r="H1587" s="1">
        <f t="shared" si="1024"/>
        <v>0.28128870255135041</v>
      </c>
      <c r="I1587" s="1">
        <f t="shared" si="1024"/>
        <v>0.28128870255134963</v>
      </c>
      <c r="J1587" s="1" t="str">
        <f t="shared" si="1024"/>
        <v>-</v>
      </c>
      <c r="K1587" s="1" t="str">
        <f t="shared" si="1024"/>
        <v>-</v>
      </c>
    </row>
    <row r="1588" spans="2:11" x14ac:dyDescent="0.2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0.34211451343153182</v>
      </c>
      <c r="G1588" s="1">
        <f t="shared" ref="G1588:K1588" si="1025">IFERROR(G1578/G1563,"-")</f>
        <v>0.34211451343153182</v>
      </c>
      <c r="H1588" s="1">
        <f t="shared" si="1025"/>
        <v>0.34211451343153176</v>
      </c>
      <c r="I1588" s="1">
        <f t="shared" si="1025"/>
        <v>0.34211451343153143</v>
      </c>
      <c r="J1588" s="1">
        <f t="shared" si="1025"/>
        <v>0.34211451343153193</v>
      </c>
      <c r="K1588" s="1">
        <f t="shared" si="1025"/>
        <v>0.34211451343153204</v>
      </c>
    </row>
    <row r="1589" spans="2:11" x14ac:dyDescent="0.2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0.46076759264650813</v>
      </c>
      <c r="H1589" s="1">
        <f t="shared" si="1026"/>
        <v>0.46076759264650774</v>
      </c>
      <c r="I1589" s="1">
        <f t="shared" si="1026"/>
        <v>0.46076759264650818</v>
      </c>
      <c r="J1589" s="1">
        <f t="shared" si="1026"/>
        <v>0.4607675926465073</v>
      </c>
      <c r="K1589" s="1">
        <f t="shared" si="1026"/>
        <v>0.46076759264650702</v>
      </c>
    </row>
    <row r="1590" spans="2:11" x14ac:dyDescent="0.2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0.32057692743518051</v>
      </c>
      <c r="G1590" s="1">
        <f t="shared" ref="G1590:K1590" si="1027">IFERROR(G1580/G1570,"-")</f>
        <v>0.32057692743518068</v>
      </c>
      <c r="H1590" s="1">
        <f t="shared" si="1027"/>
        <v>0.32057692743517946</v>
      </c>
      <c r="I1590" s="1">
        <f t="shared" si="1027"/>
        <v>0.32057692743518024</v>
      </c>
      <c r="J1590" s="1">
        <f t="shared" si="1027"/>
        <v>0.32057692743518013</v>
      </c>
      <c r="K1590" s="1">
        <f t="shared" si="1027"/>
        <v>0.32057692743517968</v>
      </c>
    </row>
    <row r="1591" spans="2:11" x14ac:dyDescent="0.2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24.512297085936371</v>
      </c>
      <c r="G1591" s="3">
        <f t="shared" ref="G1591" si="1028">G1592+G1595+G1597+G1604+G1612</f>
        <v>21.384600838489874</v>
      </c>
      <c r="H1591" s="3">
        <f t="shared" ref="H1591" si="1029">H1592+H1595+H1597+H1604+H1612</f>
        <v>19.186803440716126</v>
      </c>
      <c r="I1591" s="3">
        <f t="shared" ref="I1591" si="1030">I1592+I1595+I1597+I1604+I1612</f>
        <v>16.321494198146748</v>
      </c>
      <c r="J1591" s="3">
        <f t="shared" ref="J1591" si="1031">J1592+J1595+J1597+J1604+J1612</f>
        <v>14.269650990769517</v>
      </c>
      <c r="K1591" s="3">
        <f t="shared" ref="K1591" si="1032">K1592+K1595+K1597+K1604+K1612</f>
        <v>11.70466393350998</v>
      </c>
    </row>
    <row r="1592" spans="2:11" x14ac:dyDescent="0.2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1.0075538441866563E-2</v>
      </c>
      <c r="G1592" s="1">
        <f t="shared" ref="G1592" si="1035">SUM(G1593:G1594)</f>
        <v>2.9750231062197742E-2</v>
      </c>
      <c r="H1592" s="1">
        <f t="shared" ref="H1592" si="1036">SUM(H1593:H1594)</f>
        <v>8.1663980001675449E-2</v>
      </c>
      <c r="I1592" s="1">
        <f t="shared" ref="I1592" si="1037">SUM(I1593:I1594)</f>
        <v>0.28383962991680811</v>
      </c>
      <c r="J1592" s="1">
        <f t="shared" ref="J1592" si="1038">SUM(J1593:J1594)</f>
        <v>1.1708896256757952</v>
      </c>
      <c r="K1592" s="1">
        <f t="shared" ref="K1592" si="1039">SUM(K1593:K1594)</f>
        <v>4.0544831426305468</v>
      </c>
    </row>
    <row r="1593" spans="2:11" x14ac:dyDescent="0.2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1.0075538441866563E-2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2.9750231062197742E-2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8.1663980001675449E-2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0.28383962991680811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1.1708896256757952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4.0544831426305468</v>
      </c>
    </row>
    <row r="1595" spans="2:11" x14ac:dyDescent="0.2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4.172645463162903E-3</v>
      </c>
      <c r="G1595" s="1">
        <f t="shared" ref="G1595" si="1041">G1596</f>
        <v>1.2643538901231951E-2</v>
      </c>
      <c r="H1595" s="1">
        <f t="shared" ref="H1595" si="1042">H1596</f>
        <v>1.2473788120913789E-2</v>
      </c>
      <c r="I1595" s="1">
        <f t="shared" ref="I1595" si="1043">I1596</f>
        <v>4.5609283299362306E-2</v>
      </c>
      <c r="J1595" s="1">
        <f t="shared" ref="J1595" si="1044">J1596</f>
        <v>1.3290723205868689</v>
      </c>
      <c r="K1595" s="1">
        <f t="shared" ref="K1595" si="1045">K1596</f>
        <v>2.9652341277080572</v>
      </c>
    </row>
    <row r="1596" spans="2:11" x14ac:dyDescent="0.2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4.172645463162903E-3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1.2643538901231951E-2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1.2473788120913789E-2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4.5609283299362306E-2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1.3290723205868689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2.9652341277080572</v>
      </c>
    </row>
    <row r="1597" spans="2:11" x14ac:dyDescent="0.2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2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2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2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24.435502815548638</v>
      </c>
      <c r="G1604" s="1">
        <f t="shared" ref="G1604:K1604" si="1049">SUM(G1609:G1611)</f>
        <v>21.198705674946432</v>
      </c>
      <c r="H1604" s="1">
        <f t="shared" si="1049"/>
        <v>18.845783469113961</v>
      </c>
      <c r="I1604" s="1">
        <f t="shared" si="1049"/>
        <v>15.574958114382525</v>
      </c>
      <c r="J1604" s="1">
        <f t="shared" si="1049"/>
        <v>10.784868943555718</v>
      </c>
      <c r="K1604" s="1">
        <f t="shared" si="1049"/>
        <v>2.6619872003848659</v>
      </c>
    </row>
    <row r="1605" spans="2:11" x14ac:dyDescent="0.2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23.828447053510494</v>
      </c>
      <c r="G1605" s="1">
        <f t="shared" ref="G1605:K1605" si="1050">G1604-G1606</f>
        <v>20.634906115546851</v>
      </c>
      <c r="H1605" s="1">
        <f t="shared" si="1050"/>
        <v>18.22895901416296</v>
      </c>
      <c r="I1605" s="1">
        <f t="shared" si="1050"/>
        <v>14.855898655973094</v>
      </c>
      <c r="J1605" s="1">
        <f t="shared" si="1050"/>
        <v>9.1904084376467665</v>
      </c>
      <c r="K1605" s="1">
        <f t="shared" si="1050"/>
        <v>-0.28853368165684801</v>
      </c>
    </row>
    <row r="1606" spans="2:11" x14ac:dyDescent="0.2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0.60705576203814193</v>
      </c>
      <c r="G1606" s="1">
        <f t="shared" ref="G1606:K1606" si="1051">SUM(G1607:G1608)</f>
        <v>0.56379955939958115</v>
      </c>
      <c r="H1606" s="1">
        <f t="shared" si="1051"/>
        <v>0.61682445495099891</v>
      </c>
      <c r="I1606" s="1">
        <f t="shared" si="1051"/>
        <v>0.71905945840943153</v>
      </c>
      <c r="J1606" s="1">
        <f t="shared" si="1051"/>
        <v>1.5944605059089514</v>
      </c>
      <c r="K1606" s="1">
        <f t="shared" si="1051"/>
        <v>2.9505208820417139</v>
      </c>
    </row>
    <row r="1607" spans="2:11" x14ac:dyDescent="0.2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0.60705576203814193</v>
      </c>
      <c r="G1607" s="1">
        <f>[1]Transport!C$26/SUM([1]Transport!C$22,[1]Transport!C$26)*G1604*(G$33+G$580)/(G$33+G$580+G$36)</f>
        <v>0.56379955939958115</v>
      </c>
      <c r="H1607" s="1">
        <f>[1]Transport!D$26/SUM([1]Transport!D$22,[1]Transport!D$26)*H1604*(H$33+H$580)/(H$33+H$580+H$36)</f>
        <v>0.61682445495099891</v>
      </c>
      <c r="I1607" s="1">
        <f>[1]Transport!E$26/SUM([1]Transport!E$22,[1]Transport!E$26)*I1604*(I$33+I$580)/(I$33+I$580+I$36)</f>
        <v>0.71905945840943153</v>
      </c>
      <c r="J1607" s="1">
        <f>[1]Transport!F$26/SUM([1]Transport!F$22,[1]Transport!F$26)*J1604*(J$33+J$580)/(J$33+J$580+J$36)</f>
        <v>0.760776007164635</v>
      </c>
      <c r="K1607" s="1">
        <f>[1]Transport!G$26/SUM([1]Transport!G$22,[1]Transport!G$26)*K1604*(K$33+K$580)/(K$33+K$580+K$36)</f>
        <v>0.29609727089467114</v>
      </c>
    </row>
    <row r="1608" spans="2:11" x14ac:dyDescent="0.2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0.83368449874431649</v>
      </c>
      <c r="K1608" s="1">
        <f>(K$36+K$716)/([1]Transport!G$22+[1]Transport!G$26)*K1604</f>
        <v>2.6544236111470427</v>
      </c>
    </row>
    <row r="1609" spans="2:11" x14ac:dyDescent="0.2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19.23886083744582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15.923759012793845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11.444000376066013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4.869048001803451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5.196641978102817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2.6624740618486648E-3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4.1915379828024726E-3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3.376077948905654E-3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9.9524324540617914E-4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3.3931714693169777E-4</v>
      </c>
    </row>
    <row r="1611" spans="2:11" x14ac:dyDescent="0.2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5.2722841880907376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7.397591555065147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10.702534034630169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10.783873700310313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2.6616478832379342</v>
      </c>
    </row>
    <row r="1612" spans="2:11" x14ac:dyDescent="0.2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6.2546086482703031E-2</v>
      </c>
      <c r="G1612" s="1">
        <f t="shared" ref="G1612:K1612" si="1052">G1617</f>
        <v>0.14350139358001268</v>
      </c>
      <c r="H1612" s="1">
        <f t="shared" si="1052"/>
        <v>0.24688220347957557</v>
      </c>
      <c r="I1612" s="1">
        <f t="shared" si="1052"/>
        <v>0.41708717054805333</v>
      </c>
      <c r="J1612" s="1">
        <f t="shared" si="1052"/>
        <v>0.98482010095113526</v>
      </c>
      <c r="K1612" s="1">
        <f t="shared" si="1052"/>
        <v>2.0229594627865097</v>
      </c>
    </row>
    <row r="1613" spans="2:11" x14ac:dyDescent="0.2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5.7843331977181452E-2</v>
      </c>
      <c r="G1613" s="1">
        <f t="shared" ref="G1613:K1613" si="1053">G1612-G1614</f>
        <v>0.12196292519286921</v>
      </c>
      <c r="H1613" s="1">
        <f t="shared" si="1053"/>
        <v>0.2467352158306341</v>
      </c>
      <c r="I1613" s="1">
        <f t="shared" si="1053"/>
        <v>0.41706415796419466</v>
      </c>
      <c r="J1613" s="1">
        <f t="shared" si="1053"/>
        <v>-1.4726994863509113</v>
      </c>
      <c r="K1613" s="1">
        <f t="shared" si="1053"/>
        <v>-4.0080115623163408</v>
      </c>
    </row>
    <row r="1614" spans="2:11" x14ac:dyDescent="0.2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4.7027545055215768E-3</v>
      </c>
      <c r="G1614" s="1">
        <f t="shared" ref="G1614:K1614" si="1054">SUM(G1615:G1616)</f>
        <v>2.1538468387143472E-2</v>
      </c>
      <c r="H1614" s="1">
        <f t="shared" si="1054"/>
        <v>1.4698764894148432E-4</v>
      </c>
      <c r="I1614" s="1">
        <f t="shared" si="1054"/>
        <v>2.3012583858673163E-5</v>
      </c>
      <c r="J1614" s="1">
        <f t="shared" si="1054"/>
        <v>2.4575195873020466</v>
      </c>
      <c r="K1614" s="1">
        <f t="shared" si="1054"/>
        <v>6.0309710251028505</v>
      </c>
    </row>
    <row r="1615" spans="2:11" x14ac:dyDescent="0.2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4.7027545055215768E-3</v>
      </c>
      <c r="G1615" s="1">
        <f>[1]Transport!C$27/SUM([1]Transport!C$24,[1]Transport!C$27)*G1612*(G$45+G$612)/(G$45+G$612+G$47)</f>
        <v>2.1538468387143472E-2</v>
      </c>
      <c r="H1615" s="1">
        <f>[1]Transport!D$27/SUM([1]Transport!D$24,[1]Transport!D$27)*H1612*(H$45+H$612)/(H$45+H$612+H$47)</f>
        <v>1.4698764894148432E-4</v>
      </c>
      <c r="I1615" s="1">
        <f>[1]Transport!E$27/SUM([1]Transport!E$24,[1]Transport!E$27)*I1612*(I$45+I$612)/(I$45+I$612+I$47)</f>
        <v>2.3012583858673163E-5</v>
      </c>
      <c r="J1615" s="1">
        <f>[1]Transport!F$27/SUM([1]Transport!F$24,[1]Transport!F$27)*J1612*(J$45+J$612)/(J$45+J$612+J$47)</f>
        <v>2.1701753623590186E-4</v>
      </c>
      <c r="K1615" s="1">
        <f>[1]Transport!G$27/SUM([1]Transport!G$24,[1]Transport!G$27)*K1612*(K$45+K$612)/(K$45+K$612+K$47)</f>
        <v>4.1339399820617025E-4</v>
      </c>
    </row>
    <row r="1616" spans="2:11" x14ac:dyDescent="0.2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2.4573025697658109</v>
      </c>
      <c r="K1616" s="1">
        <f>(K$47+K$714)/([1]Transport!G$24+[1]Transport!G$27)*K1612</f>
        <v>6.030557631104644</v>
      </c>
    </row>
    <row r="1617" spans="2:11" x14ac:dyDescent="0.2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6.2546086482703031E-2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0.14350139358001268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0.24688220347957557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0.41708717054805333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0.98482010095113526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2.0229594627865097</v>
      </c>
    </row>
    <row r="1618" spans="2:11" x14ac:dyDescent="0.2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2.203446531576486</v>
      </c>
      <c r="G1618" s="3">
        <f t="shared" ref="G1618" si="1055">SUM(G1619:G1627)</f>
        <v>2.2249124940282501</v>
      </c>
      <c r="H1618" s="3">
        <f t="shared" ref="H1618" si="1056">SUM(H1619:H1627)</f>
        <v>2.2570863824860692</v>
      </c>
      <c r="I1618" s="3">
        <f t="shared" ref="I1618" si="1057">SUM(I1619:I1627)</f>
        <v>2.3106702293504151</v>
      </c>
      <c r="J1618" s="3">
        <f t="shared" ref="J1618" si="1058">SUM(J1619:J1627)</f>
        <v>2.5121800369861913</v>
      </c>
      <c r="K1618" s="3">
        <f t="shared" ref="K1618" si="1059">SUM(K1619:K1627)</f>
        <v>2.7163096538953333</v>
      </c>
    </row>
    <row r="1619" spans="2:11" x14ac:dyDescent="0.2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2.7075769182454312E-3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8.0594543653214404E-3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2.2652945227611191E-2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8.2465710285325164E-2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0.36648690825330166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1.3731453535877822</v>
      </c>
    </row>
    <row r="1621" spans="2:11" x14ac:dyDescent="0.2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7.2795443346321926E-4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2.2166649736952838E-3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2.1874156159520019E-3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8.4663092812666003E-3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0.26541631665028298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0.64715774401272175</v>
      </c>
    </row>
    <row r="1622" spans="2:11" x14ac:dyDescent="0.2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1.5766950958681452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1.3375354158316504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0.99631505876527693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0.42389948327801213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0.61685966879227139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3.1604502963268995E-4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4.9755029164924342E-4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4.007523193158544E-4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1.181388714704438E-4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4.0278138027172844E-5</v>
      </c>
    </row>
    <row r="1626" spans="2:11" x14ac:dyDescent="0.2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0.86184369958670504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1.2092610046040606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1.7495095480994067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1.7628058871987413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0.43509120086290426</v>
      </c>
    </row>
    <row r="1627" spans="2:11" x14ac:dyDescent="0.2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6.4562355643606123E-3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1.4941214241245513E-2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2.6172407981518892E-2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4.5928426087088671E-2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0.11735278601239475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0.26087507729389808</v>
      </c>
    </row>
    <row r="1628" spans="2:11" x14ac:dyDescent="0.2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2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0.26872776416540911</v>
      </c>
      <c r="G1630" s="1">
        <f t="shared" ref="G1630:K1630" si="1062">IFERROR(G1620/G1594,"-")</f>
        <v>0.27090392503076122</v>
      </c>
      <c r="H1630" s="1">
        <f t="shared" si="1062"/>
        <v>0.27739212841630345</v>
      </c>
      <c r="I1630" s="1">
        <f t="shared" si="1062"/>
        <v>0.2905362803266599</v>
      </c>
      <c r="J1630" s="1">
        <f t="shared" si="1062"/>
        <v>0.31299868084643645</v>
      </c>
      <c r="K1630" s="1">
        <f t="shared" si="1062"/>
        <v>0.33867334140570288</v>
      </c>
    </row>
    <row r="1631" spans="2:11" x14ac:dyDescent="0.2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0.17445873125089886</v>
      </c>
      <c r="G1631" s="1">
        <f t="shared" ref="G1631:K1631" si="1063">IFERROR(G1621/G1596,"-")</f>
        <v>0.17531997892451601</v>
      </c>
      <c r="H1631" s="1">
        <f t="shared" si="1063"/>
        <v>0.17536097252482102</v>
      </c>
      <c r="I1631" s="1">
        <f t="shared" si="1063"/>
        <v>0.18562688709000111</v>
      </c>
      <c r="J1631" s="1">
        <f t="shared" si="1063"/>
        <v>0.19970043205255003</v>
      </c>
      <c r="K1631" s="1">
        <f t="shared" si="1063"/>
        <v>0.21824844721888276</v>
      </c>
    </row>
    <row r="1632" spans="2:11" x14ac:dyDescent="0.2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2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2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8.1953661871669817E-2</v>
      </c>
      <c r="G1634" s="1">
        <f t="shared" ref="G1634:K1634" si="1066">IFERROR(G1624/G1609,"-")</f>
        <v>8.3996210615660274E-2</v>
      </c>
      <c r="H1634" s="1">
        <f t="shared" si="1066"/>
        <v>8.706003373164603E-2</v>
      </c>
      <c r="I1634" s="1">
        <f t="shared" si="1066"/>
        <v>8.706003373164603E-2</v>
      </c>
      <c r="J1634" s="1" t="str">
        <f t="shared" si="1066"/>
        <v>-</v>
      </c>
      <c r="K1634" s="1" t="str">
        <f t="shared" si="1066"/>
        <v>-</v>
      </c>
    </row>
    <row r="1635" spans="2:11" x14ac:dyDescent="0.2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0.1187035149605349</v>
      </c>
      <c r="G1635" s="1">
        <f t="shared" ref="G1635:K1635" si="1067">IFERROR(G1625/G1610,"-")</f>
        <v>0.11870351496053522</v>
      </c>
      <c r="H1635" s="1">
        <f t="shared" si="1067"/>
        <v>0.11870351496053486</v>
      </c>
      <c r="I1635" s="1">
        <f t="shared" si="1067"/>
        <v>0.11870351496053494</v>
      </c>
      <c r="J1635" s="1">
        <f t="shared" si="1067"/>
        <v>0.11870351496053501</v>
      </c>
      <c r="K1635" s="1">
        <f t="shared" si="1067"/>
        <v>0.11870351496053502</v>
      </c>
    </row>
    <row r="1636" spans="2:11" x14ac:dyDescent="0.2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0.16346685209675813</v>
      </c>
      <c r="H1636" s="1">
        <f t="shared" si="1068"/>
        <v>0.16346685209675804</v>
      </c>
      <c r="I1636" s="1">
        <f t="shared" si="1068"/>
        <v>0.16346685209675785</v>
      </c>
      <c r="J1636" s="1">
        <f t="shared" si="1068"/>
        <v>0.16346685209675774</v>
      </c>
      <c r="K1636" s="1">
        <f t="shared" si="1068"/>
        <v>0.16346685209675796</v>
      </c>
    </row>
    <row r="1637" spans="2:11" x14ac:dyDescent="0.2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0.10322365358775994</v>
      </c>
      <c r="G1637" s="1">
        <f t="shared" ref="G1637:K1637" si="1069">IFERROR(G1627/G1617,"-")</f>
        <v>0.10411894873281963</v>
      </c>
      <c r="H1637" s="1">
        <f t="shared" si="1069"/>
        <v>0.10601172386119002</v>
      </c>
      <c r="I1637" s="1">
        <f t="shared" si="1069"/>
        <v>0.1101170914145804</v>
      </c>
      <c r="J1637" s="1">
        <f t="shared" si="1069"/>
        <v>0.1191616477964411</v>
      </c>
      <c r="K1637" s="1">
        <f t="shared" si="1069"/>
        <v>0.12895714525814458</v>
      </c>
    </row>
    <row r="1638" spans="2:11" x14ac:dyDescent="0.2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28.742159459020492</v>
      </c>
      <c r="G1638" s="1">
        <f t="shared" ref="G1638:K1638" si="1070">G1639+G1643+G1647+G1653</f>
        <v>26.554197688859162</v>
      </c>
      <c r="H1638" s="1">
        <f t="shared" si="1070"/>
        <v>20.793052469193555</v>
      </c>
      <c r="I1638" s="1">
        <f t="shared" si="1070"/>
        <v>19.704993871717505</v>
      </c>
      <c r="J1638" s="1">
        <f t="shared" si="1070"/>
        <v>28.084169467933577</v>
      </c>
      <c r="K1638" s="1">
        <f t="shared" si="1070"/>
        <v>28.979931445458725</v>
      </c>
    </row>
    <row r="1639" spans="2:11" x14ac:dyDescent="0.2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9.2074022938282543</v>
      </c>
      <c r="G1639" s="1">
        <f t="shared" ref="G1639:K1639" si="1073">SUM(G1640:G1642)</f>
        <v>10.384213500559122</v>
      </c>
      <c r="H1639" s="1">
        <f t="shared" si="1073"/>
        <v>10.842013588373607</v>
      </c>
      <c r="I1639" s="1">
        <f t="shared" si="1073"/>
        <v>11.493902657762927</v>
      </c>
      <c r="J1639" s="1">
        <f t="shared" si="1073"/>
        <v>11.738226441320467</v>
      </c>
      <c r="K1639" s="1">
        <f t="shared" si="1073"/>
        <v>12.63396959486931</v>
      </c>
    </row>
    <row r="1640" spans="2:11" x14ac:dyDescent="0.2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8.7116497391850611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9.7091185588649811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10.452390366705069</v>
      </c>
    </row>
    <row r="1641" spans="2:11" x14ac:dyDescent="0.2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1.5026822807273079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1.5911161002421097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1.7469221768680214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1.8950642903949393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2.029107874468052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2.1815792190594472</v>
      </c>
    </row>
    <row r="1642" spans="2:11" x14ac:dyDescent="0.2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0.88719196346608953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0.88718995920123167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0.88718862818292676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7.9874350167644185E-9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9.1047931859715244E-9</v>
      </c>
    </row>
    <row r="1643" spans="2:11" x14ac:dyDescent="0.2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8.9504675753553174E-4</v>
      </c>
      <c r="J1643" s="1">
        <f t="shared" si="1075"/>
        <v>1.111840327268236E-3</v>
      </c>
      <c r="K1643" s="1">
        <f t="shared" si="1075"/>
        <v>1.2615248919580612E-3</v>
      </c>
    </row>
    <row r="1644" spans="2:11" x14ac:dyDescent="0.2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2.2809368946189246E-4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2.8460913718919025E-4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2.5523487069304166E-4</v>
      </c>
    </row>
    <row r="1645" spans="2:11" x14ac:dyDescent="0.2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6.6606546376529524E-4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8.2721899190378969E-4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1.0062775342997952E-3</v>
      </c>
    </row>
    <row r="1646" spans="2:11" x14ac:dyDescent="0.2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8.8760430834397811E-7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1.2198175256097105E-8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1.2486965224431633E-8</v>
      </c>
    </row>
    <row r="1647" spans="2:11" x14ac:dyDescent="0.2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7.253364352322369E-6</v>
      </c>
      <c r="H1647" s="1">
        <f t="shared" si="1077"/>
        <v>7.524504989530817E-5</v>
      </c>
      <c r="I1647" s="1">
        <f t="shared" si="1077"/>
        <v>6.755935553480511E-5</v>
      </c>
      <c r="J1647" s="1">
        <f t="shared" si="1077"/>
        <v>1.0629609306932135E-4</v>
      </c>
      <c r="K1647" s="1">
        <f t="shared" si="1077"/>
        <v>0</v>
      </c>
    </row>
    <row r="1648" spans="2:11" x14ac:dyDescent="0.2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1.663473348503983</v>
      </c>
      <c r="G1648" s="1">
        <f t="shared" ref="G1648:K1648" si="1079">G1647-G1649</f>
        <v>6.8562982820581406E-6</v>
      </c>
      <c r="H1648" s="1">
        <f t="shared" si="1079"/>
        <v>7.1125800230854272E-5</v>
      </c>
      <c r="I1648" s="1">
        <f t="shared" si="1079"/>
        <v>6.3860241442991605E-5</v>
      </c>
      <c r="J1648" s="1">
        <f t="shared" si="1079"/>
        <v>5.4446738943006489E-5</v>
      </c>
      <c r="K1648" s="1">
        <f t="shared" si="1079"/>
        <v>0</v>
      </c>
    </row>
    <row r="1649" spans="2:11" x14ac:dyDescent="0.2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9.6334415224375122E-2</v>
      </c>
      <c r="G1649" s="1">
        <f t="shared" ref="G1649:K1649" si="1080">SUM(G1650:G1651)</f>
        <v>3.9706607026422831E-7</v>
      </c>
      <c r="H1649" s="1">
        <f t="shared" si="1080"/>
        <v>4.1192496644539038E-6</v>
      </c>
      <c r="I1649" s="1">
        <f t="shared" si="1080"/>
        <v>3.6991140918134996E-6</v>
      </c>
      <c r="J1649" s="1">
        <f t="shared" si="1080"/>
        <v>5.1849354126314858E-5</v>
      </c>
      <c r="K1649" s="1">
        <f t="shared" si="1080"/>
        <v>0</v>
      </c>
    </row>
    <row r="1650" spans="2:11" x14ac:dyDescent="0.2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9.6334415224375122E-2</v>
      </c>
      <c r="G1650" s="1">
        <f>[1]Transport!C$25/SUM([1]Transport!C$21,[1]Transport!C$25)*G1647*(G$34+G$598)/(G$34+G$598+G$37)</f>
        <v>3.9706607026422831E-7</v>
      </c>
      <c r="H1650" s="1">
        <f>[1]Transport!D$25/SUM([1]Transport!D$21,[1]Transport!D$25)*H1647*(H$34+H$598)/(H$34+H$598+H$37)</f>
        <v>4.1192496644539038E-6</v>
      </c>
      <c r="I1650" s="1">
        <f>[1]Transport!E$25/SUM([1]Transport!E$21,[1]Transport!E$25)*I1647*(I$34+I$598)/(I$34+I$598+I$37)</f>
        <v>3.6991140918134996E-6</v>
      </c>
      <c r="J1650" s="1">
        <f>[1]Transport!F$25/SUM([1]Transport!F$21,[1]Transport!F$25)*J1647*(J$34+J$598)/(J$34+J$598+J$37)</f>
        <v>4.5557737092305619E-5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6.2916170340092375E-6</v>
      </c>
      <c r="K1651" s="1">
        <f>(K$37+K$717)/([1]Transport!G$21+[1]Transport!G$25)*K1647</f>
        <v>0</v>
      </c>
    </row>
    <row r="1652" spans="2:11" x14ac:dyDescent="0.2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7.253364352322369E-6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7.524504989530817E-5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6.755935553480511E-5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1.0629609306932135E-4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17.774949401463882</v>
      </c>
      <c r="G1653" s="1">
        <f t="shared" ref="G1653:K1653" si="1081">SUM(G1658:G1660)</f>
        <v>16.169976934935686</v>
      </c>
      <c r="H1653" s="1">
        <f t="shared" si="1081"/>
        <v>9.9509636357700497</v>
      </c>
      <c r="I1653" s="1">
        <f t="shared" si="1081"/>
        <v>8.2101286078415097</v>
      </c>
      <c r="J1653" s="1">
        <f t="shared" si="1081"/>
        <v>16.344724890192772</v>
      </c>
      <c r="K1653" s="1">
        <f t="shared" si="1081"/>
        <v>16.344700325697456</v>
      </c>
    </row>
    <row r="1654" spans="2:11" x14ac:dyDescent="0.2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17.333363012366579</v>
      </c>
      <c r="G1654" s="1">
        <f t="shared" ref="G1654:K1654" si="1082">G1653-G1655</f>
        <v>15.739921156474052</v>
      </c>
      <c r="H1654" s="1">
        <f t="shared" si="1082"/>
        <v>9.6252675599910553</v>
      </c>
      <c r="I1654" s="1">
        <f t="shared" si="1082"/>
        <v>7.8310861355041546</v>
      </c>
      <c r="J1654" s="1">
        <f t="shared" si="1082"/>
        <v>13.928282144921246</v>
      </c>
      <c r="K1654" s="1">
        <f t="shared" si="1082"/>
        <v>-1.7716075268391762</v>
      </c>
    </row>
    <row r="1655" spans="2:11" x14ac:dyDescent="0.2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0.44158638909730163</v>
      </c>
      <c r="G1655" s="1">
        <f t="shared" ref="G1655:K1655" si="1083">SUM(G1656:G1657)</f>
        <v>0.43005577846163329</v>
      </c>
      <c r="H1655" s="1">
        <f t="shared" si="1083"/>
        <v>0.32569607577899495</v>
      </c>
      <c r="I1655" s="1">
        <f t="shared" si="1083"/>
        <v>0.37904247233735472</v>
      </c>
      <c r="J1655" s="1">
        <f t="shared" si="1083"/>
        <v>2.4164427452715258</v>
      </c>
      <c r="K1655" s="1">
        <f t="shared" si="1083"/>
        <v>18.116307852536632</v>
      </c>
    </row>
    <row r="1656" spans="2:11" x14ac:dyDescent="0.2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0.44158638909730163</v>
      </c>
      <c r="G1656" s="1">
        <f>[1]Transport!C$26/SUM([1]Transport!C$22,[1]Transport!C$26)*G1653*(G$33+G$580)/(G$33+G$580+G$36)</f>
        <v>0.43005577846163329</v>
      </c>
      <c r="H1656" s="1">
        <f>[1]Transport!D$26/SUM([1]Transport!D$22,[1]Transport!D$26)*H1653*(H$33+H$580)/(H$33+H$580+H$36)</f>
        <v>0.32569607577899495</v>
      </c>
      <c r="I1656" s="1">
        <f>[1]Transport!E$26/SUM([1]Transport!E$22,[1]Transport!E$26)*I1653*(I$33+I$580)/(I$33+I$580+I$36)</f>
        <v>0.37904247233735472</v>
      </c>
      <c r="J1656" s="1">
        <f>[1]Transport!F$26/SUM([1]Transport!F$22,[1]Transport!F$26)*J1653*(J$33+J$580)/(J$33+J$580+J$36)</f>
        <v>1.1529740978072223</v>
      </c>
      <c r="K1656" s="1">
        <f>[1]Transport!G$26/SUM([1]Transport!G$22,[1]Transport!G$26)*K1653*(K$33+K$580)/(K$33+K$580+K$36)</f>
        <v>1.8180482458107066</v>
      </c>
    </row>
    <row r="1657" spans="2:11" x14ac:dyDescent="0.2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1.2634686474643035</v>
      </c>
      <c r="K1657" s="1">
        <f>(K$36+K$716)/([1]Transport!G$22+[1]Transport!G$26)*K1653</f>
        <v>16.298259606725924</v>
      </c>
    </row>
    <row r="1658" spans="2:11" x14ac:dyDescent="0.2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0.3945515951291732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0.27428971678237346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-1.5337982903444606E-3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1.5260310759115249E-3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1.5204099196724566E-3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1.3983765331632694E-3</v>
      </c>
    </row>
    <row r="1660" spans="2:11" x14ac:dyDescent="0.2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15.895687218153313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9.952497434060394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8.2086025767655979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16.343204480273101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16.343301949164292</v>
      </c>
    </row>
    <row r="1661" spans="2:11" x14ac:dyDescent="0.2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0.22016640248257432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0.2450205034479935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0.26339608674031978</v>
      </c>
    </row>
    <row r="1663" spans="2:11" x14ac:dyDescent="0.2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2.5100853232792354E-2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2.6578054603252375E-2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2.9180644327190104E-2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3.165521496459394E-2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3.3894283311755216E-2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3.6441169564345337E-2</v>
      </c>
    </row>
    <row r="1664" spans="2:11" x14ac:dyDescent="0.2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2.1890497359435099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2.1890447906378401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2.1890415064948399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1.9708127704407999E-8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2.24650875349515E-8</v>
      </c>
    </row>
    <row r="1665" spans="2:11" x14ac:dyDescent="0.2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3.7780732158794834E-6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5.1064240693330846E-6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4.9311574517011224E-6</v>
      </c>
    </row>
    <row r="1666" spans="2:11" x14ac:dyDescent="0.2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5.7678912376039486E-6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6.0361119224487406E-6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5.9713513409217703E-6</v>
      </c>
    </row>
    <row r="1667" spans="2:11" x14ac:dyDescent="0.2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1.5918990312691E-6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2.18771621440872E-8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2.2395100674252399E-8</v>
      </c>
    </row>
    <row r="1668" spans="2:11" x14ac:dyDescent="0.2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6.5745384408528699E-6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6.8203036410573094E-5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6.12366287460259E-5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9.6348082910377097E-5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1.5991467672076215E-3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1.1117164885044318E-3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-6.216597798191397E-6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6.1851167042001978E-6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6.1623337426340915E-6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5.6677234104577018E-6</v>
      </c>
    </row>
    <row r="1671" spans="2:11" x14ac:dyDescent="0.2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15.709227312437401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9.8357524511147307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8.1123138638891206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16.1514950986864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16.151591424246</v>
      </c>
    </row>
    <row r="1672" spans="2:11" x14ac:dyDescent="0.2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2.5272641700947219E-2</v>
      </c>
      <c r="J1673" s="7">
        <f t="shared" si="1087"/>
        <v>2.5236122307341253E-2</v>
      </c>
      <c r="K1673" s="7">
        <f t="shared" si="1087"/>
        <v>2.5199602913735294E-2</v>
      </c>
    </row>
    <row r="1674" spans="2:11" x14ac:dyDescent="0.2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1.6704032219401282E-2</v>
      </c>
      <c r="G1674" s="7">
        <f t="shared" ref="G1674:K1674" si="1088">IFERROR(G1663/G1641,"-")</f>
        <v>1.6704032219401317E-2</v>
      </c>
      <c r="H1674" s="7">
        <f t="shared" si="1088"/>
        <v>1.670403221940131E-2</v>
      </c>
      <c r="I1674" s="7">
        <f t="shared" si="1088"/>
        <v>1.6704032219401307E-2</v>
      </c>
      <c r="J1674" s="7">
        <f t="shared" si="1088"/>
        <v>1.6704032219401293E-2</v>
      </c>
      <c r="K1674" s="7">
        <f t="shared" si="1088"/>
        <v>1.6704032219401303E-2</v>
      </c>
    </row>
    <row r="1675" spans="2:11" x14ac:dyDescent="0.2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2.4673913043478333</v>
      </c>
      <c r="H1675">
        <f t="shared" si="1089"/>
        <v>2.467391304347847</v>
      </c>
      <c r="I1675">
        <f t="shared" si="1089"/>
        <v>2.4673913043478368</v>
      </c>
      <c r="J1675">
        <f t="shared" si="1089"/>
        <v>2.4673913043478435</v>
      </c>
      <c r="K1675">
        <f t="shared" si="1089"/>
        <v>2.4673913043478284</v>
      </c>
    </row>
    <row r="1676" spans="2:11" x14ac:dyDescent="0.2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>
        <f t="shared" si="1090"/>
        <v>1.6563690230942073E-2</v>
      </c>
      <c r="J1676">
        <f t="shared" si="1090"/>
        <v>1.7941883805152239E-2</v>
      </c>
      <c r="K1676">
        <f t="shared" si="1090"/>
        <v>1.9320077379362404E-2</v>
      </c>
    </row>
    <row r="1677" spans="2:11" x14ac:dyDescent="0.2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>
        <f t="shared" si="1091"/>
        <v>8.6596461630029948E-3</v>
      </c>
      <c r="J1677">
        <f t="shared" si="1091"/>
        <v>7.2968729943651668E-3</v>
      </c>
      <c r="K1677">
        <f t="shared" si="1091"/>
        <v>5.934099825727358E-3</v>
      </c>
    </row>
    <row r="1678" spans="2:11" x14ac:dyDescent="0.2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1.7934782608695752</v>
      </c>
      <c r="J1678">
        <f t="shared" si="1092"/>
        <v>1.7934782608695652</v>
      </c>
      <c r="K1678">
        <f t="shared" si="1092"/>
        <v>1.7934782608695663</v>
      </c>
    </row>
    <row r="1679" spans="2:11" x14ac:dyDescent="0.2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0.90641226905247718</v>
      </c>
      <c r="H1679" s="4">
        <f t="shared" si="1093"/>
        <v>0.90641226905247663</v>
      </c>
      <c r="I1679" s="4">
        <f t="shared" si="1093"/>
        <v>0.90641226905247962</v>
      </c>
      <c r="J1679" s="4">
        <f t="shared" si="1093"/>
        <v>0.9064122690524794</v>
      </c>
      <c r="K1679" s="4" t="str">
        <f t="shared" si="1093"/>
        <v>-</v>
      </c>
    </row>
    <row r="1680" spans="2:11" x14ac:dyDescent="0.2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2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4.0530738867855113E-3</v>
      </c>
      <c r="G1681" s="1">
        <f t="shared" si="1094"/>
        <v>4.0530738867855121E-3</v>
      </c>
      <c r="H1681">
        <f t="shared" si="1094"/>
        <v>4.053073886785513E-3</v>
      </c>
      <c r="I1681">
        <f t="shared" si="1094"/>
        <v>4.0530738867855104E-3</v>
      </c>
      <c r="J1681">
        <f t="shared" si="1094"/>
        <v>4.0530738867855121E-3</v>
      </c>
      <c r="K1681">
        <f t="shared" si="1094"/>
        <v>4.0530738867855121E-3</v>
      </c>
    </row>
    <row r="1682" spans="2:11" x14ac:dyDescent="0.2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0.98826978015124944</v>
      </c>
      <c r="H1682" s="4">
        <f t="shared" si="1094"/>
        <v>0.98826978015124856</v>
      </c>
      <c r="I1682" s="4">
        <f t="shared" si="1094"/>
        <v>0.98826978015124989</v>
      </c>
      <c r="J1682" s="4">
        <f t="shared" si="1094"/>
        <v>0.98826978015124867</v>
      </c>
      <c r="K1682" s="4">
        <f t="shared" si="1094"/>
        <v>0.98826978015124445</v>
      </c>
    </row>
    <row r="1683" spans="2:11" x14ac:dyDescent="0.2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34.576133135824733</v>
      </c>
      <c r="G1683" s="3">
        <f t="shared" ref="G1683:K1683" si="1095">SUM(G1684:G1686,G1689:G1691,-G1696)</f>
        <v>32.50336708512836</v>
      </c>
      <c r="H1683" s="3">
        <f t="shared" si="1095"/>
        <v>29.908501259642129</v>
      </c>
      <c r="I1683" s="3">
        <f t="shared" si="1095"/>
        <v>24.231699024026227</v>
      </c>
      <c r="J1683" s="3">
        <f t="shared" si="1095"/>
        <v>13.966816801809081</v>
      </c>
      <c r="K1683" s="3">
        <f t="shared" si="1095"/>
        <v>-1.9533744639120993E-4</v>
      </c>
    </row>
    <row r="1684" spans="2:11" x14ac:dyDescent="0.2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2.5753220997982491</v>
      </c>
      <c r="G1684" s="1">
        <f>[1]Summary!C53+[1]Summary!C59</f>
        <v>2.4936664877761126</v>
      </c>
      <c r="H1684" s="1">
        <f>[1]Summary!D53+[1]Summary!D59</f>
        <v>2.3971682152705638</v>
      </c>
      <c r="I1684" s="1">
        <f>[1]Summary!E53+[1]Summary!E59</f>
        <v>2.2718441414821684</v>
      </c>
      <c r="J1684" s="1">
        <f>[1]Summary!F53+[1]Summary!F59</f>
        <v>0.53452197202517215</v>
      </c>
      <c r="K1684" s="1">
        <f>[1]Summary!G53+[1]Summary!G59</f>
        <v>-2.7707900606158709</v>
      </c>
    </row>
    <row r="1685" spans="2:11" x14ac:dyDescent="0.2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-1.7732151014291069E-3</v>
      </c>
    </row>
    <row r="1686" spans="2:11" x14ac:dyDescent="0.2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6.4924905891037525</v>
      </c>
      <c r="G1686" s="1">
        <f>[1]Summary!C55+[1]Summary!C60</f>
        <v>5.9889178756934891</v>
      </c>
      <c r="H1686" s="1">
        <f>[1]Summary!D55+[1]Summary!D60</f>
        <v>5.5499686390421603</v>
      </c>
      <c r="I1686" s="1">
        <f>[1]Summary!E55+[1]Summary!E60</f>
        <v>4.8568750818254882</v>
      </c>
      <c r="J1686" s="1">
        <f>[1]Summary!F55+[1]Summary!F60</f>
        <v>3.5472602317147071</v>
      </c>
      <c r="K1686" s="1">
        <f>[1]Summary!G55+[1]Summary!G60</f>
        <v>-0.2458491850478759</v>
      </c>
    </row>
    <row r="1687" spans="2:11" x14ac:dyDescent="0.2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4.4031437886191132</v>
      </c>
      <c r="G1687" s="1">
        <f t="shared" ref="G1687:K1687" si="1100">G1686-G1688</f>
        <v>3.8779047058194087</v>
      </c>
      <c r="H1687" s="1">
        <f t="shared" si="1100"/>
        <v>3.4476991679809004</v>
      </c>
      <c r="I1687" s="1">
        <f t="shared" si="1100"/>
        <v>2.7632180146100183</v>
      </c>
      <c r="J1687" s="1">
        <f t="shared" si="1100"/>
        <v>1.4700609508313911</v>
      </c>
      <c r="K1687" s="1">
        <f t="shared" si="1100"/>
        <v>-1.2777231419583557</v>
      </c>
    </row>
    <row r="1688" spans="2:11" x14ac:dyDescent="0.2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2.09365706721547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2.077199280883316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1.0318739569104798</v>
      </c>
    </row>
    <row r="1689" spans="2:11" x14ac:dyDescent="0.2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3.7905325251884499</v>
      </c>
      <c r="G1689" s="1">
        <f>[1]Summary!C56</f>
        <v>3.4098270061585301</v>
      </c>
      <c r="H1689" s="1">
        <f>[1]Summary!D56</f>
        <v>3.5178940302145603</v>
      </c>
      <c r="I1689" s="1">
        <f>[1]Summary!E56</f>
        <v>3.14329726253857</v>
      </c>
      <c r="J1689" s="1">
        <f>[1]Summary!F56</f>
        <v>2.0974102543297959</v>
      </c>
      <c r="K1689" s="1">
        <f>[1]Summary!G56</f>
        <v>0.79061169883198523</v>
      </c>
    </row>
    <row r="1690" spans="2:11" x14ac:dyDescent="0.2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7.1762341058967438</v>
      </c>
      <c r="G1690" s="1">
        <f>[1]Summary!C57</f>
        <v>6.5876010851951978</v>
      </c>
      <c r="H1690" s="1">
        <f>[1]Summary!D57</f>
        <v>6.0039846560418937</v>
      </c>
      <c r="I1690" s="1">
        <f>[1]Summary!E57</f>
        <v>5.78852067554066</v>
      </c>
      <c r="J1690" s="1">
        <f>[1]Summary!F57</f>
        <v>4.2161205447338999</v>
      </c>
      <c r="K1690" s="1">
        <f>[1]Summary!G57</f>
        <v>1.3090802438832714</v>
      </c>
    </row>
    <row r="1691" spans="2:11" x14ac:dyDescent="0.2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14.541553815837538</v>
      </c>
      <c r="G1691" s="1">
        <f>[1]Summary!C58</f>
        <v>14.023354630305027</v>
      </c>
      <c r="H1691" s="1">
        <f>[1]Summary!D58</f>
        <v>12.439485719072954</v>
      </c>
      <c r="I1691" s="1">
        <f>[1]Summary!E58</f>
        <v>8.171161862639341</v>
      </c>
      <c r="J1691" s="1">
        <f>[1]Summary!F58</f>
        <v>3.5715117353595027</v>
      </c>
      <c r="K1691" s="1">
        <f>[1]Summary!G58</f>
        <v>0.9185752754825014</v>
      </c>
    </row>
    <row r="1692" spans="2:11" x14ac:dyDescent="0.2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1.7600166820620093</v>
      </c>
      <c r="K1692" s="1">
        <f>-[1]Summary!G59</f>
        <v>5.0882440615528983</v>
      </c>
    </row>
    <row r="1693" spans="2:11" x14ac:dyDescent="0.2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0.36230282336682768</v>
      </c>
      <c r="K1693" s="1">
        <f>-[1]Summary!G60</f>
        <v>3.4267735916832547</v>
      </c>
    </row>
    <row r="1694" spans="2:11" x14ac:dyDescent="0.2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1.7144355027181504E-3</v>
      </c>
    </row>
    <row r="1695" spans="2:11" x14ac:dyDescent="0.2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5.356565883964373E-5</v>
      </c>
      <c r="K1695" s="1">
        <f>-[1]Summary!G62</f>
        <v>5.8779598710956491E-5</v>
      </c>
    </row>
    <row r="1696" spans="2:11" x14ac:dyDescent="0.2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7.9363539970936029E-6</v>
      </c>
      <c r="K1696" s="1">
        <f>-[1]Summary!G63</f>
        <v>5.0094878973440628E-5</v>
      </c>
    </row>
    <row r="1697" spans="2:11" x14ac:dyDescent="0.2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2.1221487256200695</v>
      </c>
      <c r="K1697" s="3">
        <f t="shared" si="1101"/>
        <v>8.5166372100329255</v>
      </c>
    </row>
    <row r="1698" spans="2:11" x14ac:dyDescent="0.2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0.83333313228948747</v>
      </c>
      <c r="K1698" s="1">
        <f>[1]Summary!C$77</f>
        <v>1.9047618686225607</v>
      </c>
    </row>
    <row r="1699" spans="2:11" x14ac:dyDescent="0.2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0.30006225262881198</v>
      </c>
      <c r="K1699" s="1">
        <f>[1]Summary!C$78</f>
        <v>0.79501014509655887</v>
      </c>
    </row>
    <row r="1700" spans="2:11" x14ac:dyDescent="0.2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0.98875334070177001</v>
      </c>
      <c r="K1700" s="1">
        <f>[1]Summary!C$79</f>
        <v>5.8168651963138061</v>
      </c>
    </row>
    <row r="1701" spans="2:11" x14ac:dyDescent="0.2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6.3775326415114561E-5</v>
      </c>
      <c r="K1702" s="1">
        <f t="shared" si="1105"/>
        <v>3.6487960125720312E-4</v>
      </c>
    </row>
    <row r="1703" spans="2:11" x14ac:dyDescent="0.2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1.1005077542636461E-5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4.5586339865830981E-5</v>
      </c>
    </row>
    <row r="1704" spans="2:11" x14ac:dyDescent="0.2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5.2770248872478105E-5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3.1929326139137215E-4</v>
      </c>
    </row>
    <row r="1705" spans="2:11" x14ac:dyDescent="0.2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7.9363539970936029E-6</v>
      </c>
      <c r="K1705" s="1">
        <f t="shared" si="1106"/>
        <v>5.0094878973440628E-5</v>
      </c>
    </row>
    <row r="1706" spans="2:11" x14ac:dyDescent="0.2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961.86362166071035</v>
      </c>
      <c r="G1706" s="3">
        <f t="shared" ref="G1706:K1706" si="1107">SUM(G1707:G1708,G1725,G1734:G1735,G1736,G1737,G1742,G1745,,G1750:G1753,G1746)</f>
        <v>959.73085006453391</v>
      </c>
      <c r="H1706" s="3">
        <f t="shared" si="1107"/>
        <v>896.77094832888702</v>
      </c>
      <c r="I1706" s="3">
        <f t="shared" si="1107"/>
        <v>856.28336435638607</v>
      </c>
      <c r="J1706" s="3">
        <f t="shared" si="1107"/>
        <v>721.10804453341757</v>
      </c>
      <c r="K1706" s="3">
        <f t="shared" si="1107"/>
        <v>639.38204578014347</v>
      </c>
    </row>
    <row r="1707" spans="2:11" x14ac:dyDescent="0.2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3.6600176043170114</v>
      </c>
      <c r="G1707" s="1">
        <f t="shared" ref="G1707:K1707" si="1109">G21</f>
        <v>3.5647332472343716</v>
      </c>
      <c r="H1707" s="1">
        <f t="shared" si="1109"/>
        <v>1.3827493192306469E-2</v>
      </c>
      <c r="I1707" s="1">
        <f t="shared" si="1109"/>
        <v>1.8541063126285018E-3</v>
      </c>
      <c r="J1707" s="1">
        <f t="shared" si="1109"/>
        <v>1.0994191295734153E-3</v>
      </c>
      <c r="K1707" s="1">
        <f t="shared" si="1109"/>
        <v>3.035801368893195E-4</v>
      </c>
    </row>
    <row r="1708" spans="2:11" x14ac:dyDescent="0.2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310.81285563295432</v>
      </c>
      <c r="G1708" s="1">
        <f t="shared" si="1113"/>
        <v>288.93746801355093</v>
      </c>
      <c r="H1708" s="1">
        <f t="shared" si="1113"/>
        <v>250.90526981653977</v>
      </c>
      <c r="I1708" s="1">
        <f t="shared" si="1113"/>
        <v>180.25903559253354</v>
      </c>
      <c r="J1708" s="1">
        <f t="shared" si="1113"/>
        <v>86.9019737246158</v>
      </c>
      <c r="K1708" s="1">
        <f t="shared" si="1113"/>
        <v>21.873052147219763</v>
      </c>
    </row>
    <row r="1709" spans="2:11" x14ac:dyDescent="0.2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303.76140761623839</v>
      </c>
      <c r="G1709" s="1">
        <f t="shared" si="1113"/>
        <v>281.55557323085628</v>
      </c>
      <c r="H1709" s="1">
        <f t="shared" si="1113"/>
        <v>244.05968633055491</v>
      </c>
      <c r="I1709" s="1">
        <f t="shared" si="1113"/>
        <v>174.59303985422829</v>
      </c>
      <c r="J1709" s="1">
        <f t="shared" si="1113"/>
        <v>78.761892124525787</v>
      </c>
      <c r="K1709" s="1">
        <f t="shared" si="1113"/>
        <v>0</v>
      </c>
    </row>
    <row r="1710" spans="2:11" x14ac:dyDescent="0.2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101.75082753908266</v>
      </c>
      <c r="G1710" s="1">
        <f t="shared" si="1113"/>
        <v>90.978181792724413</v>
      </c>
      <c r="H1710" s="1">
        <f t="shared" si="1113"/>
        <v>79.473275573990776</v>
      </c>
      <c r="I1710" s="1">
        <f t="shared" si="1113"/>
        <v>68.975908105778117</v>
      </c>
      <c r="J1710" s="1">
        <f t="shared" si="1113"/>
        <v>35.34593739107617</v>
      </c>
      <c r="K1710" s="1">
        <f t="shared" si="1113"/>
        <v>0</v>
      </c>
    </row>
    <row r="1711" spans="2:11" x14ac:dyDescent="0.2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2.776377986127597</v>
      </c>
      <c r="G1711" s="1">
        <f t="shared" si="1113"/>
        <v>6.0828315557067748E-4</v>
      </c>
      <c r="H1711" s="1">
        <f t="shared" si="1113"/>
        <v>1.6081101238433902E-3</v>
      </c>
      <c r="I1711" s="1">
        <f t="shared" si="1113"/>
        <v>8.3585545007471528E-4</v>
      </c>
      <c r="J1711" s="1">
        <f t="shared" si="1113"/>
        <v>1.4350494840622131E-3</v>
      </c>
      <c r="K1711" s="1">
        <f t="shared" si="1113"/>
        <v>0</v>
      </c>
    </row>
    <row r="1712" spans="2:11" x14ac:dyDescent="0.2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118.35675551831334</v>
      </c>
      <c r="G1712" s="1">
        <f t="shared" si="1113"/>
        <v>110.35761346325972</v>
      </c>
      <c r="H1712" s="1">
        <f t="shared" si="1113"/>
        <v>89.109371701409103</v>
      </c>
      <c r="I1712" s="1">
        <f t="shared" si="1113"/>
        <v>61.68607932305197</v>
      </c>
      <c r="J1712" s="1">
        <f t="shared" si="1113"/>
        <v>36.340382813874584</v>
      </c>
      <c r="K1712" s="1">
        <f t="shared" si="1113"/>
        <v>0</v>
      </c>
    </row>
    <row r="1713" spans="2:11" x14ac:dyDescent="0.2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79.768061206335631</v>
      </c>
      <c r="G1713" s="1">
        <f t="shared" si="1113"/>
        <v>78.813954808162791</v>
      </c>
      <c r="H1713" s="1">
        <f t="shared" si="1113"/>
        <v>73.626471785715509</v>
      </c>
      <c r="I1713" s="1">
        <f t="shared" si="1113"/>
        <v>41.371189633328328</v>
      </c>
      <c r="J1713" s="1">
        <f t="shared" si="1113"/>
        <v>5.4641148190270163</v>
      </c>
      <c r="K1713" s="1">
        <f t="shared" si="1113"/>
        <v>0</v>
      </c>
    </row>
    <row r="1714" spans="2:11" x14ac:dyDescent="0.2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2.5590269366197904</v>
      </c>
      <c r="J1714" s="1">
        <f t="shared" si="1113"/>
        <v>1.6100220510639542</v>
      </c>
      <c r="K1714" s="1">
        <f t="shared" si="1113"/>
        <v>0</v>
      </c>
    </row>
    <row r="1715" spans="2:11" x14ac:dyDescent="0.2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7.0514480167159661</v>
      </c>
      <c r="G1715" s="1">
        <f t="shared" si="1113"/>
        <v>7.3818947826946717</v>
      </c>
      <c r="H1715" s="1">
        <f t="shared" si="1113"/>
        <v>6.8455834859848625</v>
      </c>
      <c r="I1715" s="1">
        <f t="shared" si="1113"/>
        <v>5.6659957383052504</v>
      </c>
      <c r="J1715" s="1">
        <f t="shared" si="1113"/>
        <v>8.14008160009001</v>
      </c>
      <c r="K1715" s="1">
        <f t="shared" si="1113"/>
        <v>21.873052147219763</v>
      </c>
    </row>
    <row r="1716" spans="2:11" x14ac:dyDescent="0.2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2.6172923206949146</v>
      </c>
      <c r="G1716" s="1">
        <f t="shared" si="1113"/>
        <v>2.8178158106402114</v>
      </c>
      <c r="H1716" s="1">
        <f t="shared" si="1113"/>
        <v>2.5843057599647801</v>
      </c>
      <c r="I1716" s="1">
        <f t="shared" si="1113"/>
        <v>3.2696557533598596</v>
      </c>
      <c r="J1716" s="1">
        <f t="shared" si="1113"/>
        <v>3.2710257266126312</v>
      </c>
      <c r="K1716" s="1">
        <f t="shared" si="1113"/>
        <v>17.412193802107165</v>
      </c>
    </row>
    <row r="1717" spans="2:11" x14ac:dyDescent="0.2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4.434155696021052</v>
      </c>
      <c r="G1717" s="1">
        <f t="shared" si="1113"/>
        <v>4.5640789720544603</v>
      </c>
      <c r="H1717" s="1">
        <f t="shared" si="1113"/>
        <v>4.261277726020082</v>
      </c>
      <c r="I1717" s="1">
        <f t="shared" si="1113"/>
        <v>2.3963399849453912</v>
      </c>
      <c r="J1717" s="1">
        <f t="shared" si="1113"/>
        <v>4.8690558734773788</v>
      </c>
      <c r="K1717" s="1">
        <f t="shared" si="1113"/>
        <v>4.4608583451125972</v>
      </c>
    </row>
    <row r="1718" spans="2:11" x14ac:dyDescent="0.2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7.0514480167159661</v>
      </c>
      <c r="G1718" s="1">
        <f t="shared" si="1113"/>
        <v>7.3818947826946717</v>
      </c>
      <c r="H1718" s="1">
        <f t="shared" si="1113"/>
        <v>6.8455834859848625</v>
      </c>
      <c r="I1718" s="1">
        <f t="shared" si="1113"/>
        <v>5.6659957383052504</v>
      </c>
      <c r="J1718" s="1">
        <f t="shared" si="1113"/>
        <v>7.8337347254143204</v>
      </c>
      <c r="K1718" s="1">
        <f t="shared" si="1113"/>
        <v>7.7318840717252284</v>
      </c>
    </row>
    <row r="1719" spans="2:11" x14ac:dyDescent="0.2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2.6172923206949146</v>
      </c>
      <c r="G1719" s="1">
        <f t="shared" si="1113"/>
        <v>2.8178158106402114</v>
      </c>
      <c r="H1719" s="1">
        <f t="shared" si="1113"/>
        <v>2.5843057599647801</v>
      </c>
      <c r="I1719" s="1">
        <f t="shared" si="1113"/>
        <v>3.2696557533598596</v>
      </c>
      <c r="J1719" s="1">
        <f t="shared" si="1113"/>
        <v>3.2696557533598596</v>
      </c>
      <c r="K1719" s="1">
        <f t="shared" si="1113"/>
        <v>3.2710257266126312</v>
      </c>
    </row>
    <row r="1720" spans="2:11" x14ac:dyDescent="0.2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4.434155696021052</v>
      </c>
      <c r="G1720" s="1">
        <f t="shared" si="1113"/>
        <v>4.5640789720544603</v>
      </c>
      <c r="H1720" s="1">
        <f t="shared" si="1113"/>
        <v>4.261277726020082</v>
      </c>
      <c r="I1720" s="1">
        <f t="shared" si="1113"/>
        <v>2.3963399849453912</v>
      </c>
      <c r="J1720" s="1">
        <f t="shared" si="1113"/>
        <v>4.5640789720544603</v>
      </c>
      <c r="K1720" s="1">
        <f t="shared" si="1113"/>
        <v>4.4608583451125972</v>
      </c>
    </row>
    <row r="1721" spans="2:11" x14ac:dyDescent="0.2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0.30634687467569011</v>
      </c>
      <c r="K1721" s="1">
        <f t="shared" si="1113"/>
        <v>14.141168075494534</v>
      </c>
    </row>
    <row r="1722" spans="2:11" x14ac:dyDescent="0.2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1.3699732527716613E-3</v>
      </c>
      <c r="K1722" s="1">
        <f t="shared" si="1113"/>
        <v>14.141168075494534</v>
      </c>
    </row>
    <row r="1723" spans="2:11" x14ac:dyDescent="0.2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0.30497690142291844</v>
      </c>
      <c r="K1723" s="1">
        <f t="shared" si="1113"/>
        <v>0</v>
      </c>
    </row>
    <row r="1724" spans="2:11" x14ac:dyDescent="0.2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2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117.10727160857223</v>
      </c>
      <c r="G1725" s="1">
        <f t="shared" si="1113"/>
        <v>107.23651182119472</v>
      </c>
      <c r="H1725" s="1">
        <f t="shared" si="1113"/>
        <v>117.38069498141708</v>
      </c>
      <c r="I1725" s="1">
        <f t="shared" si="1113"/>
        <v>111.49019994883032</v>
      </c>
      <c r="J1725" s="1">
        <f t="shared" si="1113"/>
        <v>90.869729680588165</v>
      </c>
      <c r="K1725" s="1">
        <f t="shared" si="1113"/>
        <v>56.517380726843662</v>
      </c>
    </row>
    <row r="1726" spans="2:11" x14ac:dyDescent="0.2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117.10727160857223</v>
      </c>
      <c r="G1726" s="1">
        <f t="shared" si="1113"/>
        <v>106.72000581378509</v>
      </c>
      <c r="H1726" s="1">
        <f t="shared" si="1113"/>
        <v>116.21354806825201</v>
      </c>
      <c r="I1726" s="1">
        <f t="shared" si="1113"/>
        <v>107.12464972035639</v>
      </c>
      <c r="J1726" s="1">
        <f t="shared" si="1113"/>
        <v>82.642974091327176</v>
      </c>
      <c r="K1726" s="1">
        <f t="shared" si="1113"/>
        <v>41.777284198737583</v>
      </c>
    </row>
    <row r="1727" spans="2:11" x14ac:dyDescent="0.2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117.10727160857223</v>
      </c>
      <c r="G1727" s="1">
        <f t="shared" si="1113"/>
        <v>106.72000581378509</v>
      </c>
      <c r="H1727" s="1">
        <f t="shared" si="1113"/>
        <v>116.21354806825201</v>
      </c>
      <c r="I1727" s="1">
        <f t="shared" si="1113"/>
        <v>107.12308285073429</v>
      </c>
      <c r="J1727" s="1">
        <f t="shared" si="1113"/>
        <v>82.641159547012379</v>
      </c>
      <c r="K1727" s="1">
        <f t="shared" si="1113"/>
        <v>41.776597553496444</v>
      </c>
    </row>
    <row r="1728" spans="2:11" x14ac:dyDescent="0.2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1.5668696220947588E-3</v>
      </c>
      <c r="J1728" s="1">
        <f t="shared" si="1113"/>
        <v>1.8145443148035372E-3</v>
      </c>
      <c r="K1728" s="1">
        <f t="shared" si="1113"/>
        <v>6.8664524113818922E-4</v>
      </c>
    </row>
    <row r="1729" spans="2:11" x14ac:dyDescent="0.2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0.51650600740963526</v>
      </c>
      <c r="H1729" s="1">
        <f t="shared" si="1113"/>
        <v>1.1671469131650629</v>
      </c>
      <c r="I1729" s="1">
        <f t="shared" si="1113"/>
        <v>4.3655502284739356</v>
      </c>
      <c r="J1729" s="1">
        <f t="shared" si="1113"/>
        <v>8.2267555892609963</v>
      </c>
      <c r="K1729" s="1">
        <f t="shared" si="1113"/>
        <v>14.740096528106077</v>
      </c>
    </row>
    <row r="1730" spans="2:11" x14ac:dyDescent="0.2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0.51650600740963526</v>
      </c>
      <c r="H1730" s="1">
        <f t="shared" si="1113"/>
        <v>1.1671469131650629</v>
      </c>
      <c r="I1730" s="1">
        <f t="shared" si="1113"/>
        <v>4.3655502284739356</v>
      </c>
      <c r="J1730" s="1">
        <f t="shared" si="1113"/>
        <v>4.3655502284739356</v>
      </c>
      <c r="K1730" s="1">
        <f t="shared" si="1113"/>
        <v>8.2267555892609963</v>
      </c>
    </row>
    <row r="1731" spans="2:11" x14ac:dyDescent="0.2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0.51650600740963526</v>
      </c>
      <c r="H1731" s="1">
        <f t="shared" si="1113"/>
        <v>1.1671469131650629</v>
      </c>
      <c r="I1731" s="1">
        <f t="shared" si="1113"/>
        <v>4.3655502284739356</v>
      </c>
      <c r="J1731" s="1">
        <f t="shared" si="1113"/>
        <v>4.3655502284739356</v>
      </c>
      <c r="K1731" s="1">
        <f t="shared" si="1113"/>
        <v>8.2267555892609963</v>
      </c>
    </row>
    <row r="1732" spans="2:11" x14ac:dyDescent="0.2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3.8612053607870607</v>
      </c>
      <c r="K1732" s="1">
        <f t="shared" si="1113"/>
        <v>6.5133409388450811</v>
      </c>
    </row>
    <row r="1733" spans="2:11" x14ac:dyDescent="0.2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3.8612053607870607</v>
      </c>
      <c r="K1733" s="1">
        <f t="shared" si="1113"/>
        <v>6.5133409388450811</v>
      </c>
    </row>
    <row r="1734" spans="2:11" x14ac:dyDescent="0.2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250.9482323089112</v>
      </c>
      <c r="G1734" s="1">
        <f t="shared" si="1113"/>
        <v>253.2992088049873</v>
      </c>
      <c r="H1734" s="1">
        <f t="shared" si="1113"/>
        <v>198.51826646058717</v>
      </c>
      <c r="I1734" s="1">
        <f t="shared" si="1113"/>
        <v>205.90275852444549</v>
      </c>
      <c r="J1734" s="1">
        <f t="shared" si="1113"/>
        <v>98.945528842705869</v>
      </c>
      <c r="K1734" s="1">
        <f t="shared" si="1113"/>
        <v>0</v>
      </c>
    </row>
    <row r="1735" spans="2:11" x14ac:dyDescent="0.2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-20.00999998612312</v>
      </c>
      <c r="G1735" s="1">
        <f t="shared" ref="G1735:K1735" si="1114">-G56+G49</f>
        <v>14.903172365455248</v>
      </c>
      <c r="H1735" s="1">
        <f t="shared" si="1114"/>
        <v>-4.3973208156182224</v>
      </c>
      <c r="I1735" s="1">
        <f t="shared" si="1114"/>
        <v>-4.9873116331404219</v>
      </c>
      <c r="J1735" s="1">
        <f t="shared" si="1114"/>
        <v>10.497826018546842</v>
      </c>
      <c r="K1735" s="1">
        <f t="shared" si="1114"/>
        <v>-4.0230463182853207</v>
      </c>
    </row>
    <row r="1736" spans="2:11" x14ac:dyDescent="0.2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8.1956640054247138</v>
      </c>
      <c r="K1736" s="1">
        <f t="shared" si="1115"/>
        <v>8.1957282294491911</v>
      </c>
    </row>
    <row r="1737" spans="2:11" x14ac:dyDescent="0.2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44.770019825759434</v>
      </c>
      <c r="G1737" s="1">
        <f t="shared" ref="G1737:K1737" si="1116">G3</f>
        <v>46.031879917155194</v>
      </c>
      <c r="H1737" s="1">
        <f t="shared" si="1116"/>
        <v>46.031911157303909</v>
      </c>
      <c r="I1737" s="1">
        <f t="shared" si="1116"/>
        <v>47.793380949848242</v>
      </c>
      <c r="J1737" s="1">
        <f t="shared" si="1116"/>
        <v>47.81769912314067</v>
      </c>
      <c r="K1737" s="1">
        <f t="shared" si="1116"/>
        <v>63.755800311777854</v>
      </c>
    </row>
    <row r="1738" spans="2:11" x14ac:dyDescent="0.2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10.182343711723583</v>
      </c>
      <c r="G1738" s="1">
        <f t="shared" ref="G1738:K1738" si="1118">G4</f>
        <v>11.15295473011696</v>
      </c>
      <c r="H1738" s="1">
        <f t="shared" si="1118"/>
        <v>12.608871253782119</v>
      </c>
      <c r="I1738" s="1">
        <f t="shared" si="1118"/>
        <v>15.035399911598988</v>
      </c>
      <c r="J1738" s="1">
        <f t="shared" si="1118"/>
        <v>17.461933886337814</v>
      </c>
      <c r="K1738" s="1">
        <f t="shared" si="1118"/>
        <v>17.461951929179484</v>
      </c>
    </row>
    <row r="1739" spans="2:11" x14ac:dyDescent="0.2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7.459220524837173</v>
      </c>
      <c r="G1739" s="1">
        <f t="shared" ref="G1739:K1739" si="1120">G5</f>
        <v>8.0030442710088607</v>
      </c>
      <c r="H1739" s="1">
        <f t="shared" si="1120"/>
        <v>8.8187799853064828</v>
      </c>
      <c r="I1739" s="1">
        <f t="shared" si="1120"/>
        <v>10.178340657678678</v>
      </c>
      <c r="J1739" s="1">
        <f t="shared" si="1120"/>
        <v>10.230799557139125</v>
      </c>
      <c r="K1739" s="1">
        <f t="shared" si="1120"/>
        <v>7.6166036957639554</v>
      </c>
    </row>
    <row r="1740" spans="2:11" x14ac:dyDescent="0.2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2.6225322731467555</v>
      </c>
      <c r="G1740" s="1">
        <f t="shared" ref="G1740:K1740" si="1122">G6</f>
        <v>3.2650077281950654</v>
      </c>
      <c r="H1740" s="1">
        <f t="shared" si="1122"/>
        <v>4.2287220702602326</v>
      </c>
      <c r="I1740" s="1">
        <f t="shared" si="1122"/>
        <v>5.8349139906862817</v>
      </c>
      <c r="J1740" s="1">
        <f t="shared" si="1122"/>
        <v>6.3806341150694443</v>
      </c>
      <c r="K1740" s="1">
        <f t="shared" si="1122"/>
        <v>4.2597011635874855</v>
      </c>
    </row>
    <row r="1741" spans="2:11" x14ac:dyDescent="0.2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24.505923316051927</v>
      </c>
      <c r="G1741" s="1">
        <f t="shared" ref="G1741:K1741" si="1124">G7</f>
        <v>23.610873187834311</v>
      </c>
      <c r="H1741" s="1">
        <f t="shared" si="1124"/>
        <v>20.375537847955073</v>
      </c>
      <c r="I1741" s="1">
        <f t="shared" si="1124"/>
        <v>16.744726389884288</v>
      </c>
      <c r="J1741" s="1">
        <f t="shared" si="1124"/>
        <v>13.744331564594287</v>
      </c>
      <c r="K1741" s="1">
        <f t="shared" si="1124"/>
        <v>34.417543523246927</v>
      </c>
    </row>
    <row r="1742" spans="2:11" x14ac:dyDescent="0.2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69.393111517952264</v>
      </c>
      <c r="G1742" s="1">
        <f t="shared" ref="G1742:K1742" si="1126">G8</f>
        <v>69.663511002133575</v>
      </c>
      <c r="H1742" s="1">
        <f t="shared" si="1126"/>
        <v>69.270597180258648</v>
      </c>
      <c r="I1742" s="1">
        <f t="shared" si="1126"/>
        <v>68.821098859043246</v>
      </c>
      <c r="J1742" s="1">
        <f t="shared" si="1126"/>
        <v>68.940719031550771</v>
      </c>
      <c r="K1742" s="1">
        <f t="shared" si="1126"/>
        <v>69.384761388619211</v>
      </c>
    </row>
    <row r="1743" spans="2:11" x14ac:dyDescent="0.2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35.611926408304136</v>
      </c>
      <c r="G1743" s="1">
        <f t="shared" ref="G1743:K1743" si="1128">G9</f>
        <v>35.882394992742888</v>
      </c>
      <c r="H1743" s="1">
        <f t="shared" si="1128"/>
        <v>35.489485136245129</v>
      </c>
      <c r="I1743" s="1">
        <f t="shared" si="1128"/>
        <v>35.03997152107388</v>
      </c>
      <c r="J1743" s="1">
        <f t="shared" si="1128"/>
        <v>35.159504391978047</v>
      </c>
      <c r="K1743" s="1">
        <f t="shared" si="1128"/>
        <v>35.603194357200124</v>
      </c>
    </row>
    <row r="1744" spans="2:11" x14ac:dyDescent="0.2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33.781185109648128</v>
      </c>
      <c r="G1744" s="1">
        <f t="shared" ref="G1744:K1744" si="1130">G10</f>
        <v>33.781116009390686</v>
      </c>
      <c r="H1744" s="1">
        <f t="shared" si="1130"/>
        <v>33.781112044013526</v>
      </c>
      <c r="I1744" s="1">
        <f t="shared" si="1130"/>
        <v>33.781127337969366</v>
      </c>
      <c r="J1744" s="1">
        <f t="shared" si="1130"/>
        <v>33.781214639572717</v>
      </c>
      <c r="K1744" s="1">
        <f t="shared" si="1130"/>
        <v>33.78156703141908</v>
      </c>
    </row>
    <row r="1745" spans="2:11" x14ac:dyDescent="0.2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3.7980984918608955</v>
      </c>
      <c r="G1745" s="1">
        <f t="shared" ref="G1745:K1745" si="1132">G11</f>
        <v>11.201577700730049</v>
      </c>
      <c r="H1745" s="1">
        <f t="shared" si="1132"/>
        <v>14.552446946343011</v>
      </c>
      <c r="I1745" s="1">
        <f t="shared" si="1132"/>
        <v>15.882429982406231</v>
      </c>
      <c r="J1745" s="1">
        <f t="shared" si="1132"/>
        <v>15.896323680596936</v>
      </c>
      <c r="K1745" s="1">
        <f t="shared" si="1132"/>
        <v>27.000007322315554</v>
      </c>
    </row>
    <row r="1746" spans="2:11" x14ac:dyDescent="0.2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149.43050485633839</v>
      </c>
      <c r="G1746" s="1">
        <f t="shared" ref="G1746:K1746" si="1134">G12</f>
        <v>125.60793650376719</v>
      </c>
      <c r="H1746" s="1">
        <f t="shared" si="1134"/>
        <v>141.79826635511282</v>
      </c>
      <c r="I1746" s="1">
        <f t="shared" si="1134"/>
        <v>150.48304324628168</v>
      </c>
      <c r="J1746" s="1">
        <f t="shared" si="1134"/>
        <v>151.72539469712524</v>
      </c>
      <c r="K1746" s="1">
        <f t="shared" si="1134"/>
        <v>152.38973897905638</v>
      </c>
    </row>
    <row r="1747" spans="2:11" x14ac:dyDescent="0.2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66.745686196139275</v>
      </c>
      <c r="G1747" s="1">
        <f t="shared" ref="G1747:K1747" si="1136">G13</f>
        <v>49.798816925850836</v>
      </c>
      <c r="H1747" s="1">
        <f t="shared" si="1136"/>
        <v>68.534990509700648</v>
      </c>
      <c r="I1747" s="1">
        <f t="shared" si="1136"/>
        <v>70.233615924895204</v>
      </c>
      <c r="J1747" s="1">
        <f t="shared" si="1136"/>
        <v>72.635655924005292</v>
      </c>
      <c r="K1747" s="1">
        <f t="shared" si="1136"/>
        <v>69.178239786723523</v>
      </c>
    </row>
    <row r="1748" spans="2:11" x14ac:dyDescent="0.2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66.632412429208316</v>
      </c>
      <c r="G1748" s="1">
        <f t="shared" ref="G1748:K1748" si="1138">G14</f>
        <v>55.764035817823689</v>
      </c>
      <c r="H1748" s="1">
        <f t="shared" si="1138"/>
        <v>65.550403513743376</v>
      </c>
      <c r="I1748" s="1">
        <f t="shared" si="1138"/>
        <v>64.465706874975368</v>
      </c>
      <c r="J1748" s="1">
        <f t="shared" si="1138"/>
        <v>62.677584839017953</v>
      </c>
      <c r="K1748" s="1">
        <f t="shared" si="1138"/>
        <v>66.135004859076361</v>
      </c>
    </row>
    <row r="1749" spans="2:11" x14ac:dyDescent="0.2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16.052406230990794</v>
      </c>
      <c r="G1749" s="1">
        <f t="shared" ref="G1749:K1749" si="1140">G15</f>
        <v>20.04508376009267</v>
      </c>
      <c r="H1749" s="1">
        <f t="shared" si="1140"/>
        <v>7.7128723316687902</v>
      </c>
      <c r="I1749" s="1">
        <f t="shared" si="1140"/>
        <v>15.783720446411106</v>
      </c>
      <c r="J1749" s="1">
        <f t="shared" si="1140"/>
        <v>16.41215393410199</v>
      </c>
      <c r="K1749" s="1">
        <f t="shared" si="1140"/>
        <v>17.076494333256488</v>
      </c>
    </row>
    <row r="1750" spans="2:11" x14ac:dyDescent="0.2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16.523380487138887</v>
      </c>
      <c r="H1750" s="1">
        <f t="shared" si="1142"/>
        <v>32.503235365643739</v>
      </c>
      <c r="I1750" s="1">
        <f t="shared" si="1142"/>
        <v>40.641076906037036</v>
      </c>
      <c r="J1750" s="1">
        <f t="shared" si="1142"/>
        <v>84.36942251512842</v>
      </c>
      <c r="K1750" s="1">
        <f t="shared" si="1142"/>
        <v>128.62519282909668</v>
      </c>
    </row>
    <row r="1751" spans="2:11" x14ac:dyDescent="0.2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0.52403120978262252</v>
      </c>
      <c r="G1751" s="1">
        <f t="shared" ref="G1751:K1751" si="1144">G17</f>
        <v>0.5453232325791747</v>
      </c>
      <c r="H1751" s="1">
        <f t="shared" si="1144"/>
        <v>1.9634204894234946</v>
      </c>
      <c r="I1751" s="1">
        <f t="shared" si="1144"/>
        <v>4.770796409332597</v>
      </c>
      <c r="J1751" s="1">
        <f t="shared" si="1144"/>
        <v>13.401471702749278</v>
      </c>
      <c r="K1751" s="1">
        <f t="shared" si="1144"/>
        <v>21.829578705386634</v>
      </c>
    </row>
    <row r="1752" spans="2:11" x14ac:dyDescent="0.2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18.873033181312056</v>
      </c>
      <c r="G1752" s="1">
        <f t="shared" ref="G1752:K1752" si="1146">G18</f>
        <v>22.216146968607351</v>
      </c>
      <c r="H1752" s="1">
        <f t="shared" si="1146"/>
        <v>28.230332898683368</v>
      </c>
      <c r="I1752" s="1">
        <f t="shared" si="1146"/>
        <v>35.214582047230884</v>
      </c>
      <c r="J1752" s="1">
        <f t="shared" si="1146"/>
        <v>43.534731006394608</v>
      </c>
      <c r="K1752" s="1">
        <f t="shared" si="1146"/>
        <v>72.420314307441117</v>
      </c>
    </row>
    <row r="1753" spans="2:11" x14ac:dyDescent="0.2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1.0419417224466892E-2</v>
      </c>
      <c r="J1753" s="1">
        <f t="shared" si="1148"/>
        <v>1.0461085720661397E-2</v>
      </c>
      <c r="K1753" s="1">
        <f t="shared" si="1148"/>
        <v>21.413233571085904</v>
      </c>
    </row>
    <row r="1754" spans="2:11" x14ac:dyDescent="0.2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22.325036000346064</v>
      </c>
      <c r="G1754" s="3">
        <f t="shared" si="1149"/>
        <v>24.579075792582852</v>
      </c>
      <c r="H1754" s="3">
        <f t="shared" si="1149"/>
        <v>29.459900680985594</v>
      </c>
      <c r="I1754" s="3">
        <f t="shared" si="1149"/>
        <v>31.650058362512404</v>
      </c>
      <c r="J1754" s="3">
        <f t="shared" si="1149"/>
        <v>43.31757558493868</v>
      </c>
      <c r="K1754" s="3">
        <f t="shared" si="1149"/>
        <v>59.352885120589562</v>
      </c>
    </row>
    <row r="1755" spans="2:11" x14ac:dyDescent="0.2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3.0805586410990049</v>
      </c>
      <c r="G1755" s="1">
        <f t="shared" ref="G1755:K1755" si="1150">+G1756</f>
        <v>3.0805569070987349</v>
      </c>
      <c r="H1755" s="1">
        <f t="shared" si="1150"/>
        <v>2.6183263493626407</v>
      </c>
      <c r="I1755" s="1">
        <f t="shared" si="1150"/>
        <v>2.5378960482118735</v>
      </c>
      <c r="J1755" s="1">
        <f t="shared" si="1150"/>
        <v>1.2356854891699105</v>
      </c>
      <c r="K1755" s="1">
        <f t="shared" si="1150"/>
        <v>0</v>
      </c>
    </row>
    <row r="1756" spans="2:11" x14ac:dyDescent="0.2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3.0805586410990049</v>
      </c>
      <c r="G1756" s="1">
        <f>'[1]Electricity and CHPs_CAP'!C$14</f>
        <v>3.0805569070987349</v>
      </c>
      <c r="H1756" s="1">
        <f>'[1]Electricity and CHPs_CAP'!D$14</f>
        <v>2.6183263493626407</v>
      </c>
      <c r="I1756" s="1">
        <f>'[1]Electricity and CHPs_CAP'!E$14</f>
        <v>2.5378960482118735</v>
      </c>
      <c r="J1756" s="1">
        <f>'[1]Electricity and CHPs_CAP'!F$14</f>
        <v>1.2356854891699105</v>
      </c>
      <c r="K1756" s="1">
        <f>'[1]Electricity and CHPs_CAP'!G$14</f>
        <v>0</v>
      </c>
    </row>
    <row r="1757" spans="2:11" x14ac:dyDescent="0.2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16.121847383948939</v>
      </c>
      <c r="H1757" s="1">
        <f t="shared" si="1152"/>
        <v>16.566501402447567</v>
      </c>
      <c r="I1757" s="1">
        <f t="shared" si="1152"/>
        <v>16.638029366695189</v>
      </c>
      <c r="J1757" s="1">
        <f t="shared" si="1152"/>
        <v>16.834491083851965</v>
      </c>
      <c r="K1757" s="1">
        <f t="shared" si="1152"/>
        <v>17.320340422394668</v>
      </c>
    </row>
    <row r="1758" spans="2:11" x14ac:dyDescent="0.2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7.3427529404891647</v>
      </c>
      <c r="H1758" s="1">
        <f>'[1]Electricity and CHPs_CAP'!D$15</f>
        <v>7.3477900575357866</v>
      </c>
      <c r="I1758" s="1">
        <f>'[1]Electricity and CHPs_CAP'!E$15</f>
        <v>7.4155543616301536</v>
      </c>
      <c r="J1758" s="1">
        <f>'[1]Electricity and CHPs_CAP'!F$15</f>
        <v>7.5849031830424529</v>
      </c>
      <c r="K1758" s="1">
        <f>'[1]Electricity and CHPs_CAP'!G$15</f>
        <v>7.6707153379795443</v>
      </c>
    </row>
    <row r="1759" spans="2:11" x14ac:dyDescent="0.2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4.8076094706223342</v>
      </c>
      <c r="H1759" s="1">
        <f>'[1]Electricity and CHPs_CAP'!D$16</f>
        <v>4.8588047985417724</v>
      </c>
      <c r="I1759" s="1">
        <f>'[1]Electricity and CHPs_CAP'!E$16</f>
        <v>4.8625680590562643</v>
      </c>
      <c r="J1759" s="1">
        <f>'[1]Electricity and CHPs_CAP'!F$16</f>
        <v>4.8896757839327067</v>
      </c>
      <c r="K1759" s="1">
        <f>'[1]Electricity and CHPs_CAP'!G$16</f>
        <v>5.289712208297102</v>
      </c>
    </row>
    <row r="1760" spans="2:11" x14ac:dyDescent="0.2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3.9714849728374393</v>
      </c>
      <c r="H1760" s="1">
        <f>'[1]Electricity and CHPs_CAP'!D$17</f>
        <v>4.3599065463700084</v>
      </c>
      <c r="I1760" s="1">
        <f>'[1]Electricity and CHPs_CAP'!E$17</f>
        <v>4.3599069460087714</v>
      </c>
      <c r="J1760" s="1">
        <f>'[1]Electricity and CHPs_CAP'!F$17</f>
        <v>4.3599121168768074</v>
      </c>
      <c r="K1760" s="1">
        <f>'[1]Electricity and CHPs_CAP'!G$17</f>
        <v>4.3599128761180213</v>
      </c>
    </row>
    <row r="1761" spans="2:11" x14ac:dyDescent="0.2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2.4554723665678735E-2</v>
      </c>
      <c r="G1761" s="1">
        <f t="shared" ref="G1761:K1761" si="1153">SUM(G1762:G1764)</f>
        <v>1.0074998778291006E-2</v>
      </c>
      <c r="H1761" s="1">
        <f t="shared" si="1153"/>
        <v>1.026461193355672E-2</v>
      </c>
      <c r="I1761" s="1">
        <f t="shared" si="1153"/>
        <v>2.6831955519344988E-2</v>
      </c>
      <c r="J1761" s="1">
        <f t="shared" si="1153"/>
        <v>1.7122338285373497E-2</v>
      </c>
      <c r="K1761" s="1">
        <f t="shared" si="1153"/>
        <v>3.8859510838594236E-3</v>
      </c>
    </row>
    <row r="1762" spans="2:11" x14ac:dyDescent="0.2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1.4056743400664207E-2</v>
      </c>
      <c r="G1762" s="1">
        <f>'[1]Electricity and CHPs_CAP'!C$18</f>
        <v>1.6266145385402109E-3</v>
      </c>
      <c r="H1762" s="1">
        <f>'[1]Electricity and CHPs_CAP'!D$18</f>
        <v>1.4661597848777408E-3</v>
      </c>
      <c r="I1762" s="1">
        <f>'[1]Electricity and CHPs_CAP'!E$18</f>
        <v>1.3929598294833466E-3</v>
      </c>
      <c r="J1762" s="1">
        <f>'[1]Electricity and CHPs_CAP'!F$18</f>
        <v>4.9796275533186508E-3</v>
      </c>
      <c r="K1762" s="1">
        <f>'[1]Electricity and CHPs_CAP'!G$18</f>
        <v>3.6232272951402535E-3</v>
      </c>
    </row>
    <row r="1763" spans="2:11" x14ac:dyDescent="0.2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2.1929006460800413E-3</v>
      </c>
      <c r="G1763" s="1">
        <f>'[1]Electricity and CHPs_CAP'!C$28</f>
        <v>8.9406856962368636E-4</v>
      </c>
      <c r="H1763" s="1">
        <f>'[1]Electricity and CHPs_CAP'!D$28</f>
        <v>8.3208335956997531E-4</v>
      </c>
      <c r="I1763" s="1">
        <f>'[1]Electricity and CHPs_CAP'!E$28</f>
        <v>5.5722809558100567E-4</v>
      </c>
      <c r="J1763" s="1">
        <f>'[1]Electricity and CHPs_CAP'!F$28</f>
        <v>1.9666147586601797E-4</v>
      </c>
      <c r="K1763" s="1">
        <f>'[1]Electricity and CHPs_CAP'!G$28</f>
        <v>9.9969708620177149E-5</v>
      </c>
    </row>
    <row r="1764" spans="2:11" x14ac:dyDescent="0.2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8.3050796189344887E-3</v>
      </c>
      <c r="G1764" s="1">
        <f>'[1]Electricity and CHPs_CAP'!C$41</f>
        <v>7.5543156701271081E-3</v>
      </c>
      <c r="H1764" s="1">
        <f>'[1]Electricity and CHPs_CAP'!D$41</f>
        <v>7.9663687891090035E-3</v>
      </c>
      <c r="I1764" s="1">
        <f>'[1]Electricity and CHPs_CAP'!E$41</f>
        <v>2.4881767594280634E-2</v>
      </c>
      <c r="J1764" s="1">
        <f>'[1]Electricity and CHPs_CAP'!F$41</f>
        <v>1.1946049256188827E-2</v>
      </c>
      <c r="K1764" s="1">
        <f>'[1]Electricity and CHPs_CAP'!G$41</f>
        <v>1.6275408009899315E-4</v>
      </c>
    </row>
    <row r="1765" spans="2:11" x14ac:dyDescent="0.2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0.22380658260493924</v>
      </c>
      <c r="G1765" s="1">
        <f t="shared" ref="G1765:K1765" si="1155">SUM(G1766:G1780)</f>
        <v>0.40356173293628289</v>
      </c>
      <c r="H1765" s="1">
        <f t="shared" si="1155"/>
        <v>0.22535269827046131</v>
      </c>
      <c r="I1765" s="1">
        <f t="shared" si="1155"/>
        <v>0.33471930001344274</v>
      </c>
      <c r="J1765" s="1">
        <f t="shared" si="1155"/>
        <v>0.36666832427398205</v>
      </c>
      <c r="K1765" s="1">
        <f t="shared" si="1155"/>
        <v>0.30915600816898264</v>
      </c>
    </row>
    <row r="1766" spans="2:11" x14ac:dyDescent="0.2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8.8025056441291198E-4</v>
      </c>
      <c r="K1766" s="1">
        <f>'[1]Electricity and CHPs_CAP'!G$21</f>
        <v>4.0278534157675393E-4</v>
      </c>
    </row>
    <row r="1767" spans="2:11" x14ac:dyDescent="0.2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0.25000026518209101</v>
      </c>
      <c r="H1767" s="1">
        <f>'[1]Electricity and CHPs_CAP'!D$22</f>
        <v>7.3168817297898009E-2</v>
      </c>
      <c r="I1767" s="1">
        <f>'[1]Electricity and CHPs_CAP'!E$22</f>
        <v>7.2911699536960001E-2</v>
      </c>
      <c r="J1767" s="1">
        <f>'[1]Electricity and CHPs_CAP'!F$22</f>
        <v>7.2923624172671009E-2</v>
      </c>
      <c r="K1767" s="1">
        <f>'[1]Electricity and CHPs_CAP'!G$22</f>
        <v>1.2826765248081896E-2</v>
      </c>
    </row>
    <row r="1768" spans="2:11" x14ac:dyDescent="0.2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8.4715160633675596E-4</v>
      </c>
      <c r="K1768" s="1">
        <f>'[1]Electricity and CHPs_CAP'!G$23</f>
        <v>4.4822081879446344E-3</v>
      </c>
    </row>
    <row r="1769" spans="2:11" x14ac:dyDescent="0.2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4.7136840693886198E-2</v>
      </c>
      <c r="G1769" s="1">
        <f>'[1]Electricity and CHPs_CAP'!C$24</f>
        <v>1.5785526278143391E-4</v>
      </c>
      <c r="H1769" s="1">
        <f>'[1]Electricity and CHPs_CAP'!D$24</f>
        <v>8.0926864179504954E-4</v>
      </c>
      <c r="I1769" s="1">
        <f>'[1]Electricity and CHPs_CAP'!E$24</f>
        <v>8.4363129051196611E-4</v>
      </c>
      <c r="J1769" s="1">
        <f>'[1]Electricity and CHPs_CAP'!F$24</f>
        <v>3.3773488605834904E-3</v>
      </c>
      <c r="K1769" s="1">
        <f>'[1]Electricity and CHPs_CAP'!G$24</f>
        <v>1.5572326877021005E-4</v>
      </c>
    </row>
    <row r="1770" spans="2:11" x14ac:dyDescent="0.2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2.6254422510529301E-3</v>
      </c>
      <c r="K1770" s="1">
        <f>'[1]Electricity and CHPs_CAP'!G$29</f>
        <v>2.6283977660445713E-3</v>
      </c>
    </row>
    <row r="1771" spans="2:11" x14ac:dyDescent="0.2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2.5404128499899002E-2</v>
      </c>
      <c r="G1771" s="1">
        <f>'[1]Electricity and CHPs_CAP'!C$39</f>
        <v>1.8789141799305478E-2</v>
      </c>
      <c r="H1771" s="1">
        <f>'[1]Electricity and CHPs_CAP'!D$39</f>
        <v>1.1989265351980645E-2</v>
      </c>
      <c r="I1771" s="1">
        <f>'[1]Electricity and CHPs_CAP'!E$39</f>
        <v>5.6996244974550896E-3</v>
      </c>
      <c r="J1771" s="1">
        <f>'[1]Electricity and CHPs_CAP'!F$39</f>
        <v>2.9388727168500688E-3</v>
      </c>
      <c r="K1771" s="1">
        <f>'[1]Electricity and CHPs_CAP'!G$39</f>
        <v>1.2876730052966533E-3</v>
      </c>
    </row>
    <row r="1772" spans="2:11" x14ac:dyDescent="0.2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5.5272745850264496E-4</v>
      </c>
      <c r="K1772" s="1">
        <f>'[1]Electricity and CHPs_CAP'!G$40</f>
        <v>5.5288048086994386E-4</v>
      </c>
    </row>
    <row r="1773" spans="2:11" x14ac:dyDescent="0.2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1.153182498954E-4</v>
      </c>
      <c r="J1773" s="1">
        <f>'[1]Electricity and CHPs_CAP'!F$47</f>
        <v>2.7194644461000676E-4</v>
      </c>
      <c r="K1773" s="1">
        <f>'[1]Electricity and CHPs_CAP'!G$47</f>
        <v>1.2278939350485218E-4</v>
      </c>
    </row>
    <row r="1774" spans="2:11" x14ac:dyDescent="0.2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4.1354473024252832E-3</v>
      </c>
      <c r="G1774" s="1">
        <f>'[1]Electricity and CHPs_CAP'!C$48</f>
        <v>9.2821257150126882E-4</v>
      </c>
      <c r="H1774" s="1">
        <f>'[1]Electricity and CHPs_CAP'!D$48</f>
        <v>1.0825039752995274E-3</v>
      </c>
      <c r="I1774" s="1">
        <f>'[1]Electricity and CHPs_CAP'!E$48</f>
        <v>9.8640854206553767E-4</v>
      </c>
      <c r="J1774" s="1">
        <f>'[1]Electricity and CHPs_CAP'!F$48</f>
        <v>4.6613086345231548E-3</v>
      </c>
      <c r="K1774" s="1">
        <f>'[1]Electricity and CHPs_CAP'!G$48</f>
        <v>8.3770553642750611E-3</v>
      </c>
    </row>
    <row r="1775" spans="2:11" x14ac:dyDescent="0.2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2.81006253502406E-5</v>
      </c>
      <c r="J1775" s="1">
        <f>'[1]Electricity and CHPs_CAP'!F$49</f>
        <v>9.1955743940927561E-5</v>
      </c>
      <c r="K1775" s="1">
        <f>'[1]Electricity and CHPs_CAP'!G$49</f>
        <v>6.4125754799273485E-5</v>
      </c>
    </row>
    <row r="1776" spans="2:11" x14ac:dyDescent="0.2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8.4178491269965208E-3</v>
      </c>
      <c r="G1776" s="1">
        <f>'[1]Electricity and CHPs_CAP'!C$51</f>
        <v>1.0582249995474038E-3</v>
      </c>
      <c r="H1776" s="1">
        <f>'[1]Electricity and CHPs_CAP'!D$51</f>
        <v>1.488883421763803E-3</v>
      </c>
      <c r="I1776" s="1">
        <f>'[1]Electricity and CHPs_CAP'!E$51</f>
        <v>1.8725626287344848E-2</v>
      </c>
      <c r="J1776" s="1">
        <f>'[1]Electricity and CHPs_CAP'!F$51</f>
        <v>5.1595210455057133E-2</v>
      </c>
      <c r="K1776" s="1">
        <f>'[1]Electricity and CHPs_CAP'!G$51</f>
        <v>4.7967356406729125E-2</v>
      </c>
    </row>
    <row r="1777" spans="2:11" x14ac:dyDescent="0.2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1.192224099158362E-4</v>
      </c>
      <c r="J1777" s="1">
        <f>'[1]Electricity and CHPs_CAP'!F$52</f>
        <v>4.7666085758318671E-4</v>
      </c>
      <c r="K1777" s="1">
        <f>'[1]Electricity and CHPs_CAP'!G$52</f>
        <v>3.2321143133798151E-4</v>
      </c>
    </row>
    <row r="1778" spans="2:11" x14ac:dyDescent="0.2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7.3512466384230243E-2</v>
      </c>
      <c r="G1778" s="1">
        <f>'[1]Electricity and CHPs_CAP'!C$54</f>
        <v>8.4750200888427815E-2</v>
      </c>
      <c r="H1778" s="1">
        <f>'[1]Electricity and CHPs_CAP'!D$54</f>
        <v>9.6775478050814975E-2</v>
      </c>
      <c r="I1778" s="1">
        <f>'[1]Electricity and CHPs_CAP'!E$54</f>
        <v>9.6798415182433512E-2</v>
      </c>
      <c r="J1778" s="1">
        <f>'[1]Electricity and CHPs_CAP'!F$54</f>
        <v>9.6802360007557806E-2</v>
      </c>
      <c r="K1778" s="1">
        <f>'[1]Electricity and CHPs_CAP'!G$54</f>
        <v>0.22861749048896923</v>
      </c>
    </row>
    <row r="1779" spans="2:11" x14ac:dyDescent="0.2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6.5199850597501982E-2</v>
      </c>
      <c r="G1779" s="1">
        <f>'[1]Electricity and CHPs_CAP'!C$55</f>
        <v>4.7877832232628495E-2</v>
      </c>
      <c r="H1779" s="1">
        <f>'[1]Electricity and CHPs_CAP'!D$55</f>
        <v>4.003848153090931E-2</v>
      </c>
      <c r="I1779" s="1">
        <f>'[1]Electricity and CHPs_CAP'!E$55</f>
        <v>0.13843438050891982</v>
      </c>
      <c r="J1779" s="1">
        <f>'[1]Electricity and CHPs_CAP'!F$55</f>
        <v>0.12839192075649322</v>
      </c>
      <c r="K1779" s="1">
        <f>'[1]Electricity and CHPs_CAP'!G$55</f>
        <v>1.2626644657334971E-3</v>
      </c>
    </row>
    <row r="1780" spans="2:11" x14ac:dyDescent="0.2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5.6872882590497702E-5</v>
      </c>
      <c r="J1780" s="1">
        <f>'[1]Electricity and CHPs_CAP'!F$58</f>
        <v>2.315437438067782E-4</v>
      </c>
      <c r="K1780" s="1">
        <f>'[1]Electricity and CHPs_CAP'!G$58</f>
        <v>8.4881565049002233E-5</v>
      </c>
    </row>
    <row r="1781" spans="2:11" x14ac:dyDescent="0.2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0.40240031177578173</v>
      </c>
      <c r="G1781" s="1">
        <f t="shared" ref="G1781:K1781" si="1158">SUM(G1782:G1787)</f>
        <v>0.36250195333965074</v>
      </c>
      <c r="H1781" s="1">
        <f t="shared" si="1158"/>
        <v>0.36250069656528183</v>
      </c>
      <c r="I1781" s="1">
        <f t="shared" si="1158"/>
        <v>0.36002907047611743</v>
      </c>
      <c r="J1781" s="1">
        <f t="shared" si="1158"/>
        <v>0.42195314559767022</v>
      </c>
      <c r="K1781" s="1">
        <f t="shared" si="1158"/>
        <v>0.51018706835452121</v>
      </c>
    </row>
    <row r="1782" spans="2:11" x14ac:dyDescent="0.2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0.2765063315739657</v>
      </c>
      <c r="G1782" s="1">
        <f>'[1]Electricity and CHPs_CAP'!C$19</f>
        <v>0.27650223053993994</v>
      </c>
      <c r="H1782" s="1">
        <f>'[1]Electricity and CHPs_CAP'!D$19</f>
        <v>0.27650252959067489</v>
      </c>
      <c r="I1782" s="1">
        <f>'[1]Electricity and CHPs_CAP'!E$19</f>
        <v>0.27599234136496675</v>
      </c>
      <c r="J1782" s="1">
        <f>'[1]Electricity and CHPs_CAP'!F$19</f>
        <v>0.17734636844396229</v>
      </c>
      <c r="K1782" s="1">
        <f>'[1]Electricity and CHPs_CAP'!G$19</f>
        <v>0.19171989264448935</v>
      </c>
    </row>
    <row r="1783" spans="2:11" x14ac:dyDescent="0.2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0.120779905374868</v>
      </c>
      <c r="K1783" s="1">
        <f>'[1]Electricity and CHPs_CAP'!G$20</f>
        <v>0.16579088583180523</v>
      </c>
    </row>
    <row r="1784" spans="2:11" x14ac:dyDescent="0.2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7.6767548789579212E-2</v>
      </c>
      <c r="G1784" s="1">
        <f>'[1]Electricity and CHPs_CAP'!C$26</f>
        <v>7.2062074439915969E-2</v>
      </c>
      <c r="H1784" s="1">
        <f>'[1]Electricity and CHPs_CAP'!D$26</f>
        <v>7.2061164617524043E-2</v>
      </c>
      <c r="I1784" s="1">
        <f>'[1]Electricity and CHPs_CAP'!E$26</f>
        <v>7.0490044289361523E-2</v>
      </c>
      <c r="J1784" s="1">
        <f>'[1]Electricity and CHPs_CAP'!F$26</f>
        <v>6.1917917268898962E-2</v>
      </c>
      <c r="K1784" s="1">
        <f>'[1]Electricity and CHPs_CAP'!G$26</f>
        <v>6.1288200355577749E-2</v>
      </c>
    </row>
    <row r="1785" spans="2:11" x14ac:dyDescent="0.2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2.95890254420706E-2</v>
      </c>
      <c r="K1785" s="1">
        <f>'[1]Electricity and CHPs_CAP'!G$27</f>
        <v>3.8887251180113241E-2</v>
      </c>
    </row>
    <row r="1786" spans="2:11" x14ac:dyDescent="0.2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4.9126431412236833E-2</v>
      </c>
      <c r="G1786" s="1">
        <f>'[1]Electricity and CHPs_CAP'!C$44</f>
        <v>1.3937648359794837E-2</v>
      </c>
      <c r="H1786" s="1">
        <f>'[1]Electricity and CHPs_CAP'!D$44</f>
        <v>1.3937002357082881E-2</v>
      </c>
      <c r="I1786" s="1">
        <f>'[1]Electricity and CHPs_CAP'!E$44</f>
        <v>1.3546684821789192E-2</v>
      </c>
      <c r="J1786" s="1">
        <f>'[1]Electricity and CHPs_CAP'!F$44</f>
        <v>9.21881794783979E-3</v>
      </c>
      <c r="K1786" s="1">
        <f>'[1]Electricity and CHPs_CAP'!G$44</f>
        <v>6.4051352261370112E-5</v>
      </c>
    </row>
    <row r="1787" spans="2:11" x14ac:dyDescent="0.2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2.3101111120030601E-2</v>
      </c>
      <c r="K1787" s="1">
        <f>'[1]Electricity and CHPs_CAP'!G$45</f>
        <v>5.2436786990274167E-2</v>
      </c>
    </row>
    <row r="1788" spans="2:11" x14ac:dyDescent="0.2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2.2450642097111312E-2</v>
      </c>
      <c r="G1788" s="1">
        <f t="shared" ref="G1788:K1788" si="1160">SUM(G1789:G1795)</f>
        <v>3.3103386746252052E-2</v>
      </c>
      <c r="H1788" s="1">
        <f t="shared" si="1160"/>
        <v>5.5709068283902576E-2</v>
      </c>
      <c r="I1788" s="1">
        <f t="shared" si="1160"/>
        <v>9.7969976365556516E-2</v>
      </c>
      <c r="J1788" s="1">
        <f t="shared" si="1160"/>
        <v>0.1893920146044131</v>
      </c>
      <c r="K1788" s="1">
        <f t="shared" si="1160"/>
        <v>0.61397045979146769</v>
      </c>
    </row>
    <row r="1789" spans="2:11" x14ac:dyDescent="0.2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1.5936140328256701E-2</v>
      </c>
      <c r="G1789" s="1">
        <f>'[1]Electricity and CHPs_CAP'!C$25</f>
        <v>1.381695123001133E-2</v>
      </c>
      <c r="H1789" s="1">
        <f>'[1]Electricity and CHPs_CAP'!D$25</f>
        <v>1.3863083634740071E-2</v>
      </c>
      <c r="I1789" s="1">
        <f>'[1]Electricity and CHPs_CAP'!E$25</f>
        <v>2.8005375443553027E-4</v>
      </c>
      <c r="J1789" s="1">
        <f>'[1]Electricity and CHPs_CAP'!F$25</f>
        <v>2.744772623278954E-2</v>
      </c>
      <c r="K1789" s="1">
        <f>'[1]Electricity and CHPs_CAP'!G$25</f>
        <v>5.0094856799499932E-5</v>
      </c>
    </row>
    <row r="1790" spans="2:11" x14ac:dyDescent="0.2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2.2589858328526401E-4</v>
      </c>
      <c r="K1790" s="1">
        <f>'[1]Electricity and CHPs_CAP'!G$31</f>
        <v>0.36422894497482999</v>
      </c>
    </row>
    <row r="1791" spans="2:11" x14ac:dyDescent="0.2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6.5145017688546109E-3</v>
      </c>
      <c r="G1791" s="1">
        <f>'[1]Electricity and CHPs_CAP'!C$42</f>
        <v>1.9286435516240721E-2</v>
      </c>
      <c r="H1791" s="1">
        <f>'[1]Electricity and CHPs_CAP'!D$42</f>
        <v>4.1845984649162504E-2</v>
      </c>
      <c r="I1791" s="1">
        <f>'[1]Electricity and CHPs_CAP'!E$42</f>
        <v>9.7266224379308916E-2</v>
      </c>
      <c r="J1791" s="1">
        <f>'[1]Electricity and CHPs_CAP'!F$42</f>
        <v>0.15181728957564267</v>
      </c>
      <c r="K1791" s="1">
        <f>'[1]Electricity and CHPs_CAP'!G$42</f>
        <v>3.9068405275601015E-5</v>
      </c>
    </row>
    <row r="1792" spans="2:11" x14ac:dyDescent="0.2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9.1783285310499205E-3</v>
      </c>
      <c r="K1792" s="1">
        <f>'[1]Electricity and CHPs_CAP'!G$43</f>
        <v>0.24941517827429799</v>
      </c>
    </row>
    <row r="1793" spans="2:11" x14ac:dyDescent="0.2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1.033027133413838E-4</v>
      </c>
      <c r="J1793" s="1">
        <f>'[1]Electricity and CHPs_CAP'!F$50</f>
        <v>1.8449326624982344E-4</v>
      </c>
      <c r="K1793" s="1">
        <f>'[1]Electricity and CHPs_CAP'!G$50</f>
        <v>6.3515492054574783E-5</v>
      </c>
    </row>
    <row r="1794" spans="2:11" x14ac:dyDescent="0.2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1.8075264315662318E-4</v>
      </c>
      <c r="J1794" s="1">
        <f>'[1]Electricity and CHPs_CAP'!F$53</f>
        <v>3.1834313693788173E-4</v>
      </c>
      <c r="K1794" s="1">
        <f>'[1]Electricity and CHPs_CAP'!G$53</f>
        <v>1.0886005902876808E-4</v>
      </c>
    </row>
    <row r="1795" spans="2:11" x14ac:dyDescent="0.2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1.3964287531406899E-4</v>
      </c>
      <c r="J1795" s="1">
        <f>'[1]Electricity and CHPs_CAP'!F$56</f>
        <v>2.1993527845799807E-4</v>
      </c>
      <c r="K1795" s="1">
        <f>'[1]Electricity and CHPs_CAP'!G$56</f>
        <v>6.4797729181343802E-5</v>
      </c>
    </row>
    <row r="1796" spans="2:11" x14ac:dyDescent="0.2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9.0660023634227205E-2</v>
      </c>
      <c r="H1796" s="1">
        <f t="shared" si="1162"/>
        <v>0.32643224571586521</v>
      </c>
      <c r="I1796" s="1">
        <f t="shared" si="1162"/>
        <v>0.79318530199692128</v>
      </c>
      <c r="J1796" s="1">
        <f t="shared" si="1162"/>
        <v>2.2281176456721967</v>
      </c>
      <c r="K1796" s="1">
        <f t="shared" si="1162"/>
        <v>3.6293709264805001</v>
      </c>
    </row>
    <row r="1797" spans="2:11" x14ac:dyDescent="0.2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9.0660023634227205E-2</v>
      </c>
      <c r="H1797" s="1">
        <f>'[1]Electricity and CHPs_CAP'!D$33</f>
        <v>0.32643224571586521</v>
      </c>
      <c r="I1797" s="1">
        <f>'[1]Electricity and CHPs_CAP'!E$33</f>
        <v>0.79318530199692128</v>
      </c>
      <c r="J1797" s="1">
        <f>'[1]Electricity and CHPs_CAP'!F$33</f>
        <v>2.2281176456721967</v>
      </c>
      <c r="K1797" s="1">
        <f>'[1]Electricity and CHPs_CAP'!G$33</f>
        <v>3.6293709264805001</v>
      </c>
    </row>
    <row r="1798" spans="2:11" x14ac:dyDescent="0.2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4.3708855975203953</v>
      </c>
      <c r="H1798" s="1">
        <f t="shared" si="1163"/>
        <v>9.1888912303953827</v>
      </c>
      <c r="I1798" s="1">
        <f t="shared" si="1163"/>
        <v>10.645302986267883</v>
      </c>
      <c r="J1798" s="1">
        <f t="shared" si="1163"/>
        <v>21.377285581529321</v>
      </c>
      <c r="K1798" s="1">
        <f t="shared" si="1163"/>
        <v>34.137189632363587</v>
      </c>
    </row>
    <row r="1799" spans="2:11" x14ac:dyDescent="0.2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4.4925282206174699E-2</v>
      </c>
      <c r="I1799" s="1">
        <f>'[1]Electricity and CHPs_CAP'!E$34</f>
        <v>4.493149170703023E-2</v>
      </c>
      <c r="J1799" s="1">
        <f>'[1]Electricity and CHPs_CAP'!F$34</f>
        <v>0.62526833912384105</v>
      </c>
      <c r="K1799" s="1">
        <f>'[1]Electricity and CHPs_CAP'!G$34</f>
        <v>3.3493671163685099</v>
      </c>
    </row>
    <row r="1800" spans="2:11" x14ac:dyDescent="0.2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1.6529270496897615</v>
      </c>
      <c r="H1800" s="1">
        <f>'[1]Electricity and CHPs_CAP'!D$35</f>
        <v>3.0611852140732099</v>
      </c>
      <c r="I1800" s="1">
        <f>'[1]Electricity and CHPs_CAP'!E$35</f>
        <v>3.5487575473500201</v>
      </c>
      <c r="J1800" s="1">
        <f>'[1]Electricity and CHPs_CAP'!F$35</f>
        <v>11.275179369081037</v>
      </c>
      <c r="K1800" s="1">
        <f>'[1]Electricity and CHPs_CAP'!G$35</f>
        <v>18.0517213030443</v>
      </c>
    </row>
    <row r="1801" spans="2:11" x14ac:dyDescent="0.2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1.1559056363220459</v>
      </c>
      <c r="H1801" s="1">
        <f>'[1]Electricity and CHPs_CAP'!D$36</f>
        <v>2.5678571014788085</v>
      </c>
      <c r="I1801" s="1">
        <f>'[1]Electricity and CHPs_CAP'!E$36</f>
        <v>2.9768511873252042</v>
      </c>
      <c r="J1801" s="1">
        <f>'[1]Electricity and CHPs_CAP'!F$36</f>
        <v>4.0006457066600625</v>
      </c>
      <c r="K1801" s="1">
        <f>'[1]Electricity and CHPs_CAP'!G$36</f>
        <v>5.3765384031622299</v>
      </c>
    </row>
    <row r="1802" spans="2:11" x14ac:dyDescent="0.2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0.43895161623997542</v>
      </c>
      <c r="H1802" s="1">
        <f>'[1]Electricity and CHPs_CAP'!D$37</f>
        <v>1.33497925877254</v>
      </c>
      <c r="I1802" s="1">
        <f>'[1]Electricity and CHPs_CAP'!E$37</f>
        <v>1.547609008407079</v>
      </c>
      <c r="J1802" s="1">
        <f>'[1]Electricity and CHPs_CAP'!F$37</f>
        <v>2.0799008893973037</v>
      </c>
      <c r="K1802" s="1">
        <f>'[1]Electricity and CHPs_CAP'!G$37</f>
        <v>2.7952267225376701</v>
      </c>
    </row>
    <row r="1803" spans="2:11" x14ac:dyDescent="0.2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1.1231012952686124</v>
      </c>
      <c r="H1803" s="1">
        <f>'[1]Electricity and CHPs_CAP'!D$38</f>
        <v>2.1799443738646502</v>
      </c>
      <c r="I1803" s="1">
        <f>'[1]Electricity and CHPs_CAP'!E$38</f>
        <v>2.5271537514785498</v>
      </c>
      <c r="J1803" s="1">
        <f>'[1]Electricity and CHPs_CAP'!F$38</f>
        <v>3.3962912772670788</v>
      </c>
      <c r="K1803" s="1">
        <f>'[1]Electricity and CHPs_CAP'!G$38</f>
        <v>4.5643360872508802</v>
      </c>
    </row>
    <row r="1804" spans="2:11" x14ac:dyDescent="0.2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3.5021083225342898E-4</v>
      </c>
      <c r="J1804" s="1">
        <f>'[1]Electricity and CHPs_CAP'!F$32</f>
        <v>3.5124525235719263E-4</v>
      </c>
      <c r="K1804" s="1">
        <f>'[1]Electricity and CHPs_CAP'!G$32</f>
        <v>0.78072223924780781</v>
      </c>
    </row>
    <row r="1805" spans="2:11" x14ac:dyDescent="0.2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3.5021083225342898E-4</v>
      </c>
      <c r="J1805" s="1">
        <f t="shared" si="1166"/>
        <v>3.5124525235719263E-4</v>
      </c>
      <c r="K1805" s="1">
        <f t="shared" si="1166"/>
        <v>0.78072223924780781</v>
      </c>
    </row>
    <row r="1806" spans="2:11" x14ac:dyDescent="0.2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2.1507077946451671E-4</v>
      </c>
      <c r="J1806" s="1">
        <f t="shared" si="1167"/>
        <v>4.0468241561249368E-2</v>
      </c>
      <c r="K1806" s="1">
        <f t="shared" si="1167"/>
        <v>2.9490668566303033E-2</v>
      </c>
    </row>
    <row r="1807" spans="2:11" x14ac:dyDescent="0.2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6.7759710200701703E-4</v>
      </c>
      <c r="K1807" s="1">
        <f>'[1]Electricity and CHPs_CAP'!G$30</f>
        <v>6.8780443289310773E-4</v>
      </c>
    </row>
    <row r="1808" spans="2:11" x14ac:dyDescent="0.2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1.51397544971453E-4</v>
      </c>
      <c r="J1808" s="1">
        <f>'[1]Electricity and CHPs_CAP'!F$46</f>
        <v>3.9649618997001562E-2</v>
      </c>
      <c r="K1808" s="1">
        <f>'[1]Electricity and CHPs_CAP'!G$46</f>
        <v>2.8666637606937571E-2</v>
      </c>
    </row>
    <row r="1809" spans="2:11" x14ac:dyDescent="0.2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6.3673234493063705E-5</v>
      </c>
      <c r="J1809" s="1">
        <f>'[1]Electricity and CHPs_CAP'!F$57</f>
        <v>1.4102546224078777E-4</v>
      </c>
      <c r="K1809" s="1">
        <f>'[1]Electricity and CHPs_CAP'!G$57</f>
        <v>1.3622652647235666E-4</v>
      </c>
    </row>
    <row r="1810" spans="2:11" x14ac:dyDescent="0.2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0.10588009804354401</v>
      </c>
      <c r="G1810" s="1">
        <f t="shared" ref="G1810:K1810" si="1168">SUM(G1811:G1817)</f>
        <v>0.10588380858007826</v>
      </c>
      <c r="H1810" s="1">
        <f t="shared" si="1168"/>
        <v>0.1059223780109351</v>
      </c>
      <c r="I1810" s="1">
        <f t="shared" si="1168"/>
        <v>0.21552907535435703</v>
      </c>
      <c r="J1810" s="1">
        <f t="shared" si="1168"/>
        <v>0.60604047514024695</v>
      </c>
      <c r="K1810" s="1">
        <f t="shared" si="1168"/>
        <v>2.0185717441378648</v>
      </c>
    </row>
    <row r="1811" spans="2:11" x14ac:dyDescent="0.2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9.9995347336587548E-2</v>
      </c>
      <c r="H1811" s="1">
        <f>'[1]Electricity and CHPs_CAP'!D$63</f>
        <v>9.9995180566191749E-2</v>
      </c>
      <c r="I1811" s="1">
        <f>'[1]Electricity and CHPs_CAP'!E$63</f>
        <v>9.9995046518739944E-2</v>
      </c>
      <c r="J1811" s="1">
        <f>'[1]Electricity and CHPs_CAP'!F$63</f>
        <v>9.9998930698487143E-2</v>
      </c>
      <c r="K1811" s="1">
        <f>'[1]Electricity and CHPs_CAP'!G$63</f>
        <v>9.9999344296878248E-2</v>
      </c>
    </row>
    <row r="1812" spans="2:11" x14ac:dyDescent="0.2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8.2108467983339599E-4</v>
      </c>
      <c r="G1812" s="1">
        <f>'[1]Electricity and CHPs_CAP'!C$64</f>
        <v>8.2232209108306037E-4</v>
      </c>
      <c r="H1812" s="1">
        <f>'[1]Electricity and CHPs_CAP'!D$64</f>
        <v>8.2514547400205733E-4</v>
      </c>
      <c r="I1812" s="1">
        <f>'[1]Electricity and CHPs_CAP'!E$64</f>
        <v>6.0771337485886646E-4</v>
      </c>
      <c r="J1812" s="1">
        <f>'[1]Electricity and CHPs_CAP'!F$64</f>
        <v>0.26777905522783157</v>
      </c>
      <c r="K1812" s="1">
        <f>'[1]Electricity and CHPs_CAP'!G$64</f>
        <v>1.5439531452260784</v>
      </c>
    </row>
    <row r="1813" spans="2:11" x14ac:dyDescent="0.2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6.1617830909361702E-4</v>
      </c>
      <c r="G1813" s="1">
        <f>'[1]Electricity and CHPs_CAP'!C$65</f>
        <v>6.1709357495089525E-4</v>
      </c>
      <c r="H1813" s="1">
        <f>'[1]Electricity and CHPs_CAP'!D$65</f>
        <v>6.1879685607214732E-4</v>
      </c>
      <c r="I1813" s="1">
        <f>'[1]Electricity and CHPs_CAP'!E$65</f>
        <v>4.5576832606604678E-4</v>
      </c>
      <c r="J1813" s="1">
        <f>'[1]Electricity and CHPs_CAP'!F$65</f>
        <v>3.06610658633308E-3</v>
      </c>
      <c r="K1813" s="1">
        <f>'[1]Electricity and CHPs_CAP'!G$65</f>
        <v>1.03652748981614E-2</v>
      </c>
    </row>
    <row r="1814" spans="2:11" x14ac:dyDescent="0.2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6.581756705099904E-4</v>
      </c>
      <c r="G1814" s="1">
        <f>'[1]Electricity and CHPs_CAP'!C$66</f>
        <v>6.5910239487359384E-4</v>
      </c>
      <c r="H1814" s="1">
        <f>'[1]Electricity and CHPs_CAP'!D$66</f>
        <v>6.6266557310614598E-4</v>
      </c>
      <c r="I1814" s="1">
        <f>'[1]Electricity and CHPs_CAP'!E$66</f>
        <v>1.0458031544782337E-3</v>
      </c>
      <c r="J1814" s="1">
        <f>'[1]Electricity and CHPs_CAP'!F$66</f>
        <v>1.9435902188325103E-3</v>
      </c>
      <c r="K1814" s="1">
        <f>'[1]Electricity and CHPs_CAP'!G$66</f>
        <v>1.3941208311460075E-3</v>
      </c>
    </row>
    <row r="1815" spans="2:11" x14ac:dyDescent="0.2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1.5622533280253183E-3</v>
      </c>
      <c r="G1815" s="1">
        <f>'[1]Electricity and CHPs_CAP'!C$67</f>
        <v>1.5644332920702205E-3</v>
      </c>
      <c r="H1815" s="1">
        <f>'[1]Electricity and CHPs_CAP'!D$67</f>
        <v>1.5780023333387973E-3</v>
      </c>
      <c r="I1815" s="1">
        <f>'[1]Electricity and CHPs_CAP'!E$67</f>
        <v>5.6183628138910993E-2</v>
      </c>
      <c r="J1815" s="1">
        <f>'[1]Electricity and CHPs_CAP'!F$67</f>
        <v>0.11577098111222558</v>
      </c>
      <c r="K1815" s="1">
        <f>'[1]Electricity and CHPs_CAP'!G$67</f>
        <v>0.18082884887722295</v>
      </c>
    </row>
    <row r="1816" spans="2:11" x14ac:dyDescent="0.2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1.5622219751701152E-3</v>
      </c>
      <c r="G1816" s="1">
        <f>'[1]Electricity and CHPs_CAP'!C$68</f>
        <v>1.5644018713726737E-3</v>
      </c>
      <c r="H1816" s="1">
        <f>'[1]Electricity and CHPs_CAP'!D$68</f>
        <v>1.5779734643609235E-3</v>
      </c>
      <c r="I1816" s="1">
        <f>'[1]Electricity and CHPs_CAP'!E$68</f>
        <v>5.6183548732037174E-2</v>
      </c>
      <c r="J1816" s="1">
        <f>'[1]Electricity and CHPs_CAP'!F$68</f>
        <v>0.11576765537250143</v>
      </c>
      <c r="K1816" s="1">
        <f>'[1]Electricity and CHPs_CAP'!G$68</f>
        <v>0.18085102933247901</v>
      </c>
    </row>
    <row r="1817" spans="2:11" x14ac:dyDescent="0.2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6.6018408091156713E-4</v>
      </c>
      <c r="G1817" s="1">
        <f>'[1]Electricity and CHPs_CAP'!C$69</f>
        <v>6.6110801914027225E-4</v>
      </c>
      <c r="H1817" s="1">
        <f>'[1]Electricity and CHPs_CAP'!D$69</f>
        <v>6.6461374386327489E-4</v>
      </c>
      <c r="I1817" s="1">
        <f>'[1]Electricity and CHPs_CAP'!E$69</f>
        <v>1.0575671092657819E-3</v>
      </c>
      <c r="J1817" s="1">
        <f>'[1]Electricity and CHPs_CAP'!F$69</f>
        <v>1.7141559240355334E-3</v>
      </c>
      <c r="K1817" s="1">
        <f>'[1]Electricity and CHPs_CAP'!G$69</f>
        <v>1.1799806758989076E-3</v>
      </c>
    </row>
    <row r="1818" spans="2:11" x14ac:dyDescent="0.2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11.163824678915018</v>
      </c>
      <c r="G1818" s="3">
        <f t="shared" ref="G1818:K1818" si="1171">SUM(G1819,G1838)</f>
        <v>11.860468517882852</v>
      </c>
      <c r="H1818" s="3">
        <f t="shared" si="1171"/>
        <v>11.908764135631312</v>
      </c>
      <c r="I1818" s="3">
        <f t="shared" si="1171"/>
        <v>12.38273461259201</v>
      </c>
      <c r="J1818" s="3">
        <f t="shared" si="1171"/>
        <v>9.9065802336413213</v>
      </c>
      <c r="K1818" s="3">
        <f t="shared" si="1171"/>
        <v>9.19214440221198</v>
      </c>
    </row>
    <row r="1819" spans="2:11" x14ac:dyDescent="0.2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9.3028235424976824</v>
      </c>
      <c r="G1819" s="1">
        <f t="shared" ref="G1819:K1819" si="1172">SUM(G1820,G1823,G1825,G1828,G1830,G1832,G1834,G1836)</f>
        <v>9.8868457436766679</v>
      </c>
      <c r="H1819" s="1">
        <f t="shared" si="1172"/>
        <v>10.047629395834983</v>
      </c>
      <c r="I1819" s="1">
        <f t="shared" si="1172"/>
        <v>10.223490301068825</v>
      </c>
      <c r="J1819" s="1">
        <f t="shared" si="1172"/>
        <v>7.9496458541955972</v>
      </c>
      <c r="K1819" s="1">
        <f t="shared" si="1172"/>
        <v>7.2467541063205356</v>
      </c>
    </row>
    <row r="1820" spans="2:11" x14ac:dyDescent="0.2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2.1116650047882364</v>
      </c>
      <c r="G1820" s="1">
        <f t="shared" ref="G1820:K1820" si="1173">SUM(G1821:G1822)</f>
        <v>2.4150746308559308</v>
      </c>
      <c r="H1820" s="1">
        <f t="shared" si="1173"/>
        <v>2.5752466137354442</v>
      </c>
      <c r="I1820" s="1">
        <f t="shared" si="1173"/>
        <v>2.7410027384119577</v>
      </c>
      <c r="J1820" s="1">
        <f t="shared" si="1173"/>
        <v>2.7844420903831262</v>
      </c>
      <c r="K1820" s="1">
        <f t="shared" si="1173"/>
        <v>5.0837556002854809</v>
      </c>
    </row>
    <row r="1821" spans="2:11" x14ac:dyDescent="0.2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0.67257222253350368</v>
      </c>
      <c r="G1821" s="1" cm="1">
        <f t="array" ref="G1821">SUMPRODUCT(([1]OUT_FinalEnergyCons!$B$4:$B$10000="var_cap")*1,(ISNUMBER(SEARCH("RH*-SHELCBR",[1]OUT_FinalEnergyCons!$A$4:$A$10000)))*1,[1]OUT_FinalEnergyCons!E$4:E$10000)</f>
        <v>0.70192039887014479</v>
      </c>
      <c r="H1821" s="1" cm="1">
        <f t="array" ref="H1821">SUMPRODUCT(([1]OUT_FinalEnergyCons!$B$4:$B$10000="var_cap")*1,(ISNUMBER(SEARCH("RH*-SHELCBR",[1]OUT_FinalEnergyCons!$A$4:$A$10000)))*1,[1]OUT_FinalEnergyCons!F$4:F$10000)</f>
        <v>0.7019201457959241</v>
      </c>
      <c r="I1821" s="1" cm="1">
        <f t="array" ref="I1821">SUMPRODUCT(([1]OUT_FinalEnergyCons!$B$4:$B$10000="var_cap")*1,(ISNUMBER(SEARCH("RH*-SHELCBR",[1]OUT_FinalEnergyCons!$A$4:$A$10000)))*1,[1]OUT_FinalEnergyCons!G$4:G$10000)</f>
        <v>0.63101576654829339</v>
      </c>
      <c r="J1821" s="1" cm="1">
        <f t="array" ref="J1821">SUMPRODUCT(([1]OUT_FinalEnergyCons!$B$4:$B$10000="var_cap")*1,(ISNUMBER(SEARCH("RH*-SHELCBR",[1]OUT_FinalEnergyCons!$A$4:$A$10000)))*1,[1]OUT_FinalEnergyCons!H$4:H$10000)</f>
        <v>0.13367994798906416</v>
      </c>
      <c r="K1821" s="1" cm="1">
        <f t="array" ref="K1821">SUMPRODUCT(([1]OUT_FinalEnergyCons!$B$4:$B$10000="var_cap")*1,(ISNUMBER(SEARCH("RH*-SHELCBR",[1]OUT_FinalEnergyCons!$A$4:$A$10000)))*1,[1]OUT_FinalEnergyCons!I$4:I$10000)</f>
        <v>6.0902600444192226E-2</v>
      </c>
    </row>
    <row r="1822" spans="2:11" x14ac:dyDescent="0.2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1.4390927822547326</v>
      </c>
      <c r="G1822" s="1" cm="1">
        <f t="array" ref="G1822">SUMPRODUCT(([1]OUT_FinalEnergyCons!$B$4:$B$10000="var_cap")*1,ISNUMBER(SEARCH("RH*-SHELCHP",[1]OUT_FinalEnergyCons!$A$4:$A$10000))*1,[1]OUT_FinalEnergyCons!E$4:E$10000)</f>
        <v>1.7131542319857862</v>
      </c>
      <c r="H1822" s="1" cm="1">
        <f t="array" ref="H1822">SUMPRODUCT(([1]OUT_FinalEnergyCons!$B$4:$B$10000="var_cap")*1,ISNUMBER(SEARCH("RH*-SHELCHP",[1]OUT_FinalEnergyCons!$A$4:$A$10000))*1,[1]OUT_FinalEnergyCons!F$4:F$10000)</f>
        <v>1.8733264679395201</v>
      </c>
      <c r="I1822" s="1" cm="1">
        <f t="array" ref="I1822">SUMPRODUCT(([1]OUT_FinalEnergyCons!$B$4:$B$10000="var_cap")*1,ISNUMBER(SEARCH("RH*-SHELCHP",[1]OUT_FinalEnergyCons!$A$4:$A$10000))*1,[1]OUT_FinalEnergyCons!G$4:G$10000)</f>
        <v>2.1099869718636644</v>
      </c>
      <c r="J1822" s="1" cm="1">
        <f t="array" ref="J1822">SUMPRODUCT(([1]OUT_FinalEnergyCons!$B$4:$B$10000="var_cap")*1,ISNUMBER(SEARCH("RH*-SHELCHP",[1]OUT_FinalEnergyCons!$A$4:$A$10000))*1,[1]OUT_FinalEnergyCons!H$4:H$10000)</f>
        <v>2.6507621423940622</v>
      </c>
      <c r="K1822" s="1" cm="1">
        <f t="array" ref="K1822">SUMPRODUCT(([1]OUT_FinalEnergyCons!$B$4:$B$10000="var_cap")*1,ISNUMBER(SEARCH("RH*-SHELCHP",[1]OUT_FinalEnergyCons!$A$4:$A$10000))*1,[1]OUT_FinalEnergyCons!I$4:I$10000)</f>
        <v>5.0228529998412883</v>
      </c>
    </row>
    <row r="1823" spans="2:11" x14ac:dyDescent="0.2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3.4073850703174005</v>
      </c>
      <c r="H1823" s="1">
        <f t="shared" si="1178"/>
        <v>3.4073704066888753</v>
      </c>
      <c r="I1823" s="1">
        <f t="shared" si="1178"/>
        <v>3.4073600553347609</v>
      </c>
      <c r="J1823" s="1">
        <f t="shared" si="1178"/>
        <v>1.7086353476390204</v>
      </c>
      <c r="K1823" s="1">
        <f t="shared" si="1178"/>
        <v>2.7916996240501257E-4</v>
      </c>
    </row>
    <row r="1824" spans="2:11" x14ac:dyDescent="0.2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3.4073850703174005</v>
      </c>
      <c r="H1824" s="1" cm="1">
        <f t="array" ref="H1824">SUMPRODUCT(([1]OUT_FinalEnergyCons!$B$4:$B$10000="var_cap")*1, (ISNUMBER(SEARCH("RH*-SHLFOBR",[1]OUT_FinalEnergyCons!$A$4:$A$10000)))*1,[1]OUT_FinalEnergyCons!F$4:F$10000)</f>
        <v>3.4073704066888753</v>
      </c>
      <c r="I1824" s="1" cm="1">
        <f t="array" ref="I1824">SUMPRODUCT(([1]OUT_FinalEnergyCons!$B$4:$B$10000="var_cap")*1, (ISNUMBER(SEARCH("RH*-SHLFOBR",[1]OUT_FinalEnergyCons!$A$4:$A$10000)))*1,[1]OUT_FinalEnergyCons!G$4:G$10000)</f>
        <v>3.4073600553347609</v>
      </c>
      <c r="J1824" s="1" cm="1">
        <f t="array" ref="J1824">SUMPRODUCT(([1]OUT_FinalEnergyCons!$B$4:$B$10000="var_cap")*1, (ISNUMBER(SEARCH("RH*-SHLFOBR",[1]OUT_FinalEnergyCons!$A$4:$A$10000)))*1,[1]OUT_FinalEnergyCons!H$4:H$10000)</f>
        <v>1.7086353476390204</v>
      </c>
      <c r="K1824" s="1" cm="1">
        <f t="array" ref="K1824">SUMPRODUCT(([1]OUT_FinalEnergyCons!$B$4:$B$10000="var_cap")*1, (ISNUMBER(SEARCH("RH*-SHLFOBR",[1]OUT_FinalEnergyCons!$A$4:$A$10000)))*1,[1]OUT_FinalEnergyCons!I$4:I$10000)</f>
        <v>2.7916996240501257E-4</v>
      </c>
    </row>
    <row r="1825" spans="2:11" x14ac:dyDescent="0.2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2.7687546978624886</v>
      </c>
      <c r="G1825" s="1">
        <f t="shared" ref="G1825:K1825" si="1181">SUM(G1826:G1827)</f>
        <v>2.9822360794332061</v>
      </c>
      <c r="H1825" s="1">
        <f t="shared" si="1181"/>
        <v>2.9832210811703002</v>
      </c>
      <c r="I1825" s="1">
        <f t="shared" si="1181"/>
        <v>2.9832221184423182</v>
      </c>
      <c r="J1825" s="1">
        <f t="shared" si="1181"/>
        <v>2.4035091148763095</v>
      </c>
      <c r="K1825" s="1">
        <f t="shared" si="1181"/>
        <v>1.2982414623869094</v>
      </c>
    </row>
    <row r="1826" spans="2:11" x14ac:dyDescent="0.2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2.9822267071203692</v>
      </c>
      <c r="H1826" s="1" cm="1">
        <f t="array" ref="H1826">SUMPRODUCT(([1]OUT_FinalEnergyCons!$B$4:$B$10000="var_cap")*1, (ISNUMBER(SEARCH("RH*-SHNGABR",[1]OUT_FinalEnergyCons!$A$4:$A$10000)))*1,[1]OUT_FinalEnergyCons!F$4:F$10000)</f>
        <v>2.9822183849788901</v>
      </c>
      <c r="I1826" s="1" cm="1">
        <f t="array" ref="I1826">SUMPRODUCT(([1]OUT_FinalEnergyCons!$B$4:$B$10000="var_cap")*1, (ISNUMBER(SEARCH("RH*-SHNGABR",[1]OUT_FinalEnergyCons!$A$4:$A$10000)))*1,[1]OUT_FinalEnergyCons!G$4:G$10000)</f>
        <v>2.9822078355467361</v>
      </c>
      <c r="J1826" s="1" cm="1">
        <f t="array" ref="J1826">SUMPRODUCT(([1]OUT_FinalEnergyCons!$B$4:$B$10000="var_cap")*1, (ISNUMBER(SEARCH("RH*-SHNGABR",[1]OUT_FinalEnergyCons!$A$4:$A$10000)))*1,[1]OUT_FinalEnergyCons!H$4:H$10000)</f>
        <v>2.401729064569738</v>
      </c>
      <c r="K1826" s="1" cm="1">
        <f t="array" ref="K1826">SUMPRODUCT(([1]OUT_FinalEnergyCons!$B$4:$B$10000="var_cap")*1, (ISNUMBER(SEARCH("RH*-SHNGABR",[1]OUT_FinalEnergyCons!$A$4:$A$10000)))*1,[1]OUT_FinalEnergyCons!I$4:I$10000)</f>
        <v>1.2973198335730018</v>
      </c>
    </row>
    <row r="1827" spans="2:11" x14ac:dyDescent="0.2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6.4662413889410297E-7</v>
      </c>
      <c r="G1827" s="1" cm="1">
        <f t="array" ref="G1827">SUMPRODUCT(([1]OUT_FinalEnergyCons!$B$4:$B$10000="var_cap")*1,ISNUMBER(SEARCH("RH*-SHngahp",[1]OUT_FinalEnergyCons!$A$4:$A$10000))*1,[1]OUT_FinalEnergyCons!E$4:E$10000)</f>
        <v>9.3723128369315842E-6</v>
      </c>
      <c r="H1827" s="1" cm="1">
        <f t="array" ref="H1827">SUMPRODUCT(([1]OUT_FinalEnergyCons!$B$4:$B$10000="var_cap")*1,ISNUMBER(SEARCH("RH*-SHngahp",[1]OUT_FinalEnergyCons!$A$4:$A$10000))*1,[1]OUT_FinalEnergyCons!F$4:F$10000)</f>
        <v>1.0026961914099148E-3</v>
      </c>
      <c r="I1827" s="1" cm="1">
        <f t="array" ref="I1827">SUMPRODUCT(([1]OUT_FinalEnergyCons!$B$4:$B$10000="var_cap")*1,ISNUMBER(SEARCH("RH*-SHngahp",[1]OUT_FinalEnergyCons!$A$4:$A$10000))*1,[1]OUT_FinalEnergyCons!G$4:G$10000)</f>
        <v>1.0142828955820662E-3</v>
      </c>
      <c r="J1827" s="1" cm="1">
        <f t="array" ref="J1827">SUMPRODUCT(([1]OUT_FinalEnergyCons!$B$4:$B$10000="var_cap")*1,ISNUMBER(SEARCH("RH*-SHngahp",[1]OUT_FinalEnergyCons!$A$4:$A$10000))*1,[1]OUT_FinalEnergyCons!H$4:H$10000)</f>
        <v>1.7800503065716271E-3</v>
      </c>
      <c r="K1827" s="1" cm="1">
        <f t="array" ref="K1827">SUMPRODUCT(([1]OUT_FinalEnergyCons!$B$4:$B$10000="var_cap")*1,ISNUMBER(SEARCH("RH*-SHngahp",[1]OUT_FinalEnergyCons!$A$4:$A$10000))*1,[1]OUT_FinalEnergyCons!I$4:I$10000)</f>
        <v>9.2162881390761998E-4</v>
      </c>
    </row>
    <row r="1828" spans="2:11" x14ac:dyDescent="0.2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6.5336293655490259E-3</v>
      </c>
      <c r="H1828" s="1">
        <f t="shared" si="1185"/>
        <v>2.3872175712900002E-4</v>
      </c>
      <c r="I1828" s="1">
        <f t="shared" si="1185"/>
        <v>1.2702935820787988E-4</v>
      </c>
      <c r="J1828" s="1">
        <f t="shared" si="1185"/>
        <v>0</v>
      </c>
      <c r="K1828" s="1">
        <f t="shared" si="1185"/>
        <v>0</v>
      </c>
    </row>
    <row r="1829" spans="2:11" x14ac:dyDescent="0.2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6.5336293655490259E-3</v>
      </c>
      <c r="H1829" s="1" cm="1">
        <f t="array" ref="H1829">SUMPRODUCT(([1]OUT_FinalEnergyCons!$B$4:$B$10000="var_cap")*1, (ISNUMBER(SEARCH("RH*-SHCOABR",[1]OUT_FinalEnergyCons!$A$4:$A$10000)))*1,[1]OUT_FinalEnergyCons!F$4:F$10000)</f>
        <v>2.3872175712900002E-4</v>
      </c>
      <c r="I1829" s="1" cm="1">
        <f t="array" ref="I1829">SUMPRODUCT(([1]OUT_FinalEnergyCons!$B$4:$B$10000="var_cap")*1, (ISNUMBER(SEARCH("RH*-SHCOABR",[1]OUT_FinalEnergyCons!$A$4:$A$10000)))*1,[1]OUT_FinalEnergyCons!G$4:G$10000)</f>
        <v>1.2702935820787988E-4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0.68950054427452134</v>
      </c>
      <c r="G1830" s="1">
        <f t="shared" ref="G1830:K1830" si="1187">G1831</f>
        <v>0.69820886696051365</v>
      </c>
      <c r="H1830" s="1">
        <f t="shared" si="1187"/>
        <v>0.70369144379843085</v>
      </c>
      <c r="I1830" s="1">
        <f t="shared" si="1187"/>
        <v>0.70367928875907315</v>
      </c>
      <c r="J1830" s="1">
        <f t="shared" si="1187"/>
        <v>0.43155911814048509</v>
      </c>
      <c r="K1830" s="1">
        <f t="shared" si="1187"/>
        <v>0.22374518449966532</v>
      </c>
    </row>
    <row r="1831" spans="2:11" x14ac:dyDescent="0.2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0.68950054427452134</v>
      </c>
      <c r="G1831" s="1" cm="1">
        <f t="array" ref="G1831">SUMPRODUCT(([1]OUT_FinalEnergyCons!$B$4:$B$10000="var_cap")*1, (ISNUMBER(SEARCH("RH*-SHWODBR",[1]OUT_FinalEnergyCons!$A$4:$A$10000)))*1,[1]OUT_FinalEnergyCons!E$4:E$10000)</f>
        <v>0.69820886696051365</v>
      </c>
      <c r="H1831" s="1" cm="1">
        <f t="array" ref="H1831">SUMPRODUCT(([1]OUT_FinalEnergyCons!$B$4:$B$10000="var_cap")*1, (ISNUMBER(SEARCH("RH*-SHWODBR",[1]OUT_FinalEnergyCons!$A$4:$A$10000)))*1,[1]OUT_FinalEnergyCons!F$4:F$10000)</f>
        <v>0.70369144379843085</v>
      </c>
      <c r="I1831" s="1" cm="1">
        <f t="array" ref="I1831">SUMPRODUCT(([1]OUT_FinalEnergyCons!$B$4:$B$10000="var_cap")*1, (ISNUMBER(SEARCH("RH*-SHWODBR",[1]OUT_FinalEnergyCons!$A$4:$A$10000)))*1,[1]OUT_FinalEnergyCons!G$4:G$10000)</f>
        <v>0.70367928875907315</v>
      </c>
      <c r="J1831" s="1" cm="1">
        <f t="array" ref="J1831">SUMPRODUCT(([1]OUT_FinalEnergyCons!$B$4:$B$10000="var_cap")*1, (ISNUMBER(SEARCH("RH*-SHWODBR",[1]OUT_FinalEnergyCons!$A$4:$A$10000)))*1,[1]OUT_FinalEnergyCons!H$4:H$10000)</f>
        <v>0.43155911814048509</v>
      </c>
      <c r="K1831" s="1" cm="1">
        <f t="array" ref="K1831">SUMPRODUCT(([1]OUT_FinalEnergyCons!$B$4:$B$10000="var_cap")*1, (ISNUMBER(SEARCH("RH*-SHWODBR",[1]OUT_FinalEnergyCons!$A$4:$A$10000)))*1,[1]OUT_FinalEnergyCons!I$4:I$10000)</f>
        <v>0.22374518449966532</v>
      </c>
    </row>
    <row r="1832" spans="2:11" x14ac:dyDescent="0.2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0.20444431242744035</v>
      </c>
      <c r="G1832" s="1">
        <f t="shared" ref="G1832:K1832" si="1190">G1833</f>
        <v>0.24070785430029307</v>
      </c>
      <c r="H1832" s="1">
        <f t="shared" si="1190"/>
        <v>0.24089929425788326</v>
      </c>
      <c r="I1832" s="1">
        <f t="shared" si="1190"/>
        <v>0.25111931433522994</v>
      </c>
      <c r="J1832" s="1">
        <f t="shared" si="1190"/>
        <v>0.27185024426266258</v>
      </c>
      <c r="K1832" s="1">
        <f t="shared" si="1190"/>
        <v>0.29109429869506648</v>
      </c>
    </row>
    <row r="1833" spans="2:11" x14ac:dyDescent="0.2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0.20444431242744035</v>
      </c>
      <c r="G1833" s="1" cm="1">
        <f t="array" ref="G1833">SUMPRODUCT(([1]OUT_FinalEnergyCons!$B$4:$B$10000="var_cap")*1, (ISNUMBER(SEARCH("RH*-SHPLTBR",[1]OUT_FinalEnergyCons!$A$4:$A$10000)))*1,[1]OUT_FinalEnergyCons!E$4:E$10000)</f>
        <v>0.24070785430029307</v>
      </c>
      <c r="H1833" s="1" cm="1">
        <f t="array" ref="H1833">SUMPRODUCT(([1]OUT_FinalEnergyCons!$B$4:$B$10000="var_cap")*1, (ISNUMBER(SEARCH("RH*-SHPLTBR",[1]OUT_FinalEnergyCons!$A$4:$A$10000)))*1,[1]OUT_FinalEnergyCons!F$4:F$10000)</f>
        <v>0.24089929425788326</v>
      </c>
      <c r="I1833" s="1" cm="1">
        <f t="array" ref="I1833">SUMPRODUCT(([1]OUT_FinalEnergyCons!$B$4:$B$10000="var_cap")*1, (ISNUMBER(SEARCH("RH*-SHPLTBR",[1]OUT_FinalEnergyCons!$A$4:$A$10000)))*1,[1]OUT_FinalEnergyCons!G$4:G$10000)</f>
        <v>0.25111931433522994</v>
      </c>
      <c r="J1833" s="1" cm="1">
        <f t="array" ref="J1833">SUMPRODUCT(([1]OUT_FinalEnergyCons!$B$4:$B$10000="var_cap")*1, (ISNUMBER(SEARCH("RH*-SHPLTBR",[1]OUT_FinalEnergyCons!$A$4:$A$10000)))*1,[1]OUT_FinalEnergyCons!H$4:H$10000)</f>
        <v>0.27185024426266258</v>
      </c>
      <c r="K1833" s="1" cm="1">
        <f t="array" ref="K1833">SUMPRODUCT(([1]OUT_FinalEnergyCons!$B$4:$B$10000="var_cap")*1, (ISNUMBER(SEARCH("RH*-SHPLTBR",[1]OUT_FinalEnergyCons!$A$4:$A$10000)))*1,[1]OUT_FinalEnergyCons!I$4:I$10000)</f>
        <v>0.29109429869506648</v>
      </c>
    </row>
    <row r="1834" spans="2:11" x14ac:dyDescent="0.2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0.13696183442692123</v>
      </c>
      <c r="I1834" s="1">
        <f t="shared" si="1193"/>
        <v>0.13697975642727675</v>
      </c>
      <c r="J1834" s="1">
        <f t="shared" si="1193"/>
        <v>0.34964993889399509</v>
      </c>
      <c r="K1834" s="1">
        <f t="shared" si="1193"/>
        <v>0.34963839049100942</v>
      </c>
    </row>
    <row r="1835" spans="2:11" x14ac:dyDescent="0.2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0.13696183442692123</v>
      </c>
      <c r="I1835" s="1" cm="1">
        <f t="array" ref="I1835">SUMPRODUCT(([1]OUT_FinalEnergyCons!$B$4:$B$10000="var_cap")*1, (ISNUMBER(SEARCH("RH*-SHSOLBR",[1]OUT_FinalEnergyCons!$A$4:$A$10000)))*1,[1]OUT_FinalEnergyCons!G$4:G$10000)</f>
        <v>0.13697975642727675</v>
      </c>
      <c r="J1835" s="1" cm="1">
        <f t="array" ref="J1835">SUMPRODUCT(([1]OUT_FinalEnergyCons!$B$4:$B$10000="var_cap")*1, (ISNUMBER(SEARCH("RH*-SHSOLBR",[1]OUT_FinalEnergyCons!$A$4:$A$10000)))*1,[1]OUT_FinalEnergyCons!H$4:H$10000)</f>
        <v>0.34964993889399509</v>
      </c>
      <c r="K1835" s="1" cm="1">
        <f t="array" ref="K1835">SUMPRODUCT(([1]OUT_FinalEnergyCons!$B$4:$B$10000="var_cap")*1, (ISNUMBER(SEARCH("RH*-SHSOLBR",[1]OUT_FinalEnergyCons!$A$4:$A$10000)))*1,[1]OUT_FinalEnergyCons!I$4:I$10000)</f>
        <v>0.34963839049100942</v>
      </c>
    </row>
    <row r="1836" spans="2:11" x14ac:dyDescent="0.2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2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1.8610011364173364</v>
      </c>
      <c r="G1838" s="1">
        <f t="shared" ref="G1838" si="1199">SUM(G1839,G1842,G1844,G1847,G1849,G1851,G1853,G1855)</f>
        <v>1.973622774206184</v>
      </c>
      <c r="H1838" s="1">
        <f t="shared" ref="H1838" si="1200">SUM(H1839,H1842,H1844,H1847,H1849,H1851,H1853,H1855)</f>
        <v>1.8611347397963298</v>
      </c>
      <c r="I1838" s="1">
        <f t="shared" ref="I1838" si="1201">SUM(I1839,I1842,I1844,I1847,I1849,I1851,I1853,I1855)</f>
        <v>2.1592443115231856</v>
      </c>
      <c r="J1838" s="1">
        <f t="shared" ref="J1838" si="1202">SUM(J1839,J1842,J1844,J1847,J1849,J1851,J1853,J1855)</f>
        <v>1.956934379445725</v>
      </c>
      <c r="K1838" s="1">
        <f t="shared" ref="K1838" si="1203">SUM(K1839,K1842,K1844,K1847,K1849,K1851,K1853,K1855)</f>
        <v>1.9453902958914453</v>
      </c>
    </row>
    <row r="1839" spans="2:11" x14ac:dyDescent="0.2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0.65094302789519198</v>
      </c>
      <c r="G1839" s="1">
        <f t="shared" ref="G1839" si="1205">SUM(G1840:G1841)</f>
        <v>0.7179697747157302</v>
      </c>
      <c r="H1839" s="1">
        <f t="shared" ref="H1839" si="1206">SUM(H1840:H1841)</f>
        <v>1.0902267222710542</v>
      </c>
      <c r="I1839" s="1">
        <f t="shared" ref="I1839" si="1207">SUM(I1840:I1841)</f>
        <v>1.3892447146590097</v>
      </c>
      <c r="J1839" s="1">
        <f t="shared" ref="J1839" si="1208">SUM(J1840:J1841)</f>
        <v>1.205493676221272</v>
      </c>
      <c r="K1839" s="1">
        <f t="shared" ref="K1839" si="1209">SUM(K1840:K1841)</f>
        <v>1.3306699499472479</v>
      </c>
    </row>
    <row r="1840" spans="2:11" x14ac:dyDescent="0.2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0.43758523927312143</v>
      </c>
      <c r="G1840" s="1" cm="1">
        <f t="array" ref="G1840">SUMPRODUCT(([1]OUT_FinalEnergyCons!$B$4:$B$10000="var_cap")*1,(ISNUMBER(SEARCH("RH*-WHELCBR",[1]OUT_FinalEnergyCons!$A$4:$A$10000)))*1,[1]OUT_FinalEnergyCons!E$4:E$10000)</f>
        <v>0.47182227392739451</v>
      </c>
      <c r="H1840" s="1" cm="1">
        <f t="array" ref="H1840">SUMPRODUCT(([1]OUT_FinalEnergyCons!$B$4:$B$10000="var_cap")*1,(ISNUMBER(SEARCH("RH*-WHELCBR",[1]OUT_FinalEnergyCons!$A$4:$A$10000)))*1,[1]OUT_FinalEnergyCons!F$4:F$10000)</f>
        <v>0.47182419436469697</v>
      </c>
      <c r="I1840" s="1" cm="1">
        <f t="array" ref="I1840">SUMPRODUCT(([1]OUT_FinalEnergyCons!$B$4:$B$10000="var_cap")*1,(ISNUMBER(SEARCH("RH*-WHELCBR",[1]OUT_FinalEnergyCons!$A$4:$A$10000)))*1,[1]OUT_FinalEnergyCons!G$4:G$10000)</f>
        <v>0.43835116383274658</v>
      </c>
      <c r="J1840" s="1" cm="1">
        <f t="array" ref="J1840">SUMPRODUCT(([1]OUT_FinalEnergyCons!$B$4:$B$10000="var_cap")*1,(ISNUMBER(SEARCH("RH*-WHELCBR",[1]OUT_FinalEnergyCons!$A$4:$A$10000)))*1,[1]OUT_FinalEnergyCons!H$4:H$10000)</f>
        <v>8.4803540876023847E-2</v>
      </c>
      <c r="K1840" s="1" cm="1">
        <f t="array" ref="K1840">SUMPRODUCT(([1]OUT_FinalEnergyCons!$B$4:$B$10000="var_cap")*1,(ISNUMBER(SEARCH("RH*-WHELCBR",[1]OUT_FinalEnergyCons!$A$4:$A$10000)))*1,[1]OUT_FinalEnergyCons!I$4:I$10000)</f>
        <v>3.8515304201327004E-2</v>
      </c>
    </row>
    <row r="1841" spans="2:11" x14ac:dyDescent="0.2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0.21335778862207055</v>
      </c>
      <c r="G1841" s="1" cm="1">
        <f t="array" ref="G1841">SUMPRODUCT(([1]OUT_FinalEnergyCons!$B$4:$B$10000="var_cap")*1,ISNUMBER(SEARCH("RH*-WHELCHP",[1]OUT_FinalEnergyCons!$A$4:$A$10000))*1,[1]OUT_FinalEnergyCons!E$4:E$10000)</f>
        <v>0.24614750078833569</v>
      </c>
      <c r="H1841" s="1" cm="1">
        <f t="array" ref="H1841">SUMPRODUCT(([1]OUT_FinalEnergyCons!$B$4:$B$10000="var_cap")*1,ISNUMBER(SEARCH("RH*-WHELCHP",[1]OUT_FinalEnergyCons!$A$4:$A$10000))*1,[1]OUT_FinalEnergyCons!F$4:F$10000)</f>
        <v>0.6184025279063573</v>
      </c>
      <c r="I1841" s="1" cm="1">
        <f t="array" ref="I1841">SUMPRODUCT(([1]OUT_FinalEnergyCons!$B$4:$B$10000="var_cap")*1,ISNUMBER(SEARCH("RH*-WHELCHP",[1]OUT_FinalEnergyCons!$A$4:$A$10000))*1,[1]OUT_FinalEnergyCons!G$4:G$10000)</f>
        <v>0.95089355082626303</v>
      </c>
      <c r="J1841" s="1" cm="1">
        <f t="array" ref="J1841">SUMPRODUCT(([1]OUT_FinalEnergyCons!$B$4:$B$10000="var_cap")*1,ISNUMBER(SEARCH("RH*-WHELCHP",[1]OUT_FinalEnergyCons!$A$4:$A$10000))*1,[1]OUT_FinalEnergyCons!H$4:H$10000)</f>
        <v>1.1206901353452481</v>
      </c>
      <c r="K1841" s="1" cm="1">
        <f t="array" ref="K1841">SUMPRODUCT(([1]OUT_FinalEnergyCons!$B$4:$B$10000="var_cap")*1,ISNUMBER(SEARCH("RH*-WHELCHP",[1]OUT_FinalEnergyCons!$A$4:$A$10000))*1,[1]OUT_FinalEnergyCons!I$4:I$10000)</f>
        <v>1.2921546457459208</v>
      </c>
    </row>
    <row r="1842" spans="2:11" x14ac:dyDescent="0.2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0.47738133589706805</v>
      </c>
      <c r="H1842" s="1">
        <f t="shared" ref="H1842" si="1214">H1843</f>
        <v>1.0796864444371224E-3</v>
      </c>
      <c r="I1842" s="1">
        <f t="shared" ref="I1842" si="1215">I1843</f>
        <v>1.8907439799037418E-4</v>
      </c>
      <c r="J1842" s="1">
        <f t="shared" ref="J1842" si="1216">J1843</f>
        <v>9.192736199735393E-5</v>
      </c>
      <c r="K1842" s="1">
        <f t="shared" ref="K1842" si="1217">K1843</f>
        <v>2.6160187767916802E-5</v>
      </c>
    </row>
    <row r="1843" spans="2:11" x14ac:dyDescent="0.2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0.47738133589706805</v>
      </c>
      <c r="H1843" s="1" cm="1">
        <f t="array" ref="H1843">SUMPRODUCT(([1]OUT_FinalEnergyCons!$B$4:$B$10000="var_cap")*1, (ISNUMBER(SEARCH("RH*-WHLFOBR",[1]OUT_FinalEnergyCons!$A$4:$A$10000)))*1,[1]OUT_FinalEnergyCons!F$4:F$10000)</f>
        <v>1.0796864444371224E-3</v>
      </c>
      <c r="I1843" s="1" cm="1">
        <f t="array" ref="I1843">SUMPRODUCT(([1]OUT_FinalEnergyCons!$B$4:$B$10000="var_cap")*1, (ISNUMBER(SEARCH("RH*-WHLFOBR",[1]OUT_FinalEnergyCons!$A$4:$A$10000)))*1,[1]OUT_FinalEnergyCons!G$4:G$10000)</f>
        <v>1.8907439799037418E-4</v>
      </c>
      <c r="J1843" s="1" cm="1">
        <f t="array" ref="J1843">SUMPRODUCT(([1]OUT_FinalEnergyCons!$B$4:$B$10000="var_cap")*1, (ISNUMBER(SEARCH("RH*-WHLFOBR",[1]OUT_FinalEnergyCons!$A$4:$A$10000)))*1,[1]OUT_FinalEnergyCons!H$4:H$10000)</f>
        <v>9.192736199735393E-5</v>
      </c>
      <c r="K1843" s="1" cm="1">
        <f t="array" ref="K1843">SUMPRODUCT(([1]OUT_FinalEnergyCons!$B$4:$B$10000="var_cap")*1, (ISNUMBER(SEARCH("RH*-WHLFOBR",[1]OUT_FinalEnergyCons!$A$4:$A$10000)))*1,[1]OUT_FinalEnergyCons!I$4:I$10000)</f>
        <v>2.6160187767916802E-5</v>
      </c>
    </row>
    <row r="1844" spans="2:11" x14ac:dyDescent="0.2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0.43610447683878772</v>
      </c>
      <c r="H1844" s="1">
        <f t="shared" ref="H1844" si="1221">SUM(H1845:H1846)</f>
        <v>0.43630678305597931</v>
      </c>
      <c r="I1844" s="1">
        <f t="shared" ref="I1844" si="1222">SUM(I1845:I1846)</f>
        <v>0.43630449635185531</v>
      </c>
      <c r="J1844" s="1">
        <f t="shared" ref="J1844" si="1223">SUM(J1845:J1846)</f>
        <v>0.28082735484223548</v>
      </c>
      <c r="K1844" s="1">
        <f t="shared" ref="K1844" si="1224">SUM(K1845:K1846)</f>
        <v>0.15032252582803046</v>
      </c>
    </row>
    <row r="1845" spans="2:11" x14ac:dyDescent="0.2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0.43610118455494234</v>
      </c>
      <c r="H1845" s="1" cm="1">
        <f t="array" ref="H1845">SUMPRODUCT(([1]OUT_FinalEnergyCons!$B$4:$B$10000="var_cap")*1, (ISNUMBER(SEARCH("RH*-WHNGABR",[1]OUT_FinalEnergyCons!$A$4:$A$10000)))*1,[1]OUT_FinalEnergyCons!F$4:F$10000)</f>
        <v>0.4361004359753165</v>
      </c>
      <c r="I1845" s="1" cm="1">
        <f t="array" ref="I1845">SUMPRODUCT(([1]OUT_FinalEnergyCons!$B$4:$B$10000="var_cap")*1, (ISNUMBER(SEARCH("RH*-WHNGABR",[1]OUT_FinalEnergyCons!$A$4:$A$10000)))*1,[1]OUT_FinalEnergyCons!G$4:G$10000)</f>
        <v>0.43609568826162898</v>
      </c>
      <c r="J1845" s="1" cm="1">
        <f t="array" ref="J1845">SUMPRODUCT(([1]OUT_FinalEnergyCons!$B$4:$B$10000="var_cap")*1, (ISNUMBER(SEARCH("RH*-WHNGABR",[1]OUT_FinalEnergyCons!$A$4:$A$10000)))*1,[1]OUT_FinalEnergyCons!H$4:H$10000)</f>
        <v>0.2803948222338481</v>
      </c>
      <c r="K1845" s="1" cm="1">
        <f t="array" ref="K1845">SUMPRODUCT(([1]OUT_FinalEnergyCons!$B$4:$B$10000="var_cap")*1, (ISNUMBER(SEARCH("RH*-WHNGABR",[1]OUT_FinalEnergyCons!$A$4:$A$10000)))*1,[1]OUT_FinalEnergyCons!I$4:I$10000)</f>
        <v>0.15013131541995131</v>
      </c>
    </row>
    <row r="1846" spans="2:11" x14ac:dyDescent="0.2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3.2922838453535663E-6</v>
      </c>
      <c r="H1846" s="1" cm="1">
        <f t="array" ref="H1846">SUMPRODUCT(([1]OUT_FinalEnergyCons!$B$4:$B$10000="var_cap")*1,ISNUMBER(SEARCH("RH*-WHngahp",[1]OUT_FinalEnergyCons!$A$4:$A$10000))*1,[1]OUT_FinalEnergyCons!F$4:F$10000)</f>
        <v>2.0634708066282417E-4</v>
      </c>
      <c r="I1846" s="1" cm="1">
        <f t="array" ref="I1846">SUMPRODUCT(([1]OUT_FinalEnergyCons!$B$4:$B$10000="var_cap")*1,ISNUMBER(SEARCH("RH*-WHngahp",[1]OUT_FinalEnergyCons!$A$4:$A$10000))*1,[1]OUT_FinalEnergyCons!G$4:G$10000)</f>
        <v>2.0880809022633934E-4</v>
      </c>
      <c r="J1846" s="1" cm="1">
        <f t="array" ref="J1846">SUMPRODUCT(([1]OUT_FinalEnergyCons!$B$4:$B$10000="var_cap")*1,ISNUMBER(SEARCH("RH*-WHngahp",[1]OUT_FinalEnergyCons!$A$4:$A$10000))*1,[1]OUT_FinalEnergyCons!H$4:H$10000)</f>
        <v>4.3253260838740411E-4</v>
      </c>
      <c r="K1846" s="1" cm="1">
        <f t="array" ref="K1846">SUMPRODUCT(([1]OUT_FinalEnergyCons!$B$4:$B$10000="var_cap")*1,ISNUMBER(SEARCH("RH*-WHngahp",[1]OUT_FinalEnergyCons!$A$4:$A$10000))*1,[1]OUT_FinalEnergyCons!I$4:I$10000)</f>
        <v>1.9121040807913942E-4</v>
      </c>
    </row>
    <row r="1847" spans="2:11" x14ac:dyDescent="0.2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2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4.044090337343284E-2</v>
      </c>
      <c r="H1849" s="1">
        <f t="shared" ref="H1849" si="1236">H1850</f>
        <v>3.1777049845003111E-2</v>
      </c>
      <c r="I1849" s="1">
        <f t="shared" ref="I1849" si="1237">I1850</f>
        <v>3.1760968780237715E-2</v>
      </c>
      <c r="J1849" s="1">
        <f t="shared" ref="J1849" si="1238">J1850</f>
        <v>1.55765905262936E-2</v>
      </c>
      <c r="K1849" s="1">
        <f t="shared" ref="K1849" si="1239">K1850</f>
        <v>8.761384322591919E-3</v>
      </c>
    </row>
    <row r="1850" spans="2:11" x14ac:dyDescent="0.2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4.044090337343284E-2</v>
      </c>
      <c r="H1850" s="1" cm="1">
        <f t="array" ref="H1850">SUMPRODUCT(([1]OUT_FinalEnergyCons!$B$4:$B$10000="var_cap")*1, (ISNUMBER(SEARCH("RH*-WHWODBR",[1]OUT_FinalEnergyCons!$A$4:$A$10000)))*1,[1]OUT_FinalEnergyCons!F$4:F$10000)</f>
        <v>3.1777049845003111E-2</v>
      </c>
      <c r="I1850" s="1" cm="1">
        <f t="array" ref="I1850">SUMPRODUCT(([1]OUT_FinalEnergyCons!$B$4:$B$10000="var_cap")*1, (ISNUMBER(SEARCH("RH*-WHWODBR",[1]OUT_FinalEnergyCons!$A$4:$A$10000)))*1,[1]OUT_FinalEnergyCons!G$4:G$10000)</f>
        <v>3.1760968780237715E-2</v>
      </c>
      <c r="J1850" s="1" cm="1">
        <f t="array" ref="J1850">SUMPRODUCT(([1]OUT_FinalEnergyCons!$B$4:$B$10000="var_cap")*1, (ISNUMBER(SEARCH("RH*-WHWODBR",[1]OUT_FinalEnergyCons!$A$4:$A$10000)))*1,[1]OUT_FinalEnergyCons!H$4:H$10000)</f>
        <v>1.55765905262936E-2</v>
      </c>
      <c r="K1850" s="1" cm="1">
        <f t="array" ref="K1850">SUMPRODUCT(([1]OUT_FinalEnergyCons!$B$4:$B$10000="var_cap")*1, (ISNUMBER(SEARCH("RH*-WHWODBR",[1]OUT_FinalEnergyCons!$A$4:$A$10000)))*1,[1]OUT_FinalEnergyCons!I$4:I$10000)</f>
        <v>8.761384322591919E-3</v>
      </c>
    </row>
    <row r="1851" spans="2:11" x14ac:dyDescent="0.2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1.3197396082543639E-2</v>
      </c>
      <c r="H1851" s="1">
        <f t="shared" ref="H1851" si="1243">H1852</f>
        <v>1.3194495065356415E-2</v>
      </c>
      <c r="I1851" s="1">
        <f t="shared" ref="I1851" si="1244">I1852</f>
        <v>1.3192777093071392E-2</v>
      </c>
      <c r="J1851" s="1">
        <f t="shared" ref="J1851" si="1245">J1852</f>
        <v>9.9355442669024664E-3</v>
      </c>
      <c r="K1851" s="1">
        <f t="shared" ref="K1851" si="1246">K1852</f>
        <v>1.0616029007235973E-2</v>
      </c>
    </row>
    <row r="1852" spans="2:11" x14ac:dyDescent="0.2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1.3197396082543639E-2</v>
      </c>
      <c r="H1852" s="1" cm="1">
        <f t="array" ref="H1852">SUMPRODUCT(([1]OUT_FinalEnergyCons!$B$4:$B$10000="var_cap")*1, (ISNUMBER(SEARCH("RH*-WHPLTBR",[1]OUT_FinalEnergyCons!$A$4:$A$10000)))*1,[1]OUT_FinalEnergyCons!F$4:F$10000)</f>
        <v>1.3194495065356415E-2</v>
      </c>
      <c r="I1852" s="1" cm="1">
        <f t="array" ref="I1852">SUMPRODUCT(([1]OUT_FinalEnergyCons!$B$4:$B$10000="var_cap")*1, (ISNUMBER(SEARCH("RH*-WHPLTBR",[1]OUT_FinalEnergyCons!$A$4:$A$10000)))*1,[1]OUT_FinalEnergyCons!G$4:G$10000)</f>
        <v>1.3192777093071392E-2</v>
      </c>
      <c r="J1852" s="1" cm="1">
        <f t="array" ref="J1852">SUMPRODUCT(([1]OUT_FinalEnergyCons!$B$4:$B$10000="var_cap")*1, (ISNUMBER(SEARCH("RH*-WHPLTBR",[1]OUT_FinalEnergyCons!$A$4:$A$10000)))*1,[1]OUT_FinalEnergyCons!H$4:H$10000)</f>
        <v>9.9355442669024664E-3</v>
      </c>
      <c r="K1852" s="1" cm="1">
        <f t="array" ref="K1852">SUMPRODUCT(([1]OUT_FinalEnergyCons!$B$4:$B$10000="var_cap")*1, (ISNUMBER(SEARCH("RH*-WHPLTBR",[1]OUT_FinalEnergyCons!$A$4:$A$10000)))*1,[1]OUT_FinalEnergyCons!I$4:I$10000)</f>
        <v>1.0616029007235973E-2</v>
      </c>
    </row>
    <row r="1853" spans="2:11" x14ac:dyDescent="0.2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0.28855000311449969</v>
      </c>
      <c r="I1853" s="1">
        <f t="shared" ref="I1853" si="1251">I1854</f>
        <v>0.28855228024102109</v>
      </c>
      <c r="J1853" s="1">
        <f t="shared" ref="J1853" si="1252">J1854</f>
        <v>0.44500928622702401</v>
      </c>
      <c r="K1853" s="1">
        <f t="shared" ref="K1853" si="1253">K1854</f>
        <v>0.44499424659857101</v>
      </c>
    </row>
    <row r="1854" spans="2:11" x14ac:dyDescent="0.2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0.28855000311449969</v>
      </c>
      <c r="I1854" s="1" cm="1">
        <f t="array" ref="I1854">SUMPRODUCT(([1]OUT_FinalEnergyCons!$B$4:$B$10000="var_cap")*1, (ISNUMBER(SEARCH("RH*-WHSOLBR",[1]OUT_FinalEnergyCons!$A$4:$A$10000)))*1,[1]OUT_FinalEnergyCons!G$4:G$10000)</f>
        <v>0.28855228024102109</v>
      </c>
      <c r="J1854" s="1" cm="1">
        <f t="array" ref="J1854">SUMPRODUCT(([1]OUT_FinalEnergyCons!$B$4:$B$10000="var_cap")*1, (ISNUMBER(SEARCH("RH*-WHSOLBR",[1]OUT_FinalEnergyCons!$A$4:$A$10000)))*1,[1]OUT_FinalEnergyCons!H$4:H$10000)</f>
        <v>0.44500928622702401</v>
      </c>
      <c r="K1854" s="1" cm="1">
        <f t="array" ref="K1854">SUMPRODUCT(([1]OUT_FinalEnergyCons!$B$4:$B$10000="var_cap")*1, (ISNUMBER(SEARCH("RH*-WHSOLBR",[1]OUT_FinalEnergyCons!$A$4:$A$10000)))*1,[1]OUT_FinalEnergyCons!I$4:I$10000)</f>
        <v>0.44499424659857101</v>
      </c>
    </row>
    <row r="1855" spans="2:11" x14ac:dyDescent="0.2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2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3.6005886395974036</v>
      </c>
      <c r="G1857" s="17">
        <f t="shared" ref="G1857:K1857" si="1262">SUM(G1858,G1861,G1864,G1868,G1870,G1872,G1874,G1876,G1878)</f>
        <v>3.6329030658039905</v>
      </c>
      <c r="H1857" s="17">
        <f t="shared" si="1262"/>
        <v>3.5170917396718702</v>
      </c>
      <c r="I1857" s="17">
        <f t="shared" si="1262"/>
        <v>3.3993577534558277</v>
      </c>
      <c r="J1857" s="17">
        <f t="shared" si="1262"/>
        <v>3.316592128952299</v>
      </c>
      <c r="K1857" s="17">
        <f t="shared" si="1262"/>
        <v>3.1321967869770138</v>
      </c>
    </row>
    <row r="1858" spans="2:11" x14ac:dyDescent="0.2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0.81932322751237785</v>
      </c>
      <c r="H1858" s="18">
        <f t="shared" si="1263"/>
        <v>0.8742334505424284</v>
      </c>
      <c r="I1858" s="18">
        <f t="shared" si="1263"/>
        <v>0.96249357980256078</v>
      </c>
      <c r="J1858" s="18">
        <f t="shared" si="1263"/>
        <v>1.0803315716054573</v>
      </c>
      <c r="K1858" s="18">
        <f t="shared" si="1263"/>
        <v>1.2119353477205923</v>
      </c>
    </row>
    <row r="1859" spans="2:11" x14ac:dyDescent="0.2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0.74295112080897996</v>
      </c>
      <c r="H1859" s="1" cm="1">
        <f t="array" ref="H1859">SUMPRODUCT(([1]OUT_FinalEnergyCons!$B$4:$B$10000="Var_cap")*1,  (ISNUMBER(SEARCH("ITOT-SWHELCBR",[1]OUT_FinalEnergyCons!$A$4:$A$10000)))*1,[1]OUT_FinalEnergyCons!F$4:F$10000)</f>
        <v>0.74309413468840035</v>
      </c>
      <c r="I1859" s="1" cm="1">
        <f t="array" ref="I1859">SUMPRODUCT(([1]OUT_FinalEnergyCons!$B$4:$B$10000="Var_cap")*1,  (ISNUMBER(SEARCH("ITOT-SWHELCBR",[1]OUT_FinalEnergyCons!$A$4:$A$10000)))*1,[1]OUT_FinalEnergyCons!G$4:G$10000)</f>
        <v>0.75164158294826666</v>
      </c>
      <c r="J1859" s="1" cm="1">
        <f t="array" ref="J1859">SUMPRODUCT(([1]OUT_FinalEnergyCons!$B$4:$B$10000="Var_cap")*1,  (ISNUMBER(SEARCH("ITOT-SWHELCBR",[1]OUT_FinalEnergyCons!$A$4:$A$10000)))*1,[1]OUT_FinalEnergyCons!H$4:H$10000)</f>
        <v>0.86826788386322273</v>
      </c>
      <c r="K1859" s="1" cm="1">
        <f t="array" ref="K1859">SUMPRODUCT(([1]OUT_FinalEnergyCons!$B$4:$B$10000="Var_cap")*1,  (ISNUMBER(SEARCH("ITOT-SWHELCBR",[1]OUT_FinalEnergyCons!$A$4:$A$10000)))*1,[1]OUT_FinalEnergyCons!I$4:I$10000)</f>
        <v>0.92296934253642626</v>
      </c>
    </row>
    <row r="1860" spans="2:11" x14ac:dyDescent="0.2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7.6372106703397863E-2</v>
      </c>
      <c r="H1860" s="1" cm="1">
        <f t="array" ref="H1860">SUMPRODUCT(([1]OUT_FinalEnergyCons!$B$4:$B$10000="Var_cap")*1,  (ISNUMBER(SEARCH("ITOT-SWHELCHP",[1]OUT_FinalEnergyCons!$A$4:$A$10000)))*1,[1]OUT_FinalEnergyCons!F$4:F$10000)</f>
        <v>0.13113931585402805</v>
      </c>
      <c r="I1860" s="1" cm="1">
        <f t="array" ref="I1860">SUMPRODUCT(([1]OUT_FinalEnergyCons!$B$4:$B$10000="Var_cap")*1,  (ISNUMBER(SEARCH("ITOT-SWHELCHP",[1]OUT_FinalEnergyCons!$A$4:$A$10000)))*1,[1]OUT_FinalEnergyCons!G$4:G$10000)</f>
        <v>0.21085199685429415</v>
      </c>
      <c r="J1860" s="1" cm="1">
        <f t="array" ref="J1860">SUMPRODUCT(([1]OUT_FinalEnergyCons!$B$4:$B$10000="Var_cap")*1,  (ISNUMBER(SEARCH("ITOT-SWHELCHP",[1]OUT_FinalEnergyCons!$A$4:$A$10000)))*1,[1]OUT_FinalEnergyCons!H$4:H$10000)</f>
        <v>0.21206368774223455</v>
      </c>
      <c r="K1860" s="1" cm="1">
        <f t="array" ref="K1860">SUMPRODUCT(([1]OUT_FinalEnergyCons!$B$4:$B$10000="Var_cap")*1,  (ISNUMBER(SEARCH("ITOT-SWHELCHP",[1]OUT_FinalEnergyCons!$A$4:$A$10000)))*1,[1]OUT_FinalEnergyCons!I$4:I$10000)</f>
        <v>0.2889660051841661</v>
      </c>
    </row>
    <row r="1861" spans="2:11" x14ac:dyDescent="0.2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0.47750933364803388</v>
      </c>
      <c r="G1861" s="18">
        <f t="shared" ref="G1861:K1861" si="1265">SUM(G1862:G1863)</f>
        <v>0.37660994272059034</v>
      </c>
      <c r="H1861" s="18">
        <f t="shared" si="1265"/>
        <v>0.37670296525119196</v>
      </c>
      <c r="I1861" s="18">
        <f t="shared" si="1265"/>
        <v>0.37640664851159339</v>
      </c>
      <c r="J1861" s="18">
        <f t="shared" si="1265"/>
        <v>0.16261561221092935</v>
      </c>
      <c r="K1861" s="18">
        <f t="shared" si="1265"/>
        <v>1.6070896685890356E-2</v>
      </c>
    </row>
    <row r="1862" spans="2:11" x14ac:dyDescent="0.2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0.37657195947545291</v>
      </c>
      <c r="H1862" s="1" cm="1">
        <f t="array" ref="H1862">SUMPRODUCT(([1]OUT_FinalEnergyCons!$B$4:$B$10000="Var_cap")*1,  (ISNUMBER(SEARCH("ITOT-SWHLFOBR",[1]OUT_FinalEnergyCons!$A$4:$A$10000)))*1,[1]OUT_FinalEnergyCons!F$4:F$10000)</f>
        <v>0.37660150555307914</v>
      </c>
      <c r="I1862" s="1" cm="1">
        <f t="array" ref="I1862">SUMPRODUCT(([1]OUT_FinalEnergyCons!$B$4:$B$10000="Var_cap")*1,  (ISNUMBER(SEARCH("ITOT-SWHLFOBR",[1]OUT_FinalEnergyCons!$A$4:$A$10000)))*1,[1]OUT_FinalEnergyCons!G$4:G$10000)</f>
        <v>0.37635342108612457</v>
      </c>
      <c r="J1862" s="1" cm="1">
        <f t="array" ref="J1862">SUMPRODUCT(([1]OUT_FinalEnergyCons!$B$4:$B$10000="Var_cap")*1,  (ISNUMBER(SEARCH("ITOT-SWHLFOBR",[1]OUT_FinalEnergyCons!$A$4:$A$10000)))*1,[1]OUT_FinalEnergyCons!H$4:H$10000)</f>
        <v>0.16252241934534259</v>
      </c>
      <c r="K1862" s="1" cm="1">
        <f t="array" ref="K1862">SUMPRODUCT(([1]OUT_FinalEnergyCons!$B$4:$B$10000="Var_cap")*1,  (ISNUMBER(SEARCH("ITOT-SWHLFOBR",[1]OUT_FinalEnergyCons!$A$4:$A$10000)))*1,[1]OUT_FinalEnergyCons!I$4:I$10000)</f>
        <v>1.6070880263544196E-2</v>
      </c>
    </row>
    <row r="1863" spans="2:11" x14ac:dyDescent="0.2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0.10117389401720191</v>
      </c>
      <c r="G1863" s="1" cm="1">
        <f t="array" ref="G1863">SUMPRODUCT(([1]OUT_FinalEnergyCons!$B$4:$B$10000="Var_cap")*1,  (ISNUMBER(SEARCH("ITOT-SWHHFOBR",[1]OUT_FinalEnergyCons!$A$4:$A$10000)))*1,[1]OUT_FinalEnergyCons!E$4:E$10000)</f>
        <v>3.7983245137401811E-5</v>
      </c>
      <c r="H1863" s="1" cm="1">
        <f t="array" ref="H1863">SUMPRODUCT(([1]OUT_FinalEnergyCons!$B$4:$B$10000="Var_cap")*1,  (ISNUMBER(SEARCH("ITOT-SWHHFOBR",[1]OUT_FinalEnergyCons!$A$4:$A$10000)))*1,[1]OUT_FinalEnergyCons!F$4:F$10000)</f>
        <v>1.0145969811278799E-4</v>
      </c>
      <c r="I1863" s="1" cm="1">
        <f t="array" ref="I1863">SUMPRODUCT(([1]OUT_FinalEnergyCons!$B$4:$B$10000="Var_cap")*1,  (ISNUMBER(SEARCH("ITOT-SWHHFOBR",[1]OUT_FinalEnergyCons!$A$4:$A$10000)))*1,[1]OUT_FinalEnergyCons!G$4:G$10000)</f>
        <v>5.3227425468829748E-5</v>
      </c>
      <c r="J1863" s="1" cm="1">
        <f t="array" ref="J1863">SUMPRODUCT(([1]OUT_FinalEnergyCons!$B$4:$B$10000="Var_cap")*1,  (ISNUMBER(SEARCH("ITOT-SWHHFOBR",[1]OUT_FinalEnergyCons!$A$4:$A$10000)))*1,[1]OUT_FinalEnergyCons!H$4:H$10000)</f>
        <v>9.3192865586764589E-5</v>
      </c>
      <c r="K1863" s="1" cm="1">
        <f t="array" ref="K1863">SUMPRODUCT(([1]OUT_FinalEnergyCons!$B$4:$B$10000="Var_cap")*1,  (ISNUMBER(SEARCH("ITOT-SWHHFOBR",[1]OUT_FinalEnergyCons!$A$4:$A$10000)))*1,[1]OUT_FinalEnergyCons!I$4:I$10000)</f>
        <v>1.6422346159802848E-8</v>
      </c>
    </row>
    <row r="1864" spans="2:11" x14ac:dyDescent="0.2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1.5571128936278442</v>
      </c>
      <c r="H1864" s="18">
        <f t="shared" si="1268"/>
        <v>1.5575599886481897</v>
      </c>
      <c r="I1864" s="18">
        <f t="shared" si="1268"/>
        <v>1.3448171904063657</v>
      </c>
      <c r="J1864" s="18">
        <f t="shared" si="1268"/>
        <v>0.69604448716036194</v>
      </c>
      <c r="K1864" s="18">
        <f t="shared" si="1268"/>
        <v>0.35939174118643086</v>
      </c>
    </row>
    <row r="1865" spans="2:11" x14ac:dyDescent="0.2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1.5567266322772062</v>
      </c>
      <c r="H1865" s="1" cm="1">
        <f t="array" ref="H1865">SUMPRODUCT(([1]OUT_FinalEnergyCons!$B$4:$B$10000="Var_cap")*1,  (ISNUMBER(SEARCH("ITOT-SWHNGA*BR",[1]OUT_FinalEnergyCons!$A$4:$A$10000)))*1,[1]OUT_FinalEnergyCons!F$4:F$10000)</f>
        <v>1.5568240808854048</v>
      </c>
      <c r="I1865" s="1" cm="1">
        <f t="array" ref="I1865">SUMPRODUCT(([1]OUT_FinalEnergyCons!$B$4:$B$10000="Var_cap")*1,  (ISNUMBER(SEARCH("ITOT-SWHNGA*BR",[1]OUT_FinalEnergyCons!$A$4:$A$10000)))*1,[1]OUT_FinalEnergyCons!G$4:G$10000)</f>
        <v>1.3440743119575296</v>
      </c>
      <c r="J1865" s="1" cm="1">
        <f t="array" ref="J1865">SUMPRODUCT(([1]OUT_FinalEnergyCons!$B$4:$B$10000="Var_cap")*1,  (ISNUMBER(SEARCH("ITOT-SWHNGA*BR",[1]OUT_FinalEnergyCons!$A$4:$A$10000)))*1,[1]OUT_FinalEnergyCons!H$4:H$10000)</f>
        <v>0.69521983312121061</v>
      </c>
      <c r="K1865" s="1" cm="1">
        <f t="array" ref="K1865">SUMPRODUCT(([1]OUT_FinalEnergyCons!$B$4:$B$10000="Var_cap")*1,  (ISNUMBER(SEARCH("ITOT-SWHNGA*BR",[1]OUT_FinalEnergyCons!$A$4:$A$10000)))*1,[1]OUT_FinalEnergyCons!I$4:I$10000)</f>
        <v>0.35884351292192745</v>
      </c>
    </row>
    <row r="1866" spans="2:11" x14ac:dyDescent="0.2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3.8626135063800902E-4</v>
      </c>
      <c r="H1866" s="1" cm="1">
        <f t="array" ref="H1866">SUMPRODUCT(([1]OUT_FinalEnergyCons!$B$4:$B$10000="Var_cap")*1,  (ISNUMBER(SEARCH("ITOT-SWHNGAHP",[1]OUT_FinalEnergyCons!$A$4:$A$10000)))*1,[1]OUT_FinalEnergyCons!F$4:F$10000)</f>
        <v>7.3590776278485736E-4</v>
      </c>
      <c r="I1866" s="1" cm="1">
        <f t="array" ref="I1866">SUMPRODUCT(([1]OUT_FinalEnergyCons!$B$4:$B$10000="Var_cap")*1,  (ISNUMBER(SEARCH("ITOT-SWHNGAHP",[1]OUT_FinalEnergyCons!$A$4:$A$10000)))*1,[1]OUT_FinalEnergyCons!G$4:G$10000)</f>
        <v>7.4287844883602963E-4</v>
      </c>
      <c r="J1866" s="1" cm="1">
        <f t="array" ref="J1866">SUMPRODUCT(([1]OUT_FinalEnergyCons!$B$4:$B$10000="Var_cap")*1,  (ISNUMBER(SEARCH("ITOT-SWHNGAHP",[1]OUT_FinalEnergyCons!$A$4:$A$10000)))*1,[1]OUT_FinalEnergyCons!H$4:H$10000)</f>
        <v>8.2465403915130196E-4</v>
      </c>
      <c r="K1866" s="1" cm="1">
        <f t="array" ref="K1866">SUMPRODUCT(([1]OUT_FinalEnergyCons!$B$4:$B$10000="Var_cap")*1,  (ISNUMBER(SEARCH("ITOT-SWHNGAHP",[1]OUT_FinalEnergyCons!$A$4:$A$10000)))*1,[1]OUT_FinalEnergyCons!I$4:I$10000)</f>
        <v>5.4822826450341927E-4</v>
      </c>
    </row>
    <row r="1867" spans="2:11" x14ac:dyDescent="0.2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2.7263186940696828E-2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0.1617524389803775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0.28361327407593023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0.37386608323594239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0.35467602709053547</v>
      </c>
    </row>
    <row r="1868" spans="2:11" x14ac:dyDescent="0.2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0.16764355688913743</v>
      </c>
      <c r="H1868" s="1">
        <f t="shared" si="1269"/>
        <v>7.289573025832663E-4</v>
      </c>
      <c r="I1868" s="1">
        <f t="shared" si="1269"/>
        <v>4.3503230117258873E-5</v>
      </c>
      <c r="J1868" s="1">
        <f t="shared" si="1269"/>
        <v>6.9045108456906393E-5</v>
      </c>
      <c r="K1868" s="1">
        <f t="shared" si="1269"/>
        <v>1.9030619258542901E-5</v>
      </c>
    </row>
    <row r="1869" spans="2:11" x14ac:dyDescent="0.2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0.16764355688913743</v>
      </c>
      <c r="H1869" s="1" cm="1">
        <f t="array" ref="H1869">SUMPRODUCT(([1]OUT_FinalEnergyCons!$B$4:$B$10000="Var_cap")*1,  (ISNUMBER(SEARCH("ITOT-SWHCOA*BR",[1]OUT_FinalEnergyCons!$A$4:$A$10000)))*1,[1]OUT_FinalEnergyCons!F$4:F$10000)</f>
        <v>7.289573025832663E-4</v>
      </c>
      <c r="I1869" s="1" cm="1">
        <f t="array" ref="I1869">SUMPRODUCT(([1]OUT_FinalEnergyCons!$B$4:$B$10000="Var_cap")*1,  (ISNUMBER(SEARCH("ITOT-SWHCOA*BR",[1]OUT_FinalEnergyCons!$A$4:$A$10000)))*1,[1]OUT_FinalEnergyCons!G$4:G$10000)</f>
        <v>4.3503230117258873E-5</v>
      </c>
      <c r="J1869" s="1" cm="1">
        <f t="array" ref="J1869">SUMPRODUCT(([1]OUT_FinalEnergyCons!$B$4:$B$10000="Var_cap")*1,  (ISNUMBER(SEARCH("ITOT-SWHCOA*BR",[1]OUT_FinalEnergyCons!$A$4:$A$10000)))*1,[1]OUT_FinalEnergyCons!H$4:H$10000)</f>
        <v>6.9045108456906393E-5</v>
      </c>
      <c r="K1869" s="1" cm="1">
        <f t="array" ref="K1869">SUMPRODUCT(([1]OUT_FinalEnergyCons!$B$4:$B$10000="Var_cap")*1,  (ISNUMBER(SEARCH("ITOT-SWHCOA*BR",[1]OUT_FinalEnergyCons!$A$4:$A$10000)))*1,[1]OUT_FinalEnergyCons!I$4:I$10000)</f>
        <v>1.9030619258542901E-5</v>
      </c>
    </row>
    <row r="1870" spans="2:11" x14ac:dyDescent="0.2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0.34178177673499061</v>
      </c>
      <c r="H1870" s="1">
        <f t="shared" si="1270"/>
        <v>0.34183529284027975</v>
      </c>
      <c r="I1870" s="1">
        <f t="shared" si="1270"/>
        <v>0.43978941122263687</v>
      </c>
      <c r="J1870" s="1">
        <f t="shared" si="1270"/>
        <v>0.47630351394007547</v>
      </c>
      <c r="K1870" s="1">
        <f t="shared" si="1270"/>
        <v>0.35721533603912697</v>
      </c>
    </row>
    <row r="1871" spans="2:11" x14ac:dyDescent="0.2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0.34178177673499061</v>
      </c>
      <c r="H1871" s="1" cm="1">
        <f t="array" ref="H1871">SUMPRODUCT(([1]OUT_FinalEnergyCons!$B$4:$B$10000="Var_cap")*1,  (ISNUMBER(SEARCH("ITOT-SWHWOD*BR",[1]OUT_FinalEnergyCons!$A$4:$A$10000)))*1,[1]OUT_FinalEnergyCons!F$4:F$10000)</f>
        <v>0.34183529284027975</v>
      </c>
      <c r="I1871" s="1" cm="1">
        <f t="array" ref="I1871">SUMPRODUCT(([1]OUT_FinalEnergyCons!$B$4:$B$10000="Var_cap")*1,  (ISNUMBER(SEARCH("ITOT-SWHWOD*BR",[1]OUT_FinalEnergyCons!$A$4:$A$10000)))*1,[1]OUT_FinalEnergyCons!G$4:G$10000)</f>
        <v>0.43978941122263687</v>
      </c>
      <c r="J1871" s="1" cm="1">
        <f t="array" ref="J1871">SUMPRODUCT(([1]OUT_FinalEnergyCons!$B$4:$B$10000="Var_cap")*1,  (ISNUMBER(SEARCH("ITOT-SWHWOD*BR",[1]OUT_FinalEnergyCons!$A$4:$A$10000)))*1,[1]OUT_FinalEnergyCons!H$4:H$10000)</f>
        <v>0.47630351394007547</v>
      </c>
      <c r="K1871" s="1" cm="1">
        <f t="array" ref="K1871">SUMPRODUCT(([1]OUT_FinalEnergyCons!$B$4:$B$10000="Var_cap")*1,  (ISNUMBER(SEARCH("ITOT-SWHWOD*BR",[1]OUT_FinalEnergyCons!$A$4:$A$10000)))*1,[1]OUT_FinalEnergyCons!I$4:I$10000)</f>
        <v>0.35721533603912697</v>
      </c>
    </row>
    <row r="1872" spans="2:11" x14ac:dyDescent="0.2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3.7387620576756896E-2</v>
      </c>
      <c r="H1872" s="1">
        <f t="shared" si="1271"/>
        <v>3.7432917076427139E-2</v>
      </c>
      <c r="I1872" s="1">
        <f t="shared" si="1271"/>
        <v>4.0623636967191928E-2</v>
      </c>
      <c r="J1872" s="1">
        <f t="shared" si="1271"/>
        <v>4.1589129214835305E-2</v>
      </c>
      <c r="K1872" s="1">
        <f t="shared" si="1271"/>
        <v>4.6377624743163377E-2</v>
      </c>
    </row>
    <row r="1873" spans="2:11" x14ac:dyDescent="0.2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3.7387620576756896E-2</v>
      </c>
      <c r="H1873" s="1" cm="1">
        <f t="array" ref="H1873">SUMPRODUCT(([1]OUT_FinalEnergyCons!$B$4:$B$10000="Var_cap")*1,  (ISNUMBER(SEARCH("ITOT-SWHPLT*BR",[1]OUT_FinalEnergyCons!$A$4:$A$10000)))*1,[1]OUT_FinalEnergyCons!F$4:F$10000)</f>
        <v>3.7432917076427139E-2</v>
      </c>
      <c r="I1873" s="1" cm="1">
        <f t="array" ref="I1873">SUMPRODUCT(([1]OUT_FinalEnergyCons!$B$4:$B$10000="Var_cap")*1,  (ISNUMBER(SEARCH("ITOT-SWHPLT*BR",[1]OUT_FinalEnergyCons!$A$4:$A$10000)))*1,[1]OUT_FinalEnergyCons!G$4:G$10000)</f>
        <v>4.0623636967191928E-2</v>
      </c>
      <c r="J1873" s="1" cm="1">
        <f t="array" ref="J1873">SUMPRODUCT(([1]OUT_FinalEnergyCons!$B$4:$B$10000="Var_cap")*1,  (ISNUMBER(SEARCH("ITOT-SWHPLT*BR",[1]OUT_FinalEnergyCons!$A$4:$A$10000)))*1,[1]OUT_FinalEnergyCons!H$4:H$10000)</f>
        <v>4.1589129214835305E-2</v>
      </c>
      <c r="K1873" s="1" cm="1">
        <f t="array" ref="K1873">SUMPRODUCT(([1]OUT_FinalEnergyCons!$B$4:$B$10000="Var_cap")*1,  (ISNUMBER(SEARCH("ITOT-SWHPLT*BR",[1]OUT_FinalEnergyCons!$A$4:$A$10000)))*1,[1]OUT_FinalEnergyCons!I$4:I$10000)</f>
        <v>4.6377624743163377E-2</v>
      </c>
    </row>
    <row r="1874" spans="2:11" x14ac:dyDescent="0.2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0.32062866396545514</v>
      </c>
      <c r="H1874" s="1">
        <f t="shared" si="1272"/>
        <v>0.31616486279605782</v>
      </c>
      <c r="I1874" s="1">
        <f t="shared" si="1272"/>
        <v>0.2222749394390432</v>
      </c>
      <c r="J1874" s="1">
        <f t="shared" si="1272"/>
        <v>0.16690235482814547</v>
      </c>
      <c r="K1874" s="1">
        <f t="shared" si="1272"/>
        <v>3.6543431840702079E-5</v>
      </c>
    </row>
    <row r="1875" spans="2:11" x14ac:dyDescent="0.2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0.32062866396545514</v>
      </c>
      <c r="H1875" s="1" cm="1">
        <f t="array" ref="H1875">SUMPRODUCT(([1]OUT_FinalEnergyCons!$B$4:$B$10000="Var_cap")*1,  (ISNUMBER(SEARCH("ITOT-SWHWST*BR",[1]OUT_FinalEnergyCons!$A$4:$A$10000)))*1,[1]OUT_FinalEnergyCons!F$4:F$10000)</f>
        <v>0.31616486279605782</v>
      </c>
      <c r="I1875" s="1" cm="1">
        <f t="array" ref="I1875">SUMPRODUCT(([1]OUT_FinalEnergyCons!$B$4:$B$10000="Var_cap")*1,  (ISNUMBER(SEARCH("ITOT-SWHWST*BR",[1]OUT_FinalEnergyCons!$A$4:$A$10000)))*1,[1]OUT_FinalEnergyCons!G$4:G$10000)</f>
        <v>0.2222749394390432</v>
      </c>
      <c r="J1875" s="1" cm="1">
        <f t="array" ref="J1875">SUMPRODUCT(([1]OUT_FinalEnergyCons!$B$4:$B$10000="Var_cap")*1,  (ISNUMBER(SEARCH("ITOT-SWHWST*BR",[1]OUT_FinalEnergyCons!$A$4:$A$10000)))*1,[1]OUT_FinalEnergyCons!H$4:H$10000)</f>
        <v>0.16690235482814547</v>
      </c>
      <c r="K1875" s="1" cm="1">
        <f t="array" ref="K1875">SUMPRODUCT(([1]OUT_FinalEnergyCons!$B$4:$B$10000="Var_cap")*1,  (ISNUMBER(SEARCH("ITOT-SWHWST*BR",[1]OUT_FinalEnergyCons!$A$4:$A$10000)))*1,[1]OUT_FinalEnergyCons!I$4:I$10000)</f>
        <v>3.6543431840702079E-5</v>
      </c>
    </row>
    <row r="1876" spans="2:11" x14ac:dyDescent="0.2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1.243330521471247E-2</v>
      </c>
      <c r="I1876" s="1">
        <f t="shared" si="1273"/>
        <v>1.2433466671133741E-2</v>
      </c>
      <c r="J1876" s="1">
        <f t="shared" si="1273"/>
        <v>1.2433634800171499E-2</v>
      </c>
      <c r="K1876" s="1">
        <f t="shared" si="1273"/>
        <v>1.2433659197637699E-2</v>
      </c>
    </row>
    <row r="1877" spans="2:11" x14ac:dyDescent="0.2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1.243330521471247E-2</v>
      </c>
      <c r="I1877" s="1" cm="1">
        <f t="array" ref="I1877">SUMPRODUCT(([1]OUT_FinalEnergyCons!$B$4:$B$10000="Var_cap")*1, (ISNUMBER(SEARCH("ITOT-SWHSOLBR",[1]OUT_FinalEnergyCons!$A$4:$A$10000)))*1,[1]OUT_FinalEnergyCons!G$4:G$10000)</f>
        <v>1.2433466671133741E-2</v>
      </c>
      <c r="J1877" s="1" cm="1">
        <f t="array" ref="J1877">SUMPRODUCT(([1]OUT_FinalEnergyCons!$B$4:$B$10000="Var_cap")*1, (ISNUMBER(SEARCH("ITOT-SWHSOLBR",[1]OUT_FinalEnergyCons!$A$4:$A$10000)))*1,[1]OUT_FinalEnergyCons!H$4:H$10000)</f>
        <v>1.2433634800171499E-2</v>
      </c>
      <c r="K1877" s="1" cm="1">
        <f t="array" ref="K1877">SUMPRODUCT(([1]OUT_FinalEnergyCons!$B$4:$B$10000="Var_cap")*1, (ISNUMBER(SEARCH("ITOT-SWHSOLBR",[1]OUT_FinalEnergyCons!$A$4:$A$10000)))*1,[1]OUT_FinalEnergyCons!I$4:I$10000)</f>
        <v>1.2433659197637699E-2</v>
      </c>
    </row>
    <row r="1878" spans="2:11" x14ac:dyDescent="0.2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4.7537720518435201E-4</v>
      </c>
      <c r="J1878" s="1">
        <f t="shared" si="1274"/>
        <v>0.6803027800838658</v>
      </c>
      <c r="K1878" s="1">
        <f t="shared" si="1274"/>
        <v>1.128716607353073</v>
      </c>
    </row>
    <row r="1879" spans="2:11" x14ac:dyDescent="0.2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4.7537720518435201E-4</v>
      </c>
      <c r="J1879" s="1" cm="1">
        <f t="array" ref="J1879">SUMPRODUCT(([1]OUT_FinalEnergyCons!$B$4:$B$10000="Var_cap")*1, (ISNUMBER(SEARCH("ITOT-SWHH2BR",[1]OUT_FinalEnergyCons!$A$4:$A$10000)))*1,[1]OUT_FinalEnergyCons!H$4:H$10000)</f>
        <v>0.6803027800838658</v>
      </c>
      <c r="K1879" s="1" cm="1">
        <f t="array" ref="K1879">SUMPRODUCT(([1]OUT_FinalEnergyCons!$B$4:$B$10000="Var_cap")*1, (ISNUMBER(SEARCH("ITOT-SWHH2BR",[1]OUT_FinalEnergyCons!$A$4:$A$10000)))*1,[1]OUT_FinalEnergyCons!I$4:I$10000)</f>
        <v>1.128716607353073</v>
      </c>
    </row>
    <row r="1880" spans="2:11" x14ac:dyDescent="0.2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6.1445114368324072</v>
      </c>
      <c r="G1880" s="17">
        <f t="shared" ref="G1880:K1880" si="1275">SUM(G1881,G1884,G1886,G1890,G1892,G1894,G1896)</f>
        <v>6.0357797281346688</v>
      </c>
      <c r="H1880" s="17">
        <f t="shared" si="1275"/>
        <v>6.2117704110480281</v>
      </c>
      <c r="I1880" s="17">
        <f t="shared" si="1275"/>
        <v>6.2317341150104379</v>
      </c>
      <c r="J1880" s="17">
        <f t="shared" si="1275"/>
        <v>4.3594061351696372</v>
      </c>
      <c r="K1880" s="17">
        <f t="shared" si="1275"/>
        <v>3.7484348609263769</v>
      </c>
    </row>
    <row r="1881" spans="2:11" x14ac:dyDescent="0.2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0.61560805983532807</v>
      </c>
      <c r="G1881" s="1">
        <f t="shared" ref="G1881:K1881" si="1276">SUM(G1882:G1883)</f>
        <v>0.43065252701254564</v>
      </c>
      <c r="H1881" s="1">
        <f t="shared" si="1276"/>
        <v>0.60719575842151552</v>
      </c>
      <c r="I1881" s="1">
        <f t="shared" si="1276"/>
        <v>0.60719616742779448</v>
      </c>
      <c r="J1881" s="1">
        <f t="shared" si="1276"/>
        <v>0.59054532998687559</v>
      </c>
      <c r="K1881" s="1">
        <f t="shared" si="1276"/>
        <v>0.74806218929681234</v>
      </c>
    </row>
    <row r="1882" spans="2:11" x14ac:dyDescent="0.2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0.18499052272075492</v>
      </c>
      <c r="G1882" s="1" cm="1">
        <f t="array" ref="G1882">SUMPRODUCT(([1]OUT_FinalEnergyCons!$B$4:$B$10000="Var_cap")*1, (ISNUMBER(SEARCH("SCOM-SHELCBR",[1]OUT_FinalEnergyCons!$A$4:$A$10000)))*1,[1]OUT_FinalEnergyCons!E$4:E$10000)</f>
        <v>3.5700039894476232E-5</v>
      </c>
      <c r="H1882" s="1" cm="1">
        <f t="array" ref="H1882">SUMPRODUCT(([1]OUT_FinalEnergyCons!$B$4:$B$10000="Var_cap")*1, (ISNUMBER(SEARCH("SCOM-SHELCBR",[1]OUT_FinalEnergyCons!$A$4:$A$10000)))*1,[1]OUT_FinalEnergyCons!F$4:F$10000)</f>
        <v>0.17658004282329201</v>
      </c>
      <c r="I1882" s="1" cm="1">
        <f t="array" ref="I1882">SUMPRODUCT(([1]OUT_FinalEnergyCons!$B$4:$B$10000="Var_cap")*1, (ISNUMBER(SEARCH("SCOM-SHELCBR",[1]OUT_FinalEnergyCons!$A$4:$A$10000)))*1,[1]OUT_FinalEnergyCons!G$4:G$10000)</f>
        <v>0.17658017055926303</v>
      </c>
      <c r="J1882" s="1" cm="1">
        <f t="array" ref="J1882">SUMPRODUCT(([1]OUT_FinalEnergyCons!$B$4:$B$10000="Var_cap")*1, (ISNUMBER(SEARCH("SCOM-SHELCBR",[1]OUT_FinalEnergyCons!$A$4:$A$10000)))*1,[1]OUT_FinalEnergyCons!H$4:H$10000)</f>
        <v>0.12306794319686999</v>
      </c>
      <c r="K1882" s="1" cm="1">
        <f t="array" ref="K1882">SUMPRODUCT(([1]OUT_FinalEnergyCons!$B$4:$B$10000="Var_cap")*1, (ISNUMBER(SEARCH("SCOM-SHELCBR",[1]OUT_FinalEnergyCons!$A$4:$A$10000)))*1,[1]OUT_FinalEnergyCons!I$4:I$10000)</f>
        <v>6.8759692904364053E-2</v>
      </c>
    </row>
    <row r="1883" spans="2:11" x14ac:dyDescent="0.2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0.43061753711457318</v>
      </c>
      <c r="G1883" s="1" cm="1">
        <f t="array" ref="G1883">SUMPRODUCT(([1]OUT_FinalEnergyCons!$B$4:$B$10000="Var_cap")*1, (ISNUMBER(SEARCH("SCOM-SHELCHP",[1]OUT_FinalEnergyCons!$A$4:$A$10000)))*1,[1]OUT_FinalEnergyCons!E$4:E$10000)</f>
        <v>0.43061682697265113</v>
      </c>
      <c r="H1883" s="1" cm="1">
        <f t="array" ref="H1883">SUMPRODUCT(([1]OUT_FinalEnergyCons!$B$4:$B$10000="Var_cap")*1, (ISNUMBER(SEARCH("SCOM-SHELCHP",[1]OUT_FinalEnergyCons!$A$4:$A$10000)))*1,[1]OUT_FinalEnergyCons!F$4:F$10000)</f>
        <v>0.43061571559822354</v>
      </c>
      <c r="I1883" s="1" cm="1">
        <f t="array" ref="I1883">SUMPRODUCT(([1]OUT_FinalEnergyCons!$B$4:$B$10000="Var_cap")*1, (ISNUMBER(SEARCH("SCOM-SHELCHP",[1]OUT_FinalEnergyCons!$A$4:$A$10000)))*1,[1]OUT_FinalEnergyCons!G$4:G$10000)</f>
        <v>0.43061599686853141</v>
      </c>
      <c r="J1883" s="1" cm="1">
        <f t="array" ref="J1883">SUMPRODUCT(([1]OUT_FinalEnergyCons!$B$4:$B$10000="Var_cap")*1, (ISNUMBER(SEARCH("SCOM-SHELCHP",[1]OUT_FinalEnergyCons!$A$4:$A$10000)))*1,[1]OUT_FinalEnergyCons!H$4:H$10000)</f>
        <v>0.46747738679000561</v>
      </c>
      <c r="K1883" s="1" cm="1">
        <f t="array" ref="K1883">SUMPRODUCT(([1]OUT_FinalEnergyCons!$B$4:$B$10000="Var_cap")*1, (ISNUMBER(SEARCH("SCOM-SHELCHP",[1]OUT_FinalEnergyCons!$A$4:$A$10000)))*1,[1]OUT_FinalEnergyCons!I$4:I$10000)</f>
        <v>0.67930249639244833</v>
      </c>
    </row>
    <row r="1884" spans="2:11" x14ac:dyDescent="0.2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1.9285748841890431</v>
      </c>
      <c r="G1884" s="1">
        <f t="shared" ref="G1884:K1884" si="1279">G1885</f>
        <v>1.9285718255481332</v>
      </c>
      <c r="H1884" s="1">
        <f t="shared" si="1279"/>
        <v>1.9285365097520686</v>
      </c>
      <c r="I1884" s="1">
        <f t="shared" si="1279"/>
        <v>1.9285040991214888</v>
      </c>
      <c r="J1884" s="1">
        <f t="shared" si="1279"/>
        <v>0.40946984357402344</v>
      </c>
      <c r="K1884" s="1">
        <f t="shared" si="1279"/>
        <v>6.5072798692203018E-2</v>
      </c>
    </row>
    <row r="1885" spans="2:11" x14ac:dyDescent="0.2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1.9285748841890431</v>
      </c>
      <c r="G1885" s="1" cm="1">
        <f t="array" ref="G1885">SUMPRODUCT(([1]OUT_FinalEnergyCons!$B$4:$B$10000="Var_cap")*1,(ISNUMBER(SEARCH("SCOM-SHLFOBR",[1]OUT_FinalEnergyCons!$A$4:$A$10000)))*1,[1]OUT_FinalEnergyCons!E$4:E$10000)</f>
        <v>1.9285718255481332</v>
      </c>
      <c r="H1885" s="1" cm="1">
        <f t="array" ref="H1885">SUMPRODUCT(([1]OUT_FinalEnergyCons!$B$4:$B$10000="Var_cap")*1,(ISNUMBER(SEARCH("SCOM-SHLFOBR",[1]OUT_FinalEnergyCons!$A$4:$A$10000)))*1,[1]OUT_FinalEnergyCons!F$4:F$10000)</f>
        <v>1.9285365097520686</v>
      </c>
      <c r="I1885" s="1" cm="1">
        <f t="array" ref="I1885">SUMPRODUCT(([1]OUT_FinalEnergyCons!$B$4:$B$10000="Var_cap")*1,(ISNUMBER(SEARCH("SCOM-SHLFOBR",[1]OUT_FinalEnergyCons!$A$4:$A$10000)))*1,[1]OUT_FinalEnergyCons!G$4:G$10000)</f>
        <v>1.9285040991214888</v>
      </c>
      <c r="J1885" s="1" cm="1">
        <f t="array" ref="J1885">SUMPRODUCT(([1]OUT_FinalEnergyCons!$B$4:$B$10000="Var_cap")*1,(ISNUMBER(SEARCH("SCOM-SHLFOBR",[1]OUT_FinalEnergyCons!$A$4:$A$10000)))*1,[1]OUT_FinalEnergyCons!H$4:H$10000)</f>
        <v>0.40946984357402344</v>
      </c>
      <c r="K1885" s="1" cm="1">
        <f t="array" ref="K1885">SUMPRODUCT(([1]OUT_FinalEnergyCons!$B$4:$B$10000="Var_cap")*1,(ISNUMBER(SEARCH("SCOM-SHLFOBR",[1]OUT_FinalEnergyCons!$A$4:$A$10000)))*1,[1]OUT_FinalEnergyCons!I$4:I$10000)</f>
        <v>6.5072798692203018E-2</v>
      </c>
    </row>
    <row r="1886" spans="2:11" x14ac:dyDescent="0.2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2.8800278931158569</v>
      </c>
      <c r="G1886" s="1">
        <f t="shared" ref="G1886:K1886" si="1283">SUM(G1887:G1889)</f>
        <v>2.8800728386876018</v>
      </c>
      <c r="H1886" s="1">
        <f t="shared" si="1283"/>
        <v>2.8802126774662842</v>
      </c>
      <c r="I1886" s="1">
        <f t="shared" si="1283"/>
        <v>2.8902946552900799</v>
      </c>
      <c r="J1886" s="1">
        <f t="shared" si="1283"/>
        <v>2.3126426707160346</v>
      </c>
      <c r="K1886" s="1">
        <f t="shared" si="1283"/>
        <v>2.0322384893635026</v>
      </c>
    </row>
    <row r="1887" spans="2:11" x14ac:dyDescent="0.2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2.7746817081019288</v>
      </c>
      <c r="G1887" s="1" cm="1">
        <f t="array" ref="G1887">SUMPRODUCT(([1]OUT_FinalEnergyCons!$B$4:$B$10000="Var_cap")*1, (ISNUMBER(SEARCH("SCOM-SHNGABR",[1]OUT_FinalEnergyCons!$A$4:$A$10000)))*1,[1]OUT_FinalEnergyCons!E$4:E$10000)</f>
        <v>2.7746545171806929</v>
      </c>
      <c r="H1887" s="1" cm="1">
        <f t="array" ref="H1887">SUMPRODUCT(([1]OUT_FinalEnergyCons!$B$4:$B$10000="Var_cap")*1, (ISNUMBER(SEARCH("SCOM-SHNGABR",[1]OUT_FinalEnergyCons!$A$4:$A$10000)))*1,[1]OUT_FinalEnergyCons!F$4:F$10000)</f>
        <v>2.7746301914999956</v>
      </c>
      <c r="I1887" s="1" cm="1">
        <f t="array" ref="I1887">SUMPRODUCT(([1]OUT_FinalEnergyCons!$B$4:$B$10000="Var_cap")*1, (ISNUMBER(SEARCH("SCOM-SHNGABR",[1]OUT_FinalEnergyCons!$A$4:$A$10000)))*1,[1]OUT_FinalEnergyCons!G$4:G$10000)</f>
        <v>2.7746080557146389</v>
      </c>
      <c r="J1887" s="1" cm="1">
        <f t="array" ref="J1887">SUMPRODUCT(([1]OUT_FinalEnergyCons!$B$4:$B$10000="Var_cap")*1, (ISNUMBER(SEARCH("SCOM-SHNGABR",[1]OUT_FinalEnergyCons!$A$4:$A$10000)))*1,[1]OUT_FinalEnergyCons!H$4:H$10000)</f>
        <v>1.9169389033521973</v>
      </c>
      <c r="K1887" s="1" cm="1">
        <f t="array" ref="K1887">SUMPRODUCT(([1]OUT_FinalEnergyCons!$B$4:$B$10000="Var_cap")*1, (ISNUMBER(SEARCH("SCOM-SHNGABR",[1]OUT_FinalEnergyCons!$A$4:$A$10000)))*1,[1]OUT_FinalEnergyCons!I$4:I$10000)</f>
        <v>1.3850791536491569</v>
      </c>
    </row>
    <row r="1888" spans="2:11" x14ac:dyDescent="0.2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1.3559753494846101E-6</v>
      </c>
      <c r="G1888" s="1" cm="1">
        <f t="array" ref="G1888">SUMPRODUCT(([1]OUT_FinalEnergyCons!$B$4:$B$10000="Var_cap")*1, (ISNUMBER(SEARCH("SCOM-SHngahp",[1]OUT_FinalEnergyCons!$A$4:$A$10000)))*1,[1]OUT_FinalEnergyCons!E$4:E$10000)</f>
        <v>5.2716068424558257E-5</v>
      </c>
      <c r="H1888" s="1" cm="1">
        <f t="array" ref="H1888">SUMPRODUCT(([1]OUT_FinalEnergyCons!$B$4:$B$10000="Var_cap")*1, (ISNUMBER(SEARCH("SCOM-SHngahp",[1]OUT_FinalEnergyCons!$A$4:$A$10000)))*1,[1]OUT_FinalEnergyCons!F$4:F$10000)</f>
        <v>2.0752962736108959E-4</v>
      </c>
      <c r="I1888" s="1" cm="1">
        <f t="array" ref="I1888">SUMPRODUCT(([1]OUT_FinalEnergyCons!$B$4:$B$10000="Var_cap")*1, (ISNUMBER(SEARCH("SCOM-SHngahp",[1]OUT_FinalEnergyCons!$A$4:$A$10000)))*1,[1]OUT_FinalEnergyCons!G$4:G$10000)</f>
        <v>2.1285882551805527E-4</v>
      </c>
      <c r="J1888" s="1" cm="1">
        <f t="array" ref="J1888">SUMPRODUCT(([1]OUT_FinalEnergyCons!$B$4:$B$10000="Var_cap")*1, (ISNUMBER(SEARCH("SCOM-SHngahp",[1]OUT_FinalEnergyCons!$A$4:$A$10000)))*1,[1]OUT_FinalEnergyCons!H$4:H$10000)</f>
        <v>1.183882381666654E-3</v>
      </c>
      <c r="K1888" s="1" cm="1">
        <f t="array" ref="K1888">SUMPRODUCT(([1]OUT_FinalEnergyCons!$B$4:$B$10000="Var_cap")*1, (ISNUMBER(SEARCH("SCOM-SHngahp",[1]OUT_FinalEnergyCons!$A$4:$A$10000)))*1,[1]OUT_FinalEnergyCons!I$4:I$10000)</f>
        <v>4.9225705882973575E-4</v>
      </c>
    </row>
    <row r="1889" spans="2:11" x14ac:dyDescent="0.2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0.10534482903857896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0.10536560543848413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0.10537495633892729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0.11547374074992288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0.39451988498217072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0.64666707865551598</v>
      </c>
    </row>
    <row r="1890" spans="2:11" x14ac:dyDescent="0.2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0.47857846638282447</v>
      </c>
      <c r="G1890" s="1">
        <f t="shared" ref="G1890:K1890" si="1288">G1891</f>
        <v>0.5223848024759431</v>
      </c>
      <c r="H1890" s="1">
        <f t="shared" si="1288"/>
        <v>0.52167622144591597</v>
      </c>
      <c r="I1890" s="1">
        <f t="shared" si="1288"/>
        <v>0.52165485715113735</v>
      </c>
      <c r="J1890" s="1">
        <f t="shared" si="1288"/>
        <v>0.17815279723259511</v>
      </c>
      <c r="K1890" s="1">
        <f t="shared" si="1288"/>
        <v>3.3435846680759905E-2</v>
      </c>
    </row>
    <row r="1891" spans="2:11" x14ac:dyDescent="0.2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0.47857846638282447</v>
      </c>
      <c r="G1891" s="1" cm="1">
        <f t="array" ref="G1891">SUMPRODUCT(([1]OUT_FinalEnergyCons!$B$4:$B$10000="Var_cap")*1, (ISNUMBER(SEARCH("SCOM-SHWODBR",[1]OUT_FinalEnergyCons!$A$4:$A$10000)))*1,[1]OUT_FinalEnergyCons!E$4:E$10000)</f>
        <v>0.5223848024759431</v>
      </c>
      <c r="H1891" s="1" cm="1">
        <f t="array" ref="H1891">SUMPRODUCT(([1]OUT_FinalEnergyCons!$B$4:$B$10000="Var_cap")*1, (ISNUMBER(SEARCH("SCOM-SHWODBR",[1]OUT_FinalEnergyCons!$A$4:$A$10000)))*1,[1]OUT_FinalEnergyCons!F$4:F$10000)</f>
        <v>0.52167622144591597</v>
      </c>
      <c r="I1891" s="1" cm="1">
        <f t="array" ref="I1891">SUMPRODUCT(([1]OUT_FinalEnergyCons!$B$4:$B$10000="Var_cap")*1, (ISNUMBER(SEARCH("SCOM-SHWODBR",[1]OUT_FinalEnergyCons!$A$4:$A$10000)))*1,[1]OUT_FinalEnergyCons!G$4:G$10000)</f>
        <v>0.52165485715113735</v>
      </c>
      <c r="J1891" s="1" cm="1">
        <f t="array" ref="J1891">SUMPRODUCT(([1]OUT_FinalEnergyCons!$B$4:$B$10000="Var_cap")*1, (ISNUMBER(SEARCH("SCOM-SHWODBR",[1]OUT_FinalEnergyCons!$A$4:$A$10000)))*1,[1]OUT_FinalEnergyCons!H$4:H$10000)</f>
        <v>0.17815279723259511</v>
      </c>
      <c r="K1891" s="1" cm="1">
        <f t="array" ref="K1891">SUMPRODUCT(([1]OUT_FinalEnergyCons!$B$4:$B$10000="Var_cap")*1, (ISNUMBER(SEARCH("SCOM-SHWODBR",[1]OUT_FinalEnergyCons!$A$4:$A$10000)))*1,[1]OUT_FinalEnergyCons!I$4:I$10000)</f>
        <v>3.3435846680759905E-2</v>
      </c>
    </row>
    <row r="1892" spans="2:11" x14ac:dyDescent="0.2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0.15066453983327605</v>
      </c>
      <c r="G1892" s="1">
        <f t="shared" ref="G1892:K1892" si="1291">G1893</f>
        <v>0.17427732757317727</v>
      </c>
      <c r="H1892" s="1">
        <f t="shared" si="1291"/>
        <v>0.17428367249710874</v>
      </c>
      <c r="I1892" s="1">
        <f t="shared" si="1291"/>
        <v>0.18214742274394874</v>
      </c>
      <c r="J1892" s="1">
        <f t="shared" si="1291"/>
        <v>0.19049340958386807</v>
      </c>
      <c r="K1892" s="1">
        <f t="shared" si="1291"/>
        <v>0.1915298538927632</v>
      </c>
    </row>
    <row r="1893" spans="2:11" x14ac:dyDescent="0.2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0.15066453983327605</v>
      </c>
      <c r="G1893" s="1" cm="1">
        <f t="array" ref="G1893">SUMPRODUCT(([1]OUT_FinalEnergyCons!$B$4:$B$10000="Var_cap")*1,(ISNUMBER(SEARCH("SCOM-SHPLTBR",[1]OUT_FinalEnergyCons!$A$4:$A$10000)))*1,[1]OUT_FinalEnergyCons!E$4:E$10000)</f>
        <v>0.17427732757317727</v>
      </c>
      <c r="H1893" s="1" cm="1">
        <f t="array" ref="H1893">SUMPRODUCT(([1]OUT_FinalEnergyCons!$B$4:$B$10000="Var_cap")*1,(ISNUMBER(SEARCH("SCOM-SHPLTBR",[1]OUT_FinalEnergyCons!$A$4:$A$10000)))*1,[1]OUT_FinalEnergyCons!F$4:F$10000)</f>
        <v>0.17428367249710874</v>
      </c>
      <c r="I1893" s="1" cm="1">
        <f t="array" ref="I1893">SUMPRODUCT(([1]OUT_FinalEnergyCons!$B$4:$B$10000="Var_cap")*1,(ISNUMBER(SEARCH("SCOM-SHPLTBR",[1]OUT_FinalEnergyCons!$A$4:$A$10000)))*1,[1]OUT_FinalEnergyCons!G$4:G$10000)</f>
        <v>0.18214742274394874</v>
      </c>
      <c r="J1893" s="1" cm="1">
        <f t="array" ref="J1893">SUMPRODUCT(([1]OUT_FinalEnergyCons!$B$4:$B$10000="Var_cap")*1,(ISNUMBER(SEARCH("SCOM-SHPLTBR",[1]OUT_FinalEnergyCons!$A$4:$A$10000)))*1,[1]OUT_FinalEnergyCons!H$4:H$10000)</f>
        <v>0.19049340958386807</v>
      </c>
      <c r="K1893" s="1" cm="1">
        <f t="array" ref="K1893">SUMPRODUCT(([1]OUT_FinalEnergyCons!$B$4:$B$10000="Var_cap")*1,(ISNUMBER(SEARCH("SCOM-SHPLTBR",[1]OUT_FinalEnergyCons!$A$4:$A$10000)))*1,[1]OUT_FinalEnergyCons!I$4:I$10000)</f>
        <v>0.1915298538927632</v>
      </c>
    </row>
    <row r="1894" spans="2:11" x14ac:dyDescent="0.2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9.98655714651355E-2</v>
      </c>
      <c r="I1894" s="1">
        <f t="shared" si="1294"/>
        <v>0.1018350968416573</v>
      </c>
      <c r="J1894" s="1">
        <f t="shared" si="1294"/>
        <v>0.67788592595486097</v>
      </c>
      <c r="K1894" s="1">
        <f t="shared" si="1294"/>
        <v>0.67788639164276099</v>
      </c>
    </row>
    <row r="1895" spans="2:11" x14ac:dyDescent="0.2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9.98655714651355E-2</v>
      </c>
      <c r="I1895" s="1" cm="1">
        <f t="array" ref="I1895">SUMPRODUCT(([1]OUT_FinalEnergyCons!$B$4:$B$10000="Var_cap")*1, (ISNUMBER(SEARCH("SCOM-SHSOLBR",[1]OUT_FinalEnergyCons!$A$4:$A$10000)))*1,[1]OUT_FinalEnergyCons!G$4:G$10000)</f>
        <v>0.1018350968416573</v>
      </c>
      <c r="J1895" s="1" cm="1">
        <f t="array" ref="J1895">SUMPRODUCT(([1]OUT_FinalEnergyCons!$B$4:$B$10000="Var_cap")*1, (ISNUMBER(SEARCH("SCOM-SHSOLBR",[1]OUT_FinalEnergyCons!$A$4:$A$10000)))*1,[1]OUT_FinalEnergyCons!H$4:H$10000)</f>
        <v>0.67788592595486097</v>
      </c>
      <c r="K1895" s="1" cm="1">
        <f t="array" ref="K1895">SUMPRODUCT(([1]OUT_FinalEnergyCons!$B$4:$B$10000="Var_cap")*1, (ISNUMBER(SEARCH("SCOM-SHSOLBR",[1]OUT_FinalEnergyCons!$A$4:$A$10000)))*1,[1]OUT_FinalEnergyCons!I$4:I$10000)</f>
        <v>0.67788639164276099</v>
      </c>
    </row>
    <row r="1896" spans="2:11" x14ac:dyDescent="0.2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1.01816434330961E-4</v>
      </c>
      <c r="J1896" s="1">
        <f t="shared" si="1297"/>
        <v>2.1615812138011149E-4</v>
      </c>
      <c r="K1896" s="1">
        <f t="shared" si="1297"/>
        <v>2.0929135757497078E-4</v>
      </c>
    </row>
    <row r="1897" spans="2:11" x14ac:dyDescent="0.2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1.01816434330961E-4</v>
      </c>
      <c r="J1897" s="1" cm="1">
        <f t="array" ref="J1897">SUMPRODUCT(([1]OUT_FinalEnergyCons!$B$4:$B$10000="Var_cap")*1, (ISNUMBER(SEARCH("SCOM-SHH2BR",[1]OUT_FinalEnergyCons!$A$4:$A$10000)))*1,[1]OUT_FinalEnergyCons!H$4:H$10000)</f>
        <v>2.1615812138011149E-4</v>
      </c>
      <c r="K1897" s="1" cm="1">
        <f t="array" ref="K1897">SUMPRODUCT(([1]OUT_FinalEnergyCons!$B$4:$B$10000="Var_cap")*1, (ISNUMBER(SEARCH("SCOM-SHH2BR",[1]OUT_FinalEnergyCons!$A$4:$A$10000)))*1,[1]OUT_FinalEnergyCons!I$4:I$10000)</f>
        <v>2.0929135757497078E-4</v>
      </c>
    </row>
    <row r="1898" spans="2:11" x14ac:dyDescent="0.2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4.652035229934854</v>
      </c>
      <c r="G1898" s="3">
        <f t="shared" ref="G1898:K1898" si="1299">SUM(G1899:G1948)</f>
        <v>4.8370506638659254</v>
      </c>
      <c r="H1898" s="3">
        <f t="shared" si="1299"/>
        <v>4.9055731770859516</v>
      </c>
      <c r="I1898" s="3">
        <f t="shared" si="1299"/>
        <v>5.2123571931671853</v>
      </c>
      <c r="J1898" s="3">
        <f t="shared" si="1299"/>
        <v>5.5479210286755141</v>
      </c>
      <c r="K1898" s="3">
        <f t="shared" si="1299"/>
        <v>5.75635286249255</v>
      </c>
    </row>
    <row r="1899" spans="2:11" x14ac:dyDescent="0.2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2.8026642508553676E-2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1.4013322733821843E-2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1.5349949860296059E-3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3.4943782020522729E-2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0.12002554505778025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0.24099206279992721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0.35280058308907847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0.36498661867741961</v>
      </c>
    </row>
    <row r="1901" spans="2:11" x14ac:dyDescent="0.2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7.3596574242190006E-3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1.1435654711331303E-2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1.4806958272624919E-2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0.56157188845132122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1.8932804235073093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1.8671146919640613</v>
      </c>
    </row>
    <row r="1902" spans="2:11" x14ac:dyDescent="0.2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4.2745763016384733E-3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6.3943431801260471E-3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8.3612055215236195E-3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7.631924154325476E-3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4.6711283505978606E-2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5.824595387218455E-2</v>
      </c>
    </row>
    <row r="1903" spans="2:11" x14ac:dyDescent="0.2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1.5354159622177437E-2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8.4263314227920841E-2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0.32584975919916365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1.040292092425253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1.9572775168568004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2.3504510771697777</v>
      </c>
    </row>
    <row r="1904" spans="2:11" x14ac:dyDescent="0.2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2.5987806980019853E-5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2.6697419023313752E-4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3.3315329563410909E-4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3.4883198909488984E-4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2.4962998593605704E-4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1.6951225330349927E-4</v>
      </c>
    </row>
    <row r="1905" spans="2:11" x14ac:dyDescent="0.2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4.8860819515508013E-3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7.5024967159480847E-3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7.4033093855361172E-3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6.1719113736612317E-3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2.9178133547817838E-3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1.618447421892379E-3</v>
      </c>
    </row>
    <row r="1906" spans="2:11" x14ac:dyDescent="0.2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4.068825106402621E-3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1.0706905585293578E-2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9.7168703231388945E-2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0.37426390282491351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0.72901120349801318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0.64859371351733719</v>
      </c>
    </row>
    <row r="1907" spans="2:11" x14ac:dyDescent="0.2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7.2628252549260626E-3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1.2756714479951067E-2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1.2475920328356793E-2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1.0258143613826199E-2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1.6180815171668748E-3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9.8547155755076003E-4</v>
      </c>
    </row>
    <row r="1908" spans="2:11" x14ac:dyDescent="0.2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4.3785645019098988E-4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4.8968850067055846E-4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4.7428520519445286E-4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2.5007090773570732E-4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1.7119893909907409E-4</v>
      </c>
    </row>
    <row r="1909" spans="2:11" x14ac:dyDescent="0.2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5.1841492134440663E-5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2.7036190014927803E-4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4.0349268100130529E-4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1.0478757186934341E-2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5.5927595020509504E-3</v>
      </c>
    </row>
    <row r="1910" spans="2:11" x14ac:dyDescent="0.2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2.2500674519357089E-4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4.6708741640233989E-2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0.24500584576112183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0.50441737514453933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0.44988451655607919</v>
      </c>
    </row>
    <row r="1911" spans="2:11" x14ac:dyDescent="0.2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2.5911384846445397E-4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3.8546239930515522E-2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3.6594616338734121E-2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2.96412191684353E-2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1.8009380475779698E-3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1.0801345319215146E-3</v>
      </c>
    </row>
    <row r="1912" spans="2:11" x14ac:dyDescent="0.2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4.9334396934502403E-6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1.5034283563618199E-5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2.3527793779896221E-5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7.398452562353202E-5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4.9579012042503605E-5</v>
      </c>
    </row>
    <row r="1913" spans="2:11" x14ac:dyDescent="0.2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9.6179838564828299E-6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1.638698985965073E-5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2.0845932532695491E-5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3.9627033357348796E-5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2.992295145861115E-5</v>
      </c>
    </row>
    <row r="1914" spans="2:11" x14ac:dyDescent="0.2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5.3666666666666699E-5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1.1079150871243389E-4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1.1043630266571684E-4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9.7493920275441094E-5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3.041429754639041E-5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2.7155484022331719E-5</v>
      </c>
    </row>
    <row r="1915" spans="2:11" x14ac:dyDescent="0.2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4.2823629307966301E-6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1.13047046778357E-5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1.6870724870429E-5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7.0938055454914753E-5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4.1341315610844333E-3</v>
      </c>
    </row>
    <row r="1916" spans="2:11" x14ac:dyDescent="0.2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4.3894641059002211E-2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2.1947321273209541E-2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5.6689994312604962E-3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6.5895922296359995E-3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6.7592887966799117E-3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8.7061354629125037E-3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3.072976532760265E-3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5.2895725614041003E-4</v>
      </c>
    </row>
    <row r="1918" spans="2:11" x14ac:dyDescent="0.2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1.7227164679857323E-2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2.9651265288970125E-2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0.13714168230630067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0.11843165627873582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9.4444747837499777E-3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7.6104125130008014E-5</v>
      </c>
    </row>
    <row r="1919" spans="2:11" x14ac:dyDescent="0.2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1.42489045201436E-2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0.2541880443377928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0.24011908319797579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0.19326386223788694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1.1250187447587061E-4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3.3884046405955985E-5</v>
      </c>
    </row>
    <row r="1920" spans="2:11" x14ac:dyDescent="0.2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8.0826606950721198E-3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1.4340938702453709E-2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1.3844252116721441E-2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1.1718673336097052E-2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2.5998003576348624E-4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9.5130254194466466E-5</v>
      </c>
    </row>
    <row r="1921" spans="2:11" x14ac:dyDescent="0.2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1.6628744624693417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0.83144229550691073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3.6508959200407011E-2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3.9696906666687931E-2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4.0377380016638695E-2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3.120177016092468E-2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2.2423471023498578E-4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2.0413029985920118E-5</v>
      </c>
    </row>
    <row r="1923" spans="2:11" x14ac:dyDescent="0.2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0.21741102507555768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0.24335997424177039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0.24052607358061412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0.1901225694406847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1.2545577299981394E-4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1.6337639835640396E-5</v>
      </c>
    </row>
    <row r="1924" spans="2:11" x14ac:dyDescent="0.2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0.1820124439727272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0.20366022655687671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0.20098354347286276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0.16327772281426997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1.1288603462879994E-4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1.5402350756110493E-5</v>
      </c>
    </row>
    <row r="1925" spans="2:11" x14ac:dyDescent="0.2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0.13312406783923561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0.15531543710026474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0.27378383595813049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0.2343986851289514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1.0801276648395034E-2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1.3776566731878986E-4</v>
      </c>
    </row>
    <row r="1926" spans="2:11" x14ac:dyDescent="0.2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6.0742543784026404E-6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1.0329978452903799E-4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2.1416247478820799E-4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1.19082389277096E-4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2.6548051507624501E-5</v>
      </c>
    </row>
    <row r="1927" spans="2:11" x14ac:dyDescent="0.2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3.81467685414467E-6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4.9223285792347503E-5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8.5778987118520093E-5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6.8250641620038003E-5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1.97791218793415E-5</v>
      </c>
    </row>
    <row r="1928" spans="2:11" x14ac:dyDescent="0.2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3.55092191851525E-6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3.8861797062028297E-5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6.6280104903307906E-5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5.9916989582652903E-5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1.80980571533335E-5</v>
      </c>
    </row>
    <row r="1929" spans="2:11" x14ac:dyDescent="0.2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5.1990576884720402E-6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7.3136909633327401E-5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1.31903559811208E-4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1.8267310427646301E-4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6.9818786168001699E-5</v>
      </c>
    </row>
    <row r="1930" spans="2:11" x14ac:dyDescent="0.2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4.8084657170357882E-5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3.877315888425685E-4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5.2810893757449765E-4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1.2435879953596621E-3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3.6475960906809824E-4</v>
      </c>
    </row>
    <row r="1932" spans="2:11" x14ac:dyDescent="0.2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0.13692372824829083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0.26987703736206514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0.22749393075899238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1.2142068223863444E-2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7.6084821448210572E-5</v>
      </c>
    </row>
    <row r="1933" spans="2:11" x14ac:dyDescent="0.2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1.8564531359713096E-3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3.7241004164463233E-3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3.6094699595279984E-3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2.9145655412971478E-3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1.0772886971249837E-4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3.4460107210239918E-5</v>
      </c>
    </row>
    <row r="1934" spans="2:11" x14ac:dyDescent="0.2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3.7729969797002296E-3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1.9359899880980049E-2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1.8406894366103072E-2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1.5112369378549163E-2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1.1418868353653859E-4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3.869871803336338E-5</v>
      </c>
    </row>
    <row r="1935" spans="2:11" x14ac:dyDescent="0.2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0.70636917061995685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0.35318594780723356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4.4467890848219442E-4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4.8498721064539721E-4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5.3721035281331414E-4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4.2197044885510741E-4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5.191308662388013E-5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1.0009496021916881E-5</v>
      </c>
    </row>
    <row r="1937" spans="2:11" x14ac:dyDescent="0.2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6.4376737818727464E-2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6.8320674050694488E-2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6.7736925713791085E-2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5.140691945321435E-2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3.6126227039352263E-5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7.2512270669937931E-6</v>
      </c>
    </row>
    <row r="1938" spans="2:11" x14ac:dyDescent="0.2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0.18322014272997106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0.19498110626561416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0.19297268897641731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0.14995042246022744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3.0739897159583337E-5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6.4590551565611179E-6</v>
      </c>
    </row>
    <row r="1939" spans="2:11" x14ac:dyDescent="0.2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7.1254511348749092E-2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7.9330043160123737E-2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7.8208161215061175E-2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6.1069997517782929E-2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2.1647927619303983E-5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4.6279450028811817E-6</v>
      </c>
    </row>
    <row r="1940" spans="2:11" x14ac:dyDescent="0.2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6.6296742216185397E-6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8.8276982094271595E-5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1.81821362696253E-4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1.3206488221166401E-4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3.8094051241264498E-5</v>
      </c>
    </row>
    <row r="1941" spans="2:11" x14ac:dyDescent="0.2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4.1209649183045702E-6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4.3939402076345702E-5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7.6672814270984299E-5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6.9703804674802397E-5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2.2095669302799701E-5</v>
      </c>
    </row>
    <row r="1942" spans="2:11" x14ac:dyDescent="0.2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3.79954637815575E-6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3.42992810874084E-5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5.7993455248828501E-5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5.8672743482827498E-5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1.9063805996846098E-5</v>
      </c>
    </row>
    <row r="1943" spans="2:11" x14ac:dyDescent="0.2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3.7424793143539601E-6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2.2236559362669599E-5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3.57937417141558E-5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4.0883172319653902E-5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1.40728193191717E-5</v>
      </c>
    </row>
    <row r="1944" spans="2:11" x14ac:dyDescent="0.2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2.5624352696509864E-4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2.7340908927923343E-4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2.9510298445527879E-4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2.4578393310396667E-4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3.0286070587263154E-5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5.3448286155785212E-6</v>
      </c>
    </row>
    <row r="1946" spans="2:11" x14ac:dyDescent="0.2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2.6901620172104356E-3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2.8519289817443205E-3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2.8417434138668764E-3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2.3815954316617435E-3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3.7760607319992051E-5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6.8436286866134722E-6</v>
      </c>
    </row>
    <row r="1947" spans="2:11" x14ac:dyDescent="0.2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1.5109600804056708E-4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1.724298913612074E-4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7.4782036303713416E-4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7.5525286894438594E-4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1.797837461448682E-4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2.5077526362758058E-5</v>
      </c>
    </row>
    <row r="1948" spans="2:11" x14ac:dyDescent="0.2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2.5488002888926498E-3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4.1579357329932292E-3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1.0301568935258213E-2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8.0115227062623248E-3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1.4867958262552283E-3</v>
      </c>
    </row>
    <row r="1949" spans="2:11" x14ac:dyDescent="0.2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5.5926469794107643</v>
      </c>
      <c r="G1949" s="3">
        <f t="shared" ref="G1949:K1949" si="1303">SUM(G1950:G1972)</f>
        <v>5.7053871168322141</v>
      </c>
      <c r="H1949" s="3">
        <f t="shared" si="1303"/>
        <v>5.9050540606878501</v>
      </c>
      <c r="I1949" s="3">
        <f t="shared" si="1303"/>
        <v>6.572078895019148</v>
      </c>
      <c r="J1949" s="3">
        <f t="shared" si="1303"/>
        <v>7.0632213840411922</v>
      </c>
      <c r="K1949" s="3">
        <f t="shared" si="1303"/>
        <v>7.3951392250704817</v>
      </c>
    </row>
    <row r="1950" spans="2:11" x14ac:dyDescent="0.2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1.2510535547342754E-2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5.0209763198253092E-2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0.45143542695458116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0.98058179089159125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2.2760093930683585</v>
      </c>
    </row>
    <row r="1952" spans="2:11" x14ac:dyDescent="0.2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7.8827179612687374E-3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1.386816626364196E-2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1.646813081078314E-2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1.6942898718244628E-2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0.73810607372227721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0.85738497635972688</v>
      </c>
    </row>
    <row r="1953" spans="2:11" x14ac:dyDescent="0.2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2.0371333931250298E-2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3.4265923508210769E-2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8.4923817432336554E-3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4.5428696173285404E-3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1.3672656673441299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3.6422197335976398</v>
      </c>
    </row>
    <row r="1954" spans="2:11" x14ac:dyDescent="0.2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4.2334739803094297E-4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3.0113174598550801E-4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6.7640496907363419E-4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2.9707774962628588E-4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6.0141048757431786E-4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2.6782288980739245E-4</v>
      </c>
    </row>
    <row r="1955" spans="2:11" x14ac:dyDescent="0.2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2.9668807869050098E-4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2.4696322124351602E-4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6.1854476804831309E-3</v>
      </c>
    </row>
    <row r="1956" spans="2:11" x14ac:dyDescent="0.2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9.9250093202124092E-5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1.9132343760498502E-4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1.07061123724965E-3</v>
      </c>
    </row>
    <row r="1957" spans="2:11" x14ac:dyDescent="0.2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6.1530797985120909E-5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1.96307044662408E-4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1.04833988014646E-3</v>
      </c>
    </row>
    <row r="1958" spans="2:11" x14ac:dyDescent="0.2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0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0</v>
      </c>
    </row>
    <row r="1959" spans="2:11" x14ac:dyDescent="0.2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0.64849909985332299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0.64030722162029585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9.8823908870729373E-3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1.1037262293880358E-2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0.47003336468183721</v>
      </c>
    </row>
    <row r="1960" spans="2:11" x14ac:dyDescent="0.2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8.1305251252556613E-3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9.0182933916332243E-3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1.0589048323204245E-2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4.2983768209600591E-3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1.7430796341013281E-3</v>
      </c>
    </row>
    <row r="1961" spans="2:11" x14ac:dyDescent="0.2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0.17880466921438701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0.179234324823733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0.10821673870975401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0.41902207752899101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8.4017903813689593E-2</v>
      </c>
    </row>
    <row r="1962" spans="2:11" x14ac:dyDescent="0.2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0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0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0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0</v>
      </c>
    </row>
    <row r="1963" spans="2:11" x14ac:dyDescent="0.2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3.3571896039883134E-3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0.49412869832736189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1.9938815143702024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1.6447444998448746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2.3333255451600358E-3</v>
      </c>
    </row>
    <row r="1965" spans="2:11" x14ac:dyDescent="0.2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0.1831716480631152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0.2188994287599462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0.40943491777095808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0.73446652456189554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7.8421021583796838E-2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8.6018183153346005E-4</v>
      </c>
    </row>
    <row r="1966" spans="2:11" x14ac:dyDescent="0.2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0.68772498970888207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0.83468081552092799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1.610782830310491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3.1193041877558412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1.5150075664496701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9.6528540421520598E-4</v>
      </c>
    </row>
    <row r="1967" spans="2:11" x14ac:dyDescent="0.2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3.1368876089054591E-3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-1.0804490017330071E-4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-2.2104505494629869E-5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-6.3583983124579846E-6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0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0</v>
      </c>
    </row>
    <row r="1968" spans="2:11" x14ac:dyDescent="0.2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3.98575045199448E-4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2.6790026060672899E-2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2.3357387623112002E-3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4.1669228507746035E-3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1.0926998709878876E-2</v>
      </c>
    </row>
    <row r="1970" spans="2:11" x14ac:dyDescent="0.2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2.6459527180934501E-4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2.9778762765760103E-3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4.3068467739632403E-3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2.9460333531498599E-3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1.4324351225917231E-3</v>
      </c>
    </row>
    <row r="1971" spans="2:11" x14ac:dyDescent="0.2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1.5356684098088899E-4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0.11195470874565301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0.115426521263558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0.29638808716601095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3.8640325614062901E-2</v>
      </c>
    </row>
    <row r="1972" spans="2:11" x14ac:dyDescent="0.2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0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0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0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2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2.8480973688168607</v>
      </c>
      <c r="G1973" s="3">
        <f t="shared" ref="G1973" si="1306">SUM(G1974:G1996)</f>
        <v>2.8691612813418974</v>
      </c>
      <c r="H1973" s="3">
        <f t="shared" ref="H1973" si="1307">SUM(H1974:H1996)</f>
        <v>2.8884992644848233</v>
      </c>
      <c r="I1973" s="3">
        <f t="shared" ref="I1973" si="1308">SUM(I1974:I1996)</f>
        <v>2.9561842659441671</v>
      </c>
      <c r="J1973" s="3">
        <f t="shared" ref="J1973" si="1309">SUM(J1974:J1996)</f>
        <v>2.9633674549688713</v>
      </c>
      <c r="K1973" s="3">
        <f t="shared" ref="K1973" si="1310">SUM(K1974:K1996)</f>
        <v>2.9633685426628529</v>
      </c>
    </row>
    <row r="1974" spans="2:11" x14ac:dyDescent="0.2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8.649396520002222E-3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1.1184072414519537E-2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0.15278702826164681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0.54362732845976158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1.3707253346859756</v>
      </c>
    </row>
    <row r="1976" spans="2:11" x14ac:dyDescent="0.2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4.9398221811068101E-3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7.2491123325643279E-3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7.5456815811979E-3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1.0227419307990603E-2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0.70830587365287923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1.198937907445498</v>
      </c>
    </row>
    <row r="1977" spans="2:11" x14ac:dyDescent="0.2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1.30984280722141E-3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2.8676277970960565E-3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2.4094509495327424E-3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3.0654754837773305E-3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1.8904379299735499E-2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4.7363624357777696E-2</v>
      </c>
    </row>
    <row r="1978" spans="2:11" x14ac:dyDescent="0.2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1.7398938951500799E-4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3.4588708839126275E-4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1.2248866946829701E-4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4.5121683852718703E-4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1.6419539685634885E-4</v>
      </c>
    </row>
    <row r="1979" spans="2:11" x14ac:dyDescent="0.2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7.8565099192037108E-2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0.22907607797867852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0.10971175556467873</v>
      </c>
    </row>
    <row r="1980" spans="2:11" x14ac:dyDescent="0.2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1.01762830255557E-3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3.8510132694438488E-2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1.56835814625647E-2</v>
      </c>
    </row>
    <row r="1981" spans="2:11" x14ac:dyDescent="0.2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3.9605469194428899E-4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5.17479063107944E-2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0.19394712124556601</v>
      </c>
    </row>
    <row r="1982" spans="2:11" x14ac:dyDescent="0.2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0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0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0</v>
      </c>
    </row>
    <row r="1983" spans="2:11" x14ac:dyDescent="0.2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0.82127841131021595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0.8161489915449579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8.2022977121413029E-2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9.2074801695433799E-3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1.9894126611847149E-3</v>
      </c>
    </row>
    <row r="1984" spans="2:11" x14ac:dyDescent="0.2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1.2004700816363499E-3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1.9987493772592622E-3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3.2267831285155667E-2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1.00052600883865E-2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1.373646276824391E-3</v>
      </c>
    </row>
    <row r="1985" spans="2:11" x14ac:dyDescent="0.2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5.5558810946913502E-4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8.196988135807607E-4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0.13377220701300199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5.6179720195421098E-3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5.1952819660294205E-4</v>
      </c>
    </row>
    <row r="1986" spans="2:11" x14ac:dyDescent="0.2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0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0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0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0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 x14ac:dyDescent="0.2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4.0611475685038471E-2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0.23837184976757397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1.126501101690693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0.65327698438169834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7.0912041321100094E-4</v>
      </c>
    </row>
    <row r="1989" spans="2:11" x14ac:dyDescent="0.2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0.75891260386637949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0.93643366808014283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1.2002292429453438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0.48941436968614638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5.1547120587330201E-4</v>
      </c>
    </row>
    <row r="1990" spans="2:11" x14ac:dyDescent="0.2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0.20013944217882768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0.16047181986462858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0.16629755844448041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7.8574921889460511E-2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7.2133649971001496E-2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2.76775321481408E-4</v>
      </c>
    </row>
    <row r="1991" spans="2:11" x14ac:dyDescent="0.2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1.1644561136924502E-2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-8.6447274150997064E-5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-9.824101043996974E-6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-6.4694860671099102E-6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0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2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4.8782701046986594E-4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4.8000123016904896E-3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2.1538877945681896E-3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9.2263541407418895E-3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1.6420056084871994E-3</v>
      </c>
    </row>
    <row r="1994" spans="2:11" x14ac:dyDescent="0.2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2.5964063118065099E-4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2.1326335221970101E-3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3.7370479449930099E-3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4.84368490595425E-3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1.5959285842583985E-3</v>
      </c>
    </row>
    <row r="1995" spans="2:11" x14ac:dyDescent="0.2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9.51517614702188E-5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3.3499200790106098E-2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5.07503238361851E-2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0.11901878437104201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1.8213134236011598E-2</v>
      </c>
    </row>
    <row r="1996" spans="2:11" x14ac:dyDescent="0.2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0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0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0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2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399.86609068720617</v>
      </c>
      <c r="G1997" s="3">
        <f t="shared" ref="G1997:K1997" si="1313">SUM(G1998:G2006)</f>
        <v>399.42507726822225</v>
      </c>
      <c r="H1997" s="3">
        <f t="shared" si="1313"/>
        <v>407.07921294016057</v>
      </c>
      <c r="I1997" s="3">
        <f t="shared" si="1313"/>
        <v>419.87526875786546</v>
      </c>
      <c r="J1997" s="3">
        <f t="shared" si="1313"/>
        <v>467.95144612906387</v>
      </c>
      <c r="K1997" s="3">
        <f t="shared" si="1313"/>
        <v>507.01937010415867</v>
      </c>
    </row>
    <row r="1998" spans="2:11" x14ac:dyDescent="0.2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1.6989396538367523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3.7402145702643788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13.852684338179369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58.735443857998099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183.39762779591979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416.64216305060688</v>
      </c>
    </row>
    <row r="2000" spans="2:11" x14ac:dyDescent="0.2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2.27717275586071E-3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4.46982377383721E-3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8.2301747400919199E-3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1.9558534482720918E-2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0.37694010427247432</v>
      </c>
    </row>
    <row r="2001" spans="2:11" x14ac:dyDescent="0.2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30.634654702296473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12.43491178504523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14.132564364709303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26.512043335986426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47.568059515772703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5.2780792064208164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0.1821556704705159</v>
      </c>
    </row>
    <row r="2003" spans="2:11" x14ac:dyDescent="0.2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152.66198466590197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106.16873664577975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125.16258051430634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158.43559244732131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104.17398029335449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7.6102292467212715E-2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3.2891177107008389E-2</v>
      </c>
    </row>
    <row r="2005" spans="2:11" x14ac:dyDescent="0.2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13.887710560873401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21.0772347832512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114.35796232684402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276.16080947725806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86.450164541051791</v>
      </c>
    </row>
    <row r="2006" spans="2:11" x14ac:dyDescent="0.2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2.6685026025444101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2.5240634186462909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2.6005488434499697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2.7332592558227464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3.0192688225152473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3.3350555606499861</v>
      </c>
    </row>
    <row r="2007" spans="2:11" x14ac:dyDescent="0.2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41.456314622587172</v>
      </c>
      <c r="G2007" s="3">
        <f t="shared" ref="G2007" si="1316">SUM(G2008:G2016)</f>
        <v>42.399613000166767</v>
      </c>
      <c r="H2007" s="3">
        <f t="shared" ref="H2007" si="1317">SUM(H2008:H2016)</f>
        <v>43.497314572177494</v>
      </c>
      <c r="I2007" s="3">
        <f t="shared" ref="I2007" si="1318">SUM(I2008:I2016)</f>
        <v>45.397777196891532</v>
      </c>
      <c r="J2007" s="3">
        <f t="shared" ref="J2007" si="1319">SUM(J2008:J2016)</f>
        <v>49.357837739227371</v>
      </c>
      <c r="K2007" s="3">
        <f t="shared" ref="K2007" si="1320">SUM(K2008:K2016)</f>
        <v>53.368433132249791</v>
      </c>
    </row>
    <row r="2008" spans="2:11" x14ac:dyDescent="0.2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0.15114320830660713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0.42748207889657341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1.5515344208314341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6.8948390312744303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25.832015715600701</v>
      </c>
    </row>
    <row r="2010" spans="2:11" x14ac:dyDescent="0.2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1.3813518001629131E-2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4.1437755757890278E-2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4.1756639013322251E-2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0.17438598895379379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5.0430055747242895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12.2106088448046</v>
      </c>
    </row>
    <row r="2011" spans="2:11" x14ac:dyDescent="0.2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11.606501104585544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5.4582220775429846E-3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9.8309891246550762E-3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7.6930096443632578E-3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2.6195654683515198E-3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8.0314573397276701E-4</v>
      </c>
    </row>
    <row r="2015" spans="2:11" x14ac:dyDescent="0.2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16.2131839995928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22.7501328469029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32.912660705893202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35.208370003175702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10.416932206852</v>
      </c>
    </row>
    <row r="2016" spans="2:11" x14ac:dyDescent="0.2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0.28132314776521899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0.49344535157334307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0.86416973823540766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2.2090035645846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4.9080732192585108</v>
      </c>
    </row>
    <row r="2017" spans="2:11" x14ac:dyDescent="0.2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4.6760221274766298E-4</v>
      </c>
      <c r="G2017" s="3">
        <f t="shared" ref="G2017" si="1324">SUM(G2018,G2022,G2025)</f>
        <v>1.107711947446648E-3</v>
      </c>
      <c r="H2017" s="3">
        <f t="shared" ref="H2017" si="1325">SUM(H2018,H2022,H2025)</f>
        <v>1.1366152889946148E-3</v>
      </c>
      <c r="I2017" s="3">
        <f t="shared" ref="I2017" si="1326">SUM(I2018,I2022,I2025)</f>
        <v>3.8378702483860766E-3</v>
      </c>
      <c r="J2017" s="3">
        <f t="shared" ref="J2017" si="1327">SUM(J2018,J2022,J2025)</f>
        <v>1.337947898048923</v>
      </c>
      <c r="K2017" s="3">
        <f t="shared" ref="K2017" si="1328">SUM(K2018,K2022,K2025)</f>
        <v>3.6496521564170923</v>
      </c>
    </row>
    <row r="2018" spans="2:11" x14ac:dyDescent="0.2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4.6760221274766298E-4</v>
      </c>
      <c r="G2018" s="1" cm="1">
        <f t="array" ref="G2018">SUMPRODUCT(ISNUMBER(SEARCH("SUP_ELCH2*",[1]OUT_SyntheticFuels!$C$4:$C$1000))*1,("Var_cap"=[1]OUT_SyntheticFuels!$B$4:$B$1000)*1,[1]OUT_SyntheticFuels!F$4:F$1000)</f>
        <v>1.107711947446648E-3</v>
      </c>
      <c r="H2018" s="1" cm="1">
        <f t="array" ref="H2018">SUMPRODUCT(ISNUMBER(SEARCH("SUP_ELCH2*",[1]OUT_SyntheticFuels!$C$4:$C$1000))*1,("Var_cap"=[1]OUT_SyntheticFuels!$B$4:$B$1000)*1,[1]OUT_SyntheticFuels!G$4:G$1000)</f>
        <v>1.1366152889946148E-3</v>
      </c>
      <c r="I2018" s="1" cm="1">
        <f t="array" ref="I2018">SUMPRODUCT(ISNUMBER(SEARCH("SUP_ELCH2*",[1]OUT_SyntheticFuels!$C$4:$C$1000))*1,("Var_cap"=[1]OUT_SyntheticFuels!$B$4:$B$1000)*1,[1]OUT_SyntheticFuels!H$4:H$1000)</f>
        <v>3.8367349531440707E-3</v>
      </c>
      <c r="J2018" s="1" cm="1">
        <f t="array" ref="J2018">SUMPRODUCT(ISNUMBER(SEARCH("SUP_ELCH2*",[1]OUT_SyntheticFuels!$C$4:$C$1000))*1,("Var_cap"=[1]OUT_SyntheticFuels!$B$4:$B$1000)*1,[1]OUT_SyntheticFuels!I$4:I$1000)</f>
        <v>1.3379441979580358</v>
      </c>
      <c r="K2018" s="1" cm="1">
        <f t="array" ref="K2018">SUMPRODUCT(ISNUMBER(SEARCH("SUP_ELCH2*",[1]OUT_SyntheticFuels!$C$4:$C$1000))*1,("Var_cap"=[1]OUT_SyntheticFuels!$B$4:$B$1000)*1,[1]OUT_SyntheticFuels!J$4:J$1000)</f>
        <v>3.6484577834695551</v>
      </c>
    </row>
    <row r="2019" spans="2:11" x14ac:dyDescent="0.2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4.6760221274766298E-4</v>
      </c>
      <c r="G2019" s="1">
        <f t="shared" ref="G2019" si="1332">G2018-G2020-G2021</f>
        <v>1.107711947446648E-3</v>
      </c>
      <c r="H2019" s="1">
        <f t="shared" ref="H2019" si="1333">H2018-H2020-H2021</f>
        <v>1.1366152889946148E-3</v>
      </c>
      <c r="I2019" s="1">
        <f t="shared" ref="I2019" si="1334">I2018-I2020-I2021</f>
        <v>3.827641133943628E-3</v>
      </c>
      <c r="J2019" s="1">
        <f t="shared" ref="J2019" si="1335">J2018-J2020-J2021</f>
        <v>1.2594758046238412</v>
      </c>
      <c r="K2019" s="1">
        <f t="shared" ref="K2019" si="1336">K2018-K2020-K2021</f>
        <v>3.0143836810656492</v>
      </c>
    </row>
    <row r="2020" spans="2:11" x14ac:dyDescent="0.2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9.09381920044263E-6</v>
      </c>
      <c r="J2020" s="1" cm="1">
        <f t="array" ref="J2020">SUMPRODUCT(ISNUMBER(SEARCH("SUP_ELCH2*D",[1]OUT_SyntheticFuels!$C$4:$C$1000))*1,("Var_cap"=[1]OUT_SyntheticFuels!$B$4:$B$1000)*1,[1]OUT_SyntheticFuels!I$4:I$1000)</f>
        <v>7.7830836740754403E-2</v>
      </c>
      <c r="K2020" s="1" cm="1">
        <f t="array" ref="K2020">SUMPRODUCT(ISNUMBER(SEARCH("SUP_ELCH2*D",[1]OUT_SyntheticFuels!$C$4:$C$1000))*1,("Var_cap"=[1]OUT_SyntheticFuels!$B$4:$B$1000)*1,[1]OUT_SyntheticFuels!J$4:J$1000)</f>
        <v>0.63338379207536399</v>
      </c>
    </row>
    <row r="2021" spans="2:11" x14ac:dyDescent="0.2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6.37556593440255E-4</v>
      </c>
      <c r="K2021" s="1" cm="1">
        <f t="array" ref="K2021">SUMPRODUCT(ISNUMBER(SEARCH("SUP_ELCH2*SOEC*",[1]OUT_SyntheticFuels!$C$4:$C$1000))*1,("Var_cap"=[1]OUT_SyntheticFuels!$B$4:$B$1000)*1,[1]OUT_SyntheticFuels!J$4:J$1000)</f>
        <v>6.9031032854174152E-4</v>
      </c>
    </row>
    <row r="2022" spans="2:11" x14ac:dyDescent="0.2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1.1352952420057499E-6</v>
      </c>
      <c r="J2022" s="1">
        <f t="shared" ref="J2022" si="1341">SUM(J2023:J2024)</f>
        <v>3.7000908871464774E-6</v>
      </c>
      <c r="K2022" s="1">
        <f t="shared" ref="K2022" si="1342">SUM(K2023:K2024)</f>
        <v>1.1231478759664631E-3</v>
      </c>
    </row>
    <row r="2023" spans="2:11" x14ac:dyDescent="0.2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1.1352952420057499E-6</v>
      </c>
      <c r="J2023" s="1" cm="1">
        <f t="array" ref="J2023">SUMPRODUCT(ISNUMBER(SEARCH("SUP_NGAH2",[1]OUT_SyntheticFuels!$C$4:$C$1000))*1,("Var_cap"=[1]OUT_SyntheticFuels!$B$4:$B$1000)*1,[1]OUT_SyntheticFuels!I$4:I$1000)-J2024</f>
        <v>3.0125173023590495E-6</v>
      </c>
      <c r="K2023" s="1" cm="1">
        <f t="array" ref="K2023">SUMPRODUCT(ISNUMBER(SEARCH("SUP_NGAH2",[1]OUT_SyntheticFuels!$C$4:$C$1000))*1,("Var_cap"=[1]OUT_SyntheticFuels!$B$4:$B$1000)*1,[1]OUT_SyntheticFuels!J$4:J$1000)-K2024</f>
        <v>8.6549747957136549E-5</v>
      </c>
    </row>
    <row r="2024" spans="2:11" x14ac:dyDescent="0.2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6.8757358478742797E-7</v>
      </c>
      <c r="K2024" s="1" cm="1">
        <f t="array" ref="K2024">SUMPRODUCT(ISNUMBER(SEARCH("SUP_NGAH2CCS",[1]OUT_SyntheticFuels!$C$4:$C$1000))*1,("Var_cap"=[1]OUT_SyntheticFuels!$B$4:$B$1000)*1,[1]OUT_SyntheticFuels!J$4:J$1000)</f>
        <v>1.0365981280093266E-3</v>
      </c>
    </row>
    <row r="2025" spans="2:11" x14ac:dyDescent="0.2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7.1225071571010006E-5</v>
      </c>
    </row>
    <row r="2026" spans="2:11" x14ac:dyDescent="0.2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2.9402135294127905E-5</v>
      </c>
    </row>
    <row r="2027" spans="2:11" x14ac:dyDescent="0.2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4.1822936276882102E-5</v>
      </c>
    </row>
    <row r="2028" spans="2:11" x14ac:dyDescent="0.2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2.2419474726283715E-2</v>
      </c>
      <c r="G2029" s="7" cm="1">
        <f t="array" ref="G2029">SUMPRODUCT(("CT_CWODBDS"=[1]OUT_SyntheticFuels!$C$4:$C$1000)*1,("Var_cap"=[1]OUT_SyntheticFuels!$B$4:$B$1000)*1,[1]OUT_SyntheticFuels!F$4:F$1000)</f>
        <v>2.240723699157883E-2</v>
      </c>
      <c r="H2029" s="7" cm="1">
        <f t="array" ref="H2029">SUMPRODUCT(("CT_CWODBDS"=[1]OUT_SyntheticFuels!$C$4:$C$1000)*1,("Var_cap"=[1]OUT_SyntheticFuels!$B$4:$B$1000)*1,[1]OUT_SyntheticFuels!G$4:G$1000)</f>
        <v>2.2406185093433686E-2</v>
      </c>
      <c r="I2029" s="7" cm="1">
        <f t="array" ref="I2029">SUMPRODUCT(("CT_CWODBDS"=[1]OUT_SyntheticFuels!$C$4:$C$1000)*1,("Var_cap"=[1]OUT_SyntheticFuels!$B$4:$B$1000)*1,[1]OUT_SyntheticFuels!H$4:H$1000)</f>
        <v>5.7887195144414039E-5</v>
      </c>
      <c r="J2029" s="7" cm="1">
        <f t="array" ref="J2029">SUMPRODUCT(("CT_CWODBDS"=[1]OUT_SyntheticFuels!$C$4:$C$1000)*1,("Var_cap"=[1]OUT_SyntheticFuels!$B$4:$B$1000)*1,[1]OUT_SyntheticFuels!I$4:I$1000)</f>
        <v>3.4208519865964799E-5</v>
      </c>
      <c r="K2029" s="7" cm="1">
        <f t="array" ref="K2029">SUMPRODUCT(("CT_CWODBDS"=[1]OUT_SyntheticFuels!$C$4:$C$1000)*1,("Var_cap"=[1]OUT_SyntheticFuels!$B$4:$B$1000)*1,[1]OUT_SyntheticFuels!J$4:J$1000)</f>
        <v>2.7404764599734316E-5</v>
      </c>
    </row>
    <row r="2030" spans="2:11" x14ac:dyDescent="0.2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2.6343202551492999E-5</v>
      </c>
      <c r="K2030" s="7" cm="1">
        <f t="array" ref="K2030">SUMPRODUCT(("CT_CWODBDSCCS"=[1]OUT_SyntheticFuels!$C$4:$C$1000)*1,("Var_cap"=[1]OUT_SyntheticFuels!$B$4:$B$1000)*1,[1]OUT_SyntheticFuels!J$4:J$1000)</f>
        <v>2.7100669481660001E-5</v>
      </c>
    </row>
    <row r="2031" spans="2:11" x14ac:dyDescent="0.2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6.914200967415342E-3</v>
      </c>
      <c r="G2031" s="7" cm="1">
        <f t="array" ref="G2031">SUMPRODUCT(("CT_CWODETH"=[1]OUT_SyntheticFuels!$C$4:$C$1000)*1,("Var_cap"=[1]OUT_SyntheticFuels!$B$4:$B$1000)*1,[1]OUT_SyntheticFuels!F$4:F$1000)</f>
        <v>1.2302267574683997E-4</v>
      </c>
      <c r="H2031" s="7" cm="1">
        <f t="array" ref="H2031">SUMPRODUCT(("CT_CWODETH"=[1]OUT_SyntheticFuels!$C$4:$C$1000)*1,("Var_cap"=[1]OUT_SyntheticFuels!$B$4:$B$1000)*1,[1]OUT_SyntheticFuels!G$4:G$1000)</f>
        <v>1.2275895534436931E-4</v>
      </c>
      <c r="I2031" s="7" cm="1">
        <f t="array" ref="I2031">SUMPRODUCT(("CT_CWODETH"=[1]OUT_SyntheticFuels!$C$4:$C$1000)*1,("Var_cap"=[1]OUT_SyntheticFuels!$B$4:$B$1000)*1,[1]OUT_SyntheticFuels!H$4:H$1000)</f>
        <v>4.4427168854869852E-5</v>
      </c>
      <c r="J2031" s="7" cm="1">
        <f t="array" ref="J2031">SUMPRODUCT(("CT_CWODETH"=[1]OUT_SyntheticFuels!$C$4:$C$1000)*1,("Var_cap"=[1]OUT_SyntheticFuels!$B$4:$B$1000)*1,[1]OUT_SyntheticFuels!I$4:I$1000)</f>
        <v>2.3546610378989913E-5</v>
      </c>
      <c r="K2031" s="7" cm="1">
        <f t="array" ref="K2031">SUMPRODUCT(("CT_CWODETH"=[1]OUT_SyntheticFuels!$C$4:$C$1000)*1,("Var_cap"=[1]OUT_SyntheticFuels!$B$4:$B$1000)*1,[1]OUT_SyntheticFuels!J$4:J$1000)</f>
        <v>8.4229378313509452E-6</v>
      </c>
    </row>
    <row r="2032" spans="2:11" x14ac:dyDescent="0.2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1.2018481878925799E-5</v>
      </c>
      <c r="K2032" s="7" cm="1">
        <f t="array" ref="K2032">SUMPRODUCT(("CT_CWODETHCCS"=[1]OUT_SyntheticFuels!$C$4:$C$1000)*1,("Var_cap"=[1]OUT_SyntheticFuels!$B$4:$B$1000)*1,[1]OUT_SyntheticFuels!J$4:J$1000)</f>
        <v>1.23692850336796E-5</v>
      </c>
    </row>
    <row r="2033" spans="2:11" x14ac:dyDescent="0.2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5.0314551036935301E-2</v>
      </c>
      <c r="G2033" s="7" cm="1">
        <f t="array" ref="G2033">SUMPRODUCT(("SUP_MNRBIO"=[1]OUT_SyntheticFuels!$C$4:$C$1000)*1,("Var_cap"=[1]OUT_SyntheticFuels!$B$4:$B$1000)*1,[1]OUT_SyntheticFuels!F$4:F$1000)</f>
        <v>0.17300648583889955</v>
      </c>
      <c r="H2033" s="7" cm="1">
        <f t="array" ref="H2033">SUMPRODUCT(("SUP_MNRBIO"=[1]OUT_SyntheticFuels!$C$4:$C$1000)*1,("Var_cap"=[1]OUT_SyntheticFuels!$B$4:$B$1000)*1,[1]OUT_SyntheticFuels!G$4:G$1000)</f>
        <v>0.1884681853220137</v>
      </c>
      <c r="I2033" s="7" cm="1">
        <f t="array" ref="I2033">SUMPRODUCT(("SUP_MNRBIO"=[1]OUT_SyntheticFuels!$C$4:$C$1000)*1,("Var_cap"=[1]OUT_SyntheticFuels!$B$4:$B$1000)*1,[1]OUT_SyntheticFuels!H$4:H$1000)</f>
        <v>0.20568056504972804</v>
      </c>
      <c r="J2033" s="7" cm="1">
        <f t="array" ref="J2033">SUMPRODUCT(("SUP_MNRBIO"=[1]OUT_SyntheticFuels!$C$4:$C$1000)*1,("Var_cap"=[1]OUT_SyntheticFuels!$B$4:$B$1000)*1,[1]OUT_SyntheticFuels!I$4:I$1000)</f>
        <v>0.20586181378543156</v>
      </c>
      <c r="K2033" s="7" cm="1">
        <f t="array" ref="K2033">SUMPRODUCT(("SUP_MNRBIO"=[1]OUT_SyntheticFuels!$C$4:$C$1000)*1,("Var_cap"=[1]OUT_SyntheticFuels!$B$4:$B$1000)*1,[1]OUT_SyntheticFuels!J$4:J$1000)</f>
        <v>0.34965225579503989</v>
      </c>
    </row>
    <row r="2034" spans="2:11" x14ac:dyDescent="0.2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0.21266839185934203</v>
      </c>
      <c r="G2034" s="7" cm="1">
        <f t="array" ref="G2034">SUMPRODUCT(("SUP_WSTBIO"=[1]OUT_SyntheticFuels!$C$4:$C$1000)*1,("Var_cap"=[1]OUT_SyntheticFuels!$B$4:$B$1000)*1,[1]OUT_SyntheticFuels!F$4:F$1000)</f>
        <v>0.21296022995122427</v>
      </c>
      <c r="H2034" s="7" cm="1">
        <f t="array" ref="H2034">SUMPRODUCT(("SUP_WSTBIO"=[1]OUT_SyntheticFuels!$C$4:$C$1000)*1,("Var_cap"=[1]OUT_SyntheticFuels!$B$4:$B$1000)*1,[1]OUT_SyntheticFuels!G$4:G$1000)</f>
        <v>0.21295666863453364</v>
      </c>
      <c r="I2034" s="7" cm="1">
        <f t="array" ref="I2034">SUMPRODUCT(("SUP_WSTBIO"=[1]OUT_SyntheticFuels!$C$4:$C$1000)*1,("Var_cap"=[1]OUT_SyntheticFuels!$B$4:$B$1000)*1,[1]OUT_SyntheticFuels!H$4:H$1000)</f>
        <v>0.21222479584539644</v>
      </c>
      <c r="J2034" s="7" cm="1">
        <f t="array" ref="J2034">SUMPRODUCT(("SUP_WSTBIO"=[1]OUT_SyntheticFuels!$C$4:$C$1000)*1,("Var_cap"=[1]OUT_SyntheticFuels!$B$4:$B$1000)*1,[1]OUT_SyntheticFuels!I$4:I$1000)</f>
        <v>0.2056841824910092</v>
      </c>
      <c r="K2034" s="7" cm="1">
        <f t="array" ref="K2034">SUMPRODUCT(("SUP_WSTBIO"=[1]OUT_SyntheticFuels!$C$4:$C$1000)*1,("Var_cap"=[1]OUT_SyntheticFuels!$B$4:$B$1000)*1,[1]OUT_SyntheticFuels!J$4:J$1000)</f>
        <v>0.19354083517144846</v>
      </c>
    </row>
    <row r="2035" spans="2:11" x14ac:dyDescent="0.2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2.26966462628942E-5</v>
      </c>
      <c r="K2036" s="7" cm="1">
        <f t="array" ref="K2036">SUMPRODUCT(("SUP_WSTHTGBIO"=[1]OUT_SyntheticFuels!$C$4:$C$1000)*1,("Var_cap"=[1]OUT_SyntheticFuels!$B$4:$B$1000)*1,[1]OUT_SyntheticFuels!J$4:J$1000)</f>
        <v>2.3064074267354153E-5</v>
      </c>
    </row>
    <row r="2037" spans="2:11" x14ac:dyDescent="0.2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6.98599044218897E-6</v>
      </c>
      <c r="K2037" s="7" cm="1">
        <f t="array" ref="K2037">SUMPRODUCT(("SUP_WSTHTGBIOCCS"=[1]OUT_SyntheticFuels!$C$4:$C$1000)*1,("Var_cap"=[1]OUT_SyntheticFuels!$B$4:$B$1000)*1,[1]OUT_SyntheticFuels!J$4:J$1000)</f>
        <v>8.1372210356599869E-6</v>
      </c>
    </row>
    <row r="2038" spans="2:11" x14ac:dyDescent="0.2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1.6841412248407E-6</v>
      </c>
      <c r="G2038" s="7" cm="1">
        <f t="array" ref="G2038">SUMPRODUCT(("SUP_WODBIO"=[1]OUT_SyntheticFuels!$C$4:$C$1000)*1,("Var_cap"=[1]OUT_SyntheticFuels!$B$4:$B$1000)*1,[1]OUT_SyntheticFuels!F$4:F$1000)</f>
        <v>4.6164555066290715E-5</v>
      </c>
      <c r="H2038" s="7" cm="1">
        <f t="array" ref="H2038">SUMPRODUCT(("SUP_WODBIO"=[1]OUT_SyntheticFuels!$C$4:$C$1000)*1,("Var_cap"=[1]OUT_SyntheticFuels!$B$4:$B$1000)*1,[1]OUT_SyntheticFuels!G$4:G$1000)</f>
        <v>4.7159832954846394E-5</v>
      </c>
      <c r="I2038" s="7" cm="1">
        <f t="array" ref="I2038">SUMPRODUCT(("SUP_WODBIO"=[1]OUT_SyntheticFuels!$C$4:$C$1000)*1,("Var_cap"=[1]OUT_SyntheticFuels!$B$4:$B$1000)*1,[1]OUT_SyntheticFuels!H$4:H$1000)</f>
        <v>4.7256194280428919E-5</v>
      </c>
      <c r="J2038" s="7" cm="1">
        <f t="array" ref="J2038">SUMPRODUCT(("SUP_WODBIO"=[1]OUT_SyntheticFuels!$C$4:$C$1000)*1,("Var_cap"=[1]OUT_SyntheticFuels!$B$4:$B$1000)*1,[1]OUT_SyntheticFuels!I$4:I$1000)</f>
        <v>3.9053350590845248E-5</v>
      </c>
      <c r="K2038" s="7" cm="1">
        <f t="array" ref="K2038">SUMPRODUCT(("SUP_WODBIO"=[1]OUT_SyntheticFuels!$C$4:$C$1000)*1,("Var_cap"=[1]OUT_SyntheticFuels!$B$4:$B$1000)*1,[1]OUT_SyntheticFuels!J$4:J$1000)</f>
        <v>2.3341433078700091E-5</v>
      </c>
    </row>
    <row r="2039" spans="2:11" x14ac:dyDescent="0.2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1.6215020770277899E-5</v>
      </c>
      <c r="K2039" s="7" cm="1">
        <f t="array" ref="K2039">SUMPRODUCT(("SUP_WODBIOCCS"=[1]OUT_SyntheticFuels!$C$4:$C$1000)*1,("Var_cap"=[1]OUT_SyntheticFuels!$B$4:$B$1000)*1,[1]OUT_SyntheticFuels!J$4:J$1000)</f>
        <v>1.6380501325712099E-5</v>
      </c>
    </row>
    <row r="2040" spans="2:11" x14ac:dyDescent="0.2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4.242822632670265E-2</v>
      </c>
      <c r="G2040" s="7" cm="1">
        <f t="array" ref="G2040">SUMPRODUCT(("SUP_BIONGA"=[1]OUT_SyntheticFuels!$C$4:$C$1000)*1,("Var_cap"=[1]OUT_SyntheticFuels!$B$4:$B$1000)*1,[1]OUT_SyntheticFuels!F$4:F$1000)</f>
        <v>0.1681556148739258</v>
      </c>
      <c r="H2040" s="7" cm="1">
        <f t="array" ref="H2040">SUMPRODUCT(("SUP_BIONGA"=[1]OUT_SyntheticFuels!$C$4:$C$1000)*1,("Var_cap"=[1]OUT_SyntheticFuels!$B$4:$B$1000)*1,[1]OUT_SyntheticFuels!G$4:G$1000)</f>
        <v>0.14013237027687117</v>
      </c>
      <c r="I2040" s="7" cm="1">
        <f t="array" ref="I2040">SUMPRODUCT(("SUP_BIONGA"=[1]OUT_SyntheticFuels!$C$4:$C$1000)*1,("Var_cap"=[1]OUT_SyntheticFuels!$B$4:$B$1000)*1,[1]OUT_SyntheticFuels!H$4:H$1000)</f>
        <v>0.14010154719893053</v>
      </c>
      <c r="J2040" s="7" cm="1">
        <f t="array" ref="J2040">SUMPRODUCT(("SUP_BIONGA"=[1]OUT_SyntheticFuels!$C$4:$C$1000)*1,("Var_cap"=[1]OUT_SyntheticFuels!$B$4:$B$1000)*1,[1]OUT_SyntheticFuels!I$4:I$1000)</f>
        <v>0.14013248573674411</v>
      </c>
      <c r="K2040" s="7" cm="1">
        <f t="array" ref="K2040">SUMPRODUCT(("SUP_BIONGA"=[1]OUT_SyntheticFuels!$C$4:$C$1000)*1,("Var_cap"=[1]OUT_SyntheticFuels!$B$4:$B$1000)*1,[1]OUT_SyntheticFuels!J$4:J$1000)</f>
        <v>0.1469889533320968</v>
      </c>
    </row>
    <row r="2041" spans="2:11" x14ac:dyDescent="0.2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0.35525300111841879</v>
      </c>
      <c r="G2041" s="7" cm="1">
        <f t="array" ref="G2041">SUMPRODUCT(("CT_CWODPLT"=[1]OUT_SyntheticFuels!$C$4:$C$1000)*1,("Var_cap"=[1]OUT_SyntheticFuels!$B$4:$B$1000)*1,[1]OUT_SyntheticFuels!F$4:F$1000)</f>
        <v>0.41072824237159888</v>
      </c>
      <c r="H2041" s="7" cm="1">
        <f t="array" ref="H2041">SUMPRODUCT(("CT_CWODPLT"=[1]OUT_SyntheticFuels!$C$4:$C$1000)*1,("Var_cap"=[1]OUT_SyntheticFuels!$B$4:$B$1000)*1,[1]OUT_SyntheticFuels!G$4:G$1000)</f>
        <v>0.410734485819301</v>
      </c>
      <c r="I2041" s="7" cm="1">
        <f t="array" ref="I2041">SUMPRODUCT(("CT_CWODPLT"=[1]OUT_SyntheticFuels!$C$4:$C$1000)*1,("Var_cap"=[1]OUT_SyntheticFuels!$B$4:$B$1000)*1,[1]OUT_SyntheticFuels!H$4:H$1000)</f>
        <v>0.41371811175373069</v>
      </c>
      <c r="J2041" s="7" cm="1">
        <f t="array" ref="J2041">SUMPRODUCT(("CT_CWODPLT"=[1]OUT_SyntheticFuels!$C$4:$C$1000)*1,("Var_cap"=[1]OUT_SyntheticFuels!$B$4:$B$1000)*1,[1]OUT_SyntheticFuels!I$4:I$1000)</f>
        <v>0.44109102908259973</v>
      </c>
      <c r="K2041" s="7" cm="1">
        <f t="array" ref="K2041">SUMPRODUCT(("CT_CWODPLT"=[1]OUT_SyntheticFuels!$C$4:$C$1000)*1,("Var_cap"=[1]OUT_SyntheticFuels!$B$4:$B$1000)*1,[1]OUT_SyntheticFuels!J$4:J$1000)</f>
        <v>0.45608673565785363</v>
      </c>
    </row>
    <row r="2042" spans="2:11" x14ac:dyDescent="0.2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1.6894387484534199E-6</v>
      </c>
      <c r="J2042" s="7" cm="1">
        <f t="array" ref="J2042">SUMPRODUCT(("SUP_H2NGA"=[1]OUT_SyntheticFuels!$C$4:$C$1000)*1,("Var_cap"=[1]OUT_SyntheticFuels!$B$4:$B$1000)*1,[1]OUT_SyntheticFuels!I$4:I$1000)</f>
        <v>1.9735342962196026E-4</v>
      </c>
      <c r="K2042" s="7" cm="1">
        <f t="array" ref="K2042">SUMPRODUCT(("SUP_H2NGA"=[1]OUT_SyntheticFuels!$C$4:$C$1000)*1,("Var_cap"=[1]OUT_SyntheticFuels!$B$4:$B$1000)*1,[1]OUT_SyntheticFuels!J$4:J$1000)</f>
        <v>2.0037990330289002E-4</v>
      </c>
    </row>
    <row r="2043" spans="2:11" x14ac:dyDescent="0.2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2.5816896203234101E-6</v>
      </c>
      <c r="J2043" s="7" cm="1">
        <f t="array" ref="J2043">SUMPRODUCT(("SUP_H2DSL"=[1]OUT_SyntheticFuels!$C$4:$C$1000)*1,("Var_cap"=[1]OUT_SyntheticFuels!$B$4:$B$1000)*1,[1]OUT_SyntheticFuels!I$4:I$1000)</f>
        <v>0.49165660323788002</v>
      </c>
      <c r="K2043" s="7" cm="1">
        <f t="array" ref="K2043">SUMPRODUCT(("SUP_H2DSL"=[1]OUT_SyntheticFuels!$C$4:$C$1000)*1,("Var_cap"=[1]OUT_SyntheticFuels!$B$4:$B$1000)*1,[1]OUT_SyntheticFuels!J$4:J$1000)</f>
        <v>1.3082240671104386</v>
      </c>
    </row>
    <row r="2044" spans="2:11" x14ac:dyDescent="0.2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2.5631829297923499E-6</v>
      </c>
      <c r="J2044" s="7" cm="1">
        <f t="array" ref="J2044">SUMPRODUCT(("SUP_H2GSL"=[1]OUT_SyntheticFuels!$C$4:$C$1000)*1,("Var_cap"=[1]OUT_SyntheticFuels!$B$4:$B$1000)*1,[1]OUT_SyntheticFuels!I$4:I$1000)</f>
        <v>4.7426346726803702E-2</v>
      </c>
      <c r="K2044" s="7" cm="1">
        <f t="array" ref="K2044">SUMPRODUCT(("SUP_H2GSL"=[1]OUT_SyntheticFuels!$C$4:$C$1000)*1,("Var_cap"=[1]OUT_SyntheticFuels!$B$4:$B$1000)*1,[1]OUT_SyntheticFuels!J$4:J$1000)</f>
        <v>4.7423852374438795E-2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713.27523226064875</v>
      </c>
      <c r="D3" s="3">
        <f t="shared" ref="D3:H3" si="0">SUM(D4:D7)</f>
        <v>703.78030335541985</v>
      </c>
      <c r="E3" s="3">
        <f t="shared" si="0"/>
        <v>683.64732704691471</v>
      </c>
      <c r="F3" s="3">
        <f t="shared" si="0"/>
        <v>633.67709778265214</v>
      </c>
      <c r="G3" s="3">
        <f t="shared" si="0"/>
        <v>576.18782029938484</v>
      </c>
      <c r="H3" s="3">
        <f t="shared" si="0"/>
        <v>537.00129577854932</v>
      </c>
    </row>
    <row r="4" spans="2:8" x14ac:dyDescent="0.25">
      <c r="B4" s="25" t="s">
        <v>1728</v>
      </c>
      <c r="C4" s="1">
        <f>'SPS1'!F761</f>
        <v>142.21744630640191</v>
      </c>
      <c r="D4" s="1">
        <f>'SPS1'!G761</f>
        <v>140.22043789132388</v>
      </c>
      <c r="E4" s="1">
        <f>'SPS1'!H761</f>
        <v>140.91368173379311</v>
      </c>
      <c r="F4" s="1">
        <f>'SPS1'!I761</f>
        <v>144.36174837377254</v>
      </c>
      <c r="G4" s="1">
        <f>'SPS1'!J761</f>
        <v>146.69087831703567</v>
      </c>
      <c r="H4" s="1">
        <f>'SPS1'!K761</f>
        <v>143.84300577030285</v>
      </c>
    </row>
    <row r="5" spans="2:8" x14ac:dyDescent="0.25">
      <c r="B5" s="25" t="s">
        <v>1729</v>
      </c>
      <c r="C5" s="1">
        <f>'SPS1'!F880</f>
        <v>140.10111826692318</v>
      </c>
      <c r="D5" s="1">
        <f>'SPS1'!G880</f>
        <v>139.78884052729288</v>
      </c>
      <c r="E5" s="1">
        <f>'SPS1'!H880</f>
        <v>142.51746604591168</v>
      </c>
      <c r="F5" s="1">
        <f>'SPS1'!I880</f>
        <v>137.46059137098163</v>
      </c>
      <c r="G5" s="1">
        <f>'SPS1'!J880</f>
        <v>126.98059741114196</v>
      </c>
      <c r="H5" s="1">
        <f>'SPS1'!K880</f>
        <v>114.38503542358023</v>
      </c>
    </row>
    <row r="6" spans="2:8" x14ac:dyDescent="0.25">
      <c r="B6" s="25" t="s">
        <v>1730</v>
      </c>
      <c r="C6" s="1">
        <f>'SPS1'!F970</f>
        <v>217.10209207147363</v>
      </c>
      <c r="D6" s="1">
        <f>'SPS1'!G970</f>
        <v>216.42994896139243</v>
      </c>
      <c r="E6" s="1">
        <f>'SPS1'!H970</f>
        <v>215.25548798052324</v>
      </c>
      <c r="F6" s="1">
        <f>'SPS1'!I970</f>
        <v>211.22246913965512</v>
      </c>
      <c r="G6" s="1">
        <f>'SPS1'!J970</f>
        <v>192.36192642940733</v>
      </c>
      <c r="H6" s="1">
        <f>'SPS1'!K970</f>
        <v>176.13265734614359</v>
      </c>
    </row>
    <row r="7" spans="2:8" x14ac:dyDescent="0.25">
      <c r="B7" s="25" t="s">
        <v>1731</v>
      </c>
      <c r="C7" s="1">
        <f>'SPS1'!F1134+'SPS1'!F1313+'SPS1'!F1397+'SPS1'!F1481+'SPS1'!F1488+'SPS1'!F1495+'SPS1'!F1544+'SPS1'!F1591+'SPS1'!F1638</f>
        <v>213.85457561585</v>
      </c>
      <c r="D7" s="1">
        <f>'SPS1'!G1134+'SPS1'!G1313+'SPS1'!G1397+'SPS1'!G1481+'SPS1'!G1488+'SPS1'!G1495+'SPS1'!G1544+'SPS1'!G1591+'SPS1'!G1638</f>
        <v>207.3410759754106</v>
      </c>
      <c r="E7" s="1">
        <f>'SPS1'!H1134+'SPS1'!H1313+'SPS1'!H1397+'SPS1'!H1481+'SPS1'!H1488+'SPS1'!H1495+'SPS1'!H1544+'SPS1'!H1591+'SPS1'!H1638</f>
        <v>184.96069128668665</v>
      </c>
      <c r="F7" s="1">
        <f>'SPS1'!I1134+'SPS1'!I1313+'SPS1'!I1397+'SPS1'!I1481+'SPS1'!I1488+'SPS1'!I1495+'SPS1'!I1544+'SPS1'!I1591+'SPS1'!I1638</f>
        <v>140.63228889824285</v>
      </c>
      <c r="G7" s="1">
        <f>'SPS1'!J1134+'SPS1'!J1313+'SPS1'!J1397+'SPS1'!J1481+'SPS1'!J1488+'SPS1'!J1495+'SPS1'!J1544+'SPS1'!J1591+'SPS1'!J1638</f>
        <v>110.15441814179989</v>
      </c>
      <c r="H7" s="1">
        <f>'SPS1'!K1134+'SPS1'!K1313+'SPS1'!K1397+'SPS1'!K1481+'SPS1'!K1488+'SPS1'!K1495+'SPS1'!K1544+'SPS1'!K1591+'SPS1'!K1638</f>
        <v>102.64059723852273</v>
      </c>
    </row>
    <row r="8" spans="2:8" x14ac:dyDescent="0.25">
      <c r="B8" s="2" t="s">
        <v>1736</v>
      </c>
      <c r="C8" s="3">
        <f>SUM(C9:C12)</f>
        <v>508.79837459812535</v>
      </c>
      <c r="D8" s="3">
        <f t="shared" ref="D8:H8" si="1">SUM(D9:D12)</f>
        <v>494.67707866151045</v>
      </c>
      <c r="E8" s="3">
        <f t="shared" si="1"/>
        <v>480.75090858475335</v>
      </c>
      <c r="F8" s="3">
        <f t="shared" si="1"/>
        <v>512.44466946212276</v>
      </c>
      <c r="G8" s="3">
        <f t="shared" si="1"/>
        <v>473.33190967290039</v>
      </c>
      <c r="H8" s="3">
        <f t="shared" si="1"/>
        <v>498.09825984756213</v>
      </c>
    </row>
    <row r="9" spans="2:8" x14ac:dyDescent="0.25">
      <c r="B9" s="25" t="s">
        <v>1733</v>
      </c>
      <c r="C9" s="1">
        <f>'SPS1'!F289+'SPS1'!F407</f>
        <v>493.46047065620519</v>
      </c>
      <c r="D9" s="1">
        <f>'SPS1'!G289+'SPS1'!G407</f>
        <v>473.17816028043956</v>
      </c>
      <c r="E9" s="1">
        <f>'SPS1'!H289+'SPS1'!H407</f>
        <v>455.56282627129605</v>
      </c>
      <c r="F9" s="1">
        <f>'SPS1'!I289+'SPS1'!I407</f>
        <v>486.78190450590836</v>
      </c>
      <c r="G9" s="1">
        <f>'SPS1'!J289+'SPS1'!J407</f>
        <v>434.19909364371767</v>
      </c>
      <c r="H9" s="1">
        <f>'SPS1'!K289+'SPS1'!K407</f>
        <v>426.30322190383623</v>
      </c>
    </row>
    <row r="10" spans="2:8" x14ac:dyDescent="0.25">
      <c r="B10" s="25" t="s">
        <v>1734</v>
      </c>
      <c r="C10" s="1">
        <f>'SPS1'!F588+'SPS1'!F602+'SPS1'!F642</f>
        <v>15.330482005153513</v>
      </c>
      <c r="D10" s="1">
        <f>'SPS1'!G588+'SPS1'!G602+'SPS1'!G642</f>
        <v>21.472049684386402</v>
      </c>
      <c r="E10" s="1">
        <f>'SPS1'!H588+'SPS1'!H602+'SPS1'!H642</f>
        <v>25.157782114631463</v>
      </c>
      <c r="F10" s="1">
        <f>'SPS1'!I588+'SPS1'!I602+'SPS1'!I642</f>
        <v>25.542872692720824</v>
      </c>
      <c r="G10" s="1">
        <f>'SPS1'!J588+'SPS1'!J602+'SPS1'!J642</f>
        <v>25.261763334888371</v>
      </c>
      <c r="H10" s="1">
        <f>'SPS1'!K588+'SPS1'!K602+'SPS1'!K642</f>
        <v>35.811741973494151</v>
      </c>
    </row>
    <row r="11" spans="2:8" x14ac:dyDescent="0.25">
      <c r="B11" s="25" t="s">
        <v>1732</v>
      </c>
      <c r="C11" s="1">
        <f>'SPS1'!F677</f>
        <v>7.4219367666722609E-3</v>
      </c>
      <c r="D11" s="1">
        <f>'SPS1'!G677</f>
        <v>2.686869668451217E-2</v>
      </c>
      <c r="E11" s="1">
        <f>'SPS1'!H677</f>
        <v>3.0300198825854552E-2</v>
      </c>
      <c r="F11" s="1">
        <f>'SPS1'!I677</f>
        <v>0.11989226349365907</v>
      </c>
      <c r="G11" s="1">
        <f>'SPS1'!J677</f>
        <v>13.870988918967956</v>
      </c>
      <c r="H11" s="1">
        <f>'SPS1'!K677</f>
        <v>35.982931090630444</v>
      </c>
    </row>
    <row r="12" spans="2:8" x14ac:dyDescent="0.2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6.3775326415114561E-5</v>
      </c>
      <c r="H12" s="1">
        <f>'SPS1'!K1702</f>
        <v>3.6487960125720312E-4</v>
      </c>
    </row>
    <row r="13" spans="2:8" x14ac:dyDescent="0.25">
      <c r="B13" s="2" t="s">
        <v>1737</v>
      </c>
      <c r="C13" s="3">
        <f>'SPS1'!F2+'SPS1'!F20-'SPS1'!F55</f>
        <v>961.86362166071058</v>
      </c>
      <c r="D13" s="3">
        <f>'SPS1'!G2+'SPS1'!G20-'SPS1'!G55</f>
        <v>959.73085006453402</v>
      </c>
      <c r="E13" s="3">
        <f>'SPS1'!H2+'SPS1'!H20-'SPS1'!H55</f>
        <v>896.77094832888702</v>
      </c>
      <c r="F13" s="3">
        <f>'SPS1'!I2+'SPS1'!I20-'SPS1'!I55</f>
        <v>856.28336435638607</v>
      </c>
      <c r="G13" s="3">
        <f>'SPS1'!J2+'SPS1'!J20-'SPS1'!J55</f>
        <v>721.10804453341757</v>
      </c>
      <c r="H13" s="3">
        <f>'SPS1'!K2+'SPS1'!K20-'SPS1'!K55</f>
        <v>639.38204578014347</v>
      </c>
    </row>
    <row r="14" spans="2:8" x14ac:dyDescent="0.25">
      <c r="B14" s="25" t="s">
        <v>1738</v>
      </c>
      <c r="C14" s="1">
        <f>'SPS1'!F2</f>
        <v>299.34524449207885</v>
      </c>
      <c r="D14" s="1">
        <f>'SPS1'!G2</f>
        <v>291.78975581211137</v>
      </c>
      <c r="E14" s="1">
        <f>'SPS1'!H2</f>
        <v>334.35021039276893</v>
      </c>
      <c r="F14" s="1">
        <f>'SPS1'!I2</f>
        <v>363.61682781740438</v>
      </c>
      <c r="G14" s="1">
        <f>'SPS1'!J2</f>
        <v>425.6962228424066</v>
      </c>
      <c r="H14" s="1">
        <f>'SPS1'!K2</f>
        <v>556.81862741477937</v>
      </c>
    </row>
    <row r="15" spans="2:8" x14ac:dyDescent="0.25">
      <c r="B15" s="25" t="s">
        <v>19</v>
      </c>
      <c r="C15" s="1">
        <f>'SPS1'!F20</f>
        <v>779.68840205607728</v>
      </c>
      <c r="D15" s="1">
        <f>'SPS1'!G20</f>
        <v>703.31254190047252</v>
      </c>
      <c r="E15" s="1">
        <f>'SPS1'!H20</f>
        <v>617.26874927671156</v>
      </c>
      <c r="F15" s="1">
        <f>'SPS1'!I20</f>
        <v>523.67167157895813</v>
      </c>
      <c r="G15" s="1">
        <f>'SPS1'!J20</f>
        <v>309.64950409884551</v>
      </c>
      <c r="H15" s="1">
        <f>'SPS1'!K20</f>
        <v>104.48641007780263</v>
      </c>
    </row>
    <row r="16" spans="2:8" x14ac:dyDescent="0.25">
      <c r="B16" s="25" t="s">
        <v>24</v>
      </c>
      <c r="C16" s="1">
        <f>'SPS1'!F55</f>
        <v>117.17002488744561</v>
      </c>
      <c r="D16" s="1">
        <f>'SPS1'!G55</f>
        <v>35.371447648049923</v>
      </c>
      <c r="E16" s="1">
        <f>'SPS1'!H55</f>
        <v>54.848011340593516</v>
      </c>
      <c r="F16" s="1">
        <f>'SPS1'!I55</f>
        <v>31.005135039976519</v>
      </c>
      <c r="G16" s="1">
        <f>'SPS1'!J55</f>
        <v>14.237682407834541</v>
      </c>
      <c r="H16" s="1">
        <f>'SPS1'!K55</f>
        <v>21.922991712438435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2025-05-12T16:10:41Z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