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eyer_k\Documents\PSI\AEGIS-CH\SP4 - STEM\20250512\"/>
    </mc:Choice>
  </mc:AlternateContent>
  <xr:revisionPtr revIDLastSave="0" documentId="13_ncr:1_{481D538E-ED6C-49BE-BDBF-126EE55B2729}" xr6:coauthVersionLast="47" xr6:coauthVersionMax="47" xr10:uidLastSave="{00000000-0000-0000-0000-000000000000}"/>
  <bookViews>
    <workbookView xWindow="-23148" yWindow="-108" windowWidth="23256" windowHeight="12456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J1688" i="1" a="1"/>
  <c r="J1688" i="1" s="1"/>
  <c r="K1688" i="1" a="1"/>
  <c r="K1688" i="1" s="1"/>
  <c r="I1688" i="1" a="1"/>
  <c r="I1688" i="1" s="1"/>
  <c r="H1688" i="1" a="1"/>
  <c r="H1688" i="1" s="1"/>
  <c r="G1688" i="1" a="1"/>
  <c r="G1688" i="1"/>
  <c r="F1688" i="1" a="1"/>
  <c r="F1688" i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F1500" i="1" a="1"/>
  <c r="F1500" i="1" s="1"/>
  <c r="J1499" i="1" a="1"/>
  <c r="J1499" i="1" s="1"/>
  <c r="J1500" i="1" a="1"/>
  <c r="J1500" i="1" s="1"/>
  <c r="H1499" i="1" a="1"/>
  <c r="H1499" i="1" s="1"/>
  <c r="I1500" i="1" a="1"/>
  <c r="I1500" i="1" s="1"/>
  <c r="G1500" i="1" a="1"/>
  <c r="G1500" i="1" s="1"/>
  <c r="H1500" i="1" a="1"/>
  <c r="H1500" i="1" s="1"/>
  <c r="G1499" i="1" a="1"/>
  <c r="G1499" i="1" s="1"/>
  <c r="K1500" i="1" a="1"/>
  <c r="K1500" i="1" s="1"/>
  <c r="H2015" i="1" a="1"/>
  <c r="H2015" i="1" s="1"/>
  <c r="J2015" i="1" a="1"/>
  <c r="J2015" i="1" s="1"/>
  <c r="K2016" i="1" a="1"/>
  <c r="K2016" i="1" s="1"/>
  <c r="J2010" i="1" a="1"/>
  <c r="J2010" i="1" s="1"/>
  <c r="G2013" i="1" a="1"/>
  <c r="G2013" i="1" s="1"/>
  <c r="F2011" i="1" a="1"/>
  <c r="F2011" i="1" s="1"/>
  <c r="K2010" i="1" a="1"/>
  <c r="K2010" i="1" s="1"/>
  <c r="J2012" i="1" a="1"/>
  <c r="J2012" i="1" s="1"/>
  <c r="G2015" i="1" a="1"/>
  <c r="G2015" i="1" s="1"/>
  <c r="K2011" i="1" a="1"/>
  <c r="K2011" i="1" s="1"/>
  <c r="K2012" i="1" s="1" a="1"/>
  <c r="K2012" i="1" s="1"/>
  <c r="H2010" i="1" a="1"/>
  <c r="H2010" i="1" s="1"/>
  <c r="J2011" i="1" a="1"/>
  <c r="J2011" i="1" s="1"/>
  <c r="I2013" i="1" a="1"/>
  <c r="I2013" i="1" s="1"/>
  <c r="I2014" i="1" s="1" a="1"/>
  <c r="I2014" i="1" s="1"/>
  <c r="H2011" i="1" a="1"/>
  <c r="H2011" i="1" s="1"/>
  <c r="H2012" i="1" s="1" a="1"/>
  <c r="H2012" i="1" s="1"/>
  <c r="G2014" i="1" a="1"/>
  <c r="G2014" i="1" s="1"/>
  <c r="F2014" i="1" a="1"/>
  <c r="F2014" i="1" s="1"/>
  <c r="I2011" i="1" a="1"/>
  <c r="I2011" i="1" s="1"/>
  <c r="I2012" i="1" s="1" a="1"/>
  <c r="I2012" i="1" s="1"/>
  <c r="G2011" i="1" a="1"/>
  <c r="G2011" i="1" s="1"/>
  <c r="G2012" i="1" s="1" a="1"/>
  <c r="G2012" i="1" s="1"/>
  <c r="I2010" i="1" a="1"/>
  <c r="I2010" i="1" s="1"/>
  <c r="F2016" i="1" a="1"/>
  <c r="F2016" i="1" s="1"/>
  <c r="K2015" i="1" a="1"/>
  <c r="K2015" i="1" s="1"/>
  <c r="K2013" i="1" a="1"/>
  <c r="K2013" i="1" s="1"/>
  <c r="K2014" i="1" s="1" a="1"/>
  <c r="K2014" i="1" s="1"/>
  <c r="H2016" i="1" a="1"/>
  <c r="H2016" i="1" s="1"/>
  <c r="G2016" i="1" a="1"/>
  <c r="G2016" i="1" s="1"/>
  <c r="F2012" i="1" a="1"/>
  <c r="F2012" i="1" s="1"/>
  <c r="H2013" i="1" a="1"/>
  <c r="H2013" i="1" s="1"/>
  <c r="I2015" i="1" a="1"/>
  <c r="I2015" i="1" s="1"/>
  <c r="J2016" i="1" a="1"/>
  <c r="J2016" i="1" s="1"/>
  <c r="J2013" i="1" a="1"/>
  <c r="J2013" i="1" s="1"/>
  <c r="J2014" i="1" s="1" a="1"/>
  <c r="J2014" i="1" s="1"/>
  <c r="H2014" i="1" a="1"/>
  <c r="H2014" i="1" s="1"/>
  <c r="F2015" i="1" a="1"/>
  <c r="F2015" i="1" s="1"/>
  <c r="I2016" i="1" a="1"/>
  <c r="I2016" i="1" s="1"/>
  <c r="F2013" i="1" a="1"/>
  <c r="F2013" i="1" s="1"/>
  <c r="J2003" i="1" a="1"/>
  <c r="J2003" i="1" s="1"/>
  <c r="J2004" i="1" s="1" a="1"/>
  <c r="J2004" i="1" s="1"/>
  <c r="H2008" i="1" a="1"/>
  <c r="H2008" i="1" s="1"/>
  <c r="H2009" i="1" s="1" a="1"/>
  <c r="H2009" i="1" s="1"/>
  <c r="I2001" i="1" a="1"/>
  <c r="I2001" i="1" s="1"/>
  <c r="G2001" i="1" a="1"/>
  <c r="G2001" i="1" s="1"/>
  <c r="J2000" i="1" a="1"/>
  <c r="J2000" i="1" s="1"/>
  <c r="H2006" i="1" a="1"/>
  <c r="H2006" i="1" s="1"/>
  <c r="G2008" i="1" a="1"/>
  <c r="G2008" i="1" s="1"/>
  <c r="F2002" i="1" a="1"/>
  <c r="F2002" i="1" s="1"/>
  <c r="F2008" i="1" a="1"/>
  <c r="F2008" i="1" s="1"/>
  <c r="G2003" i="1" a="1"/>
  <c r="G2003" i="1" s="1"/>
  <c r="G2004" i="1" s="1" a="1"/>
  <c r="G2004" i="1" s="1"/>
  <c r="I2006" i="1" a="1"/>
  <c r="I2006" i="1" s="1"/>
  <c r="I2002" i="1" a="1"/>
  <c r="I2002" i="1" s="1"/>
  <c r="G2006" i="1" a="1"/>
  <c r="G2006" i="1" s="1"/>
  <c r="J2005" i="1" a="1"/>
  <c r="J2005" i="1" s="1"/>
  <c r="F2005" i="1" a="1"/>
  <c r="F2005" i="1" s="1"/>
  <c r="F2003" i="1" a="1"/>
  <c r="F2003" i="1" s="1"/>
  <c r="F2004" i="1" s="1" a="1"/>
  <c r="F2004" i="1" s="1"/>
  <c r="K2001" i="1" a="1"/>
  <c r="K2001" i="1" s="1"/>
  <c r="K2002" i="1" s="1" a="1"/>
  <c r="K2002" i="1" s="1"/>
  <c r="K2003" i="1" a="1"/>
  <c r="K2003" i="1" s="1"/>
  <c r="F2001" i="1" a="1"/>
  <c r="F2001" i="1" s="1"/>
  <c r="F2000" i="1" a="1"/>
  <c r="F2000" i="1" s="1"/>
  <c r="K2005" i="1" a="1"/>
  <c r="K2005" i="1" s="1"/>
  <c r="I2003" i="1" a="1"/>
  <c r="I2003" i="1" s="1"/>
  <c r="I2004" i="1" s="1" a="1"/>
  <c r="I2004" i="1" s="1"/>
  <c r="K2004" i="1" a="1"/>
  <c r="K2004" i="1" s="1"/>
  <c r="G2002" i="1" a="1"/>
  <c r="G2002" i="1" s="1"/>
  <c r="K2000" i="1" a="1"/>
  <c r="K2000" i="1" s="1"/>
  <c r="G2010" i="1" a="1"/>
  <c r="G2010" i="1" s="1"/>
  <c r="F2010" i="1" a="1"/>
  <c r="F2010" i="1" s="1"/>
  <c r="K2006" i="1" a="1"/>
  <c r="K2006" i="1" s="1"/>
  <c r="J2006" i="1" a="1"/>
  <c r="J2006" i="1" s="1"/>
  <c r="F2006" i="1" a="1"/>
  <c r="F2006" i="1" s="1"/>
  <c r="J2009" i="1" a="1"/>
  <c r="J2009" i="1" s="1"/>
  <c r="G2009" i="1" a="1"/>
  <c r="G2009" i="1" s="1"/>
  <c r="G2000" i="1" a="1"/>
  <c r="G2000" i="1" s="1"/>
  <c r="F2009" i="1" a="1"/>
  <c r="F2009" i="1" s="1"/>
  <c r="K2008" i="1" a="1"/>
  <c r="K2008" i="1" s="1"/>
  <c r="K2009" i="1" s="1" a="1"/>
  <c r="K2009" i="1" s="1"/>
  <c r="J2008" i="1" a="1"/>
  <c r="J2008" i="1" s="1"/>
  <c r="I2008" i="1" a="1"/>
  <c r="I2008" i="1" s="1"/>
  <c r="I2009" i="1" s="1" a="1"/>
  <c r="I2009" i="1" s="1"/>
  <c r="H2001" i="1" a="1"/>
  <c r="H2001" i="1" s="1"/>
  <c r="H2002" i="1" s="1" a="1"/>
  <c r="H2002" i="1" s="1"/>
  <c r="G2005" i="1" a="1"/>
  <c r="G2005" i="1" s="1"/>
  <c r="J2001" i="1" a="1"/>
  <c r="J2001" i="1" s="1"/>
  <c r="J2002" i="1" s="1" a="1"/>
  <c r="J2002" i="1" s="1"/>
  <c r="H2003" i="1" a="1"/>
  <c r="H2003" i="1" s="1"/>
  <c r="H2004" i="1" s="1" a="1"/>
  <c r="H2004" i="1" s="1"/>
  <c r="I2005" i="1" a="1"/>
  <c r="I2005" i="1" s="1"/>
  <c r="I2000" i="1" a="1"/>
  <c r="I2000" i="1" s="1"/>
  <c r="H2000" i="1" a="1"/>
  <c r="H2000" i="1" s="1"/>
  <c r="H2005" i="1" a="1"/>
  <c r="H2005" i="1" s="1"/>
  <c r="J1995" i="1" a="1"/>
  <c r="J1995" i="1" s="1"/>
  <c r="J1993" i="1" a="1"/>
  <c r="J1993" i="1" s="1"/>
  <c r="K1989" i="1" a="1"/>
  <c r="K1989" i="1" s="1"/>
  <c r="I1989" i="1" a="1"/>
  <c r="I1989" i="1" s="1"/>
  <c r="J1994" i="1" a="1"/>
  <c r="J1994" i="1" s="1"/>
  <c r="H1992" i="1" a="1"/>
  <c r="H1992" i="1" s="1"/>
  <c r="J1988" i="1" a="1"/>
  <c r="J1988" i="1" s="1"/>
  <c r="G1992" i="1" a="1"/>
  <c r="G1992" i="1" s="1"/>
  <c r="F1990" i="1" a="1"/>
  <c r="F1990" i="1" s="1"/>
  <c r="G1998" i="1" a="1"/>
  <c r="G1998" i="1" s="1"/>
  <c r="G1999" i="1" s="1" a="1"/>
  <c r="G1999" i="1" s="1"/>
  <c r="H1995" i="1" a="1"/>
  <c r="H1995" i="1" s="1"/>
  <c r="F1992" i="1" a="1"/>
  <c r="F1992" i="1" s="1"/>
  <c r="K1991" i="1" a="1"/>
  <c r="K1991" i="1" s="1"/>
  <c r="H1993" i="1" a="1"/>
  <c r="H1993" i="1" s="1"/>
  <c r="F1989" i="1" a="1"/>
  <c r="F1989" i="1" s="1"/>
  <c r="I1996" i="1" a="1"/>
  <c r="I1996" i="1" s="1"/>
  <c r="G1996" i="1" a="1"/>
  <c r="G1996" i="1" s="1"/>
  <c r="G1991" i="1" a="1"/>
  <c r="G1991" i="1" s="1"/>
  <c r="J1990" i="1" a="1"/>
  <c r="J1990" i="1" s="1"/>
  <c r="G1989" i="1" a="1"/>
  <c r="G1989" i="1" s="1"/>
  <c r="G1994" i="1" a="1"/>
  <c r="G1994" i="1" s="1"/>
  <c r="J1991" i="1" a="1"/>
  <c r="J1991" i="1" s="1"/>
  <c r="H1991" i="1" a="1"/>
  <c r="H1991" i="1" s="1"/>
  <c r="F1991" i="1" a="1"/>
  <c r="F1991" i="1" s="1"/>
  <c r="F1998" i="1" a="1"/>
  <c r="F1998" i="1" s="1"/>
  <c r="F1999" i="1" s="1" a="1"/>
  <c r="F1999" i="1" s="1"/>
  <c r="I1990" i="1" a="1"/>
  <c r="I1990" i="1" s="1"/>
  <c r="I1991" i="1" a="1"/>
  <c r="I1991" i="1" s="1"/>
  <c r="H1996" i="1" a="1"/>
  <c r="H1996" i="1" s="1"/>
  <c r="F1996" i="1" a="1"/>
  <c r="F1996" i="1" s="1"/>
  <c r="K1992" i="1" a="1"/>
  <c r="K1992" i="1" s="1"/>
  <c r="F1995" i="1" a="1"/>
  <c r="F1995" i="1" s="1"/>
  <c r="K1990" i="1" a="1"/>
  <c r="K1990" i="1" s="1"/>
  <c r="K1998" i="1" a="1"/>
  <c r="K1998" i="1" s="1"/>
  <c r="K1999" i="1" s="1" a="1"/>
  <c r="K1999" i="1" s="1"/>
  <c r="F1994" i="1" a="1"/>
  <c r="F1994" i="1" s="1"/>
  <c r="K1995" i="1" a="1"/>
  <c r="K1995" i="1" s="1"/>
  <c r="I1998" i="1" a="1"/>
  <c r="I1998" i="1" s="1"/>
  <c r="I1999" i="1" s="1" a="1"/>
  <c r="I1999" i="1" s="1"/>
  <c r="K1996" i="1" a="1"/>
  <c r="K1996" i="1" s="1"/>
  <c r="H1994" i="1" a="1"/>
  <c r="H1994" i="1" s="1"/>
  <c r="K1994" i="1" a="1"/>
  <c r="K1994" i="1" s="1"/>
  <c r="I1994" i="1" a="1"/>
  <c r="I1994" i="1" s="1"/>
  <c r="G1995" i="1" a="1"/>
  <c r="G1995" i="1" s="1"/>
  <c r="H1998" i="1" a="1"/>
  <c r="H1998" i="1" s="1"/>
  <c r="H1999" i="1" s="1" a="1"/>
  <c r="H1999" i="1" s="1"/>
  <c r="H1990" i="1" a="1"/>
  <c r="H1990" i="1" s="1"/>
  <c r="G1990" i="1" a="1"/>
  <c r="G1990" i="1" s="1"/>
  <c r="J1996" i="1" a="1"/>
  <c r="J1996" i="1" s="1"/>
  <c r="I1993" i="1" a="1"/>
  <c r="I1993" i="1" s="1"/>
  <c r="J1992" i="1" a="1"/>
  <c r="J1992" i="1" s="1"/>
  <c r="F1993" i="1" a="1"/>
  <c r="F1993" i="1" s="1"/>
  <c r="I1992" i="1" a="1"/>
  <c r="I1992" i="1" s="1"/>
  <c r="J1989" i="1" a="1"/>
  <c r="J1989" i="1" s="1"/>
  <c r="H1989" i="1" a="1"/>
  <c r="H1989" i="1" s="1"/>
  <c r="K1988" i="1" a="1"/>
  <c r="K1988" i="1" s="1"/>
  <c r="I1995" i="1" a="1"/>
  <c r="I1995" i="1" s="1"/>
  <c r="K1993" i="1" a="1"/>
  <c r="K1993" i="1" s="1"/>
  <c r="G1993" i="1" a="1"/>
  <c r="G1993" i="1" s="1"/>
  <c r="J1999" i="1" a="1"/>
  <c r="J1999" i="1" s="1"/>
  <c r="J1998" i="1" a="1"/>
  <c r="J1998" i="1" s="1"/>
  <c r="J1984" i="1" a="1"/>
  <c r="J1984" i="1" s="1"/>
  <c r="K1983" i="1" a="1"/>
  <c r="K1983" i="1" s="1"/>
  <c r="F1978" i="1" a="1"/>
  <c r="F1978" i="1" s="1"/>
  <c r="I1980" i="1" a="1"/>
  <c r="I1980" i="1" s="1"/>
  <c r="F1984" i="1" a="1"/>
  <c r="F1984" i="1" s="1"/>
  <c r="H1987" i="1" a="1"/>
  <c r="H1987" i="1" s="1"/>
  <c r="F1987" i="1" a="1"/>
  <c r="F1987" i="1" s="1"/>
  <c r="K1986" i="1" a="1"/>
  <c r="K1986" i="1" s="1"/>
  <c r="K1984" i="1" a="1"/>
  <c r="K1984" i="1" s="1"/>
  <c r="K1982" i="1" a="1"/>
  <c r="K1982" i="1" s="1"/>
  <c r="I1986" i="1" a="1"/>
  <c r="I1986" i="1" s="1"/>
  <c r="G1979" i="1" a="1"/>
  <c r="G1979" i="1" s="1"/>
  <c r="K1978" i="1" a="1"/>
  <c r="K1978" i="1" s="1"/>
  <c r="G1986" i="1" a="1"/>
  <c r="G1986" i="1" s="1"/>
  <c r="F1986" i="1" a="1"/>
  <c r="F1986" i="1" s="1"/>
  <c r="K1985" i="1" a="1"/>
  <c r="K1985" i="1" s="1"/>
  <c r="J1985" i="1" a="1"/>
  <c r="J1985" i="1" s="1"/>
  <c r="F1981" i="1" a="1"/>
  <c r="F1981" i="1" s="1"/>
  <c r="I1979" i="1" a="1"/>
  <c r="I1979" i="1" s="1"/>
  <c r="H1985" i="1" a="1"/>
  <c r="H1985" i="1" s="1"/>
  <c r="H1984" i="1" a="1"/>
  <c r="H1984" i="1" s="1"/>
  <c r="J1980" i="1" a="1"/>
  <c r="J1980" i="1" s="1"/>
  <c r="I1983" i="1" a="1"/>
  <c r="I1983" i="1" s="1"/>
  <c r="G1983" i="1" a="1"/>
  <c r="G1983" i="1" s="1"/>
  <c r="I1982" i="1" a="1"/>
  <c r="I1982" i="1" s="1"/>
  <c r="H1982" i="1" a="1"/>
  <c r="H1982" i="1" s="1"/>
  <c r="F1982" i="1" a="1"/>
  <c r="F1982" i="1" s="1"/>
  <c r="H1980" i="1" a="1"/>
  <c r="H1980" i="1" s="1"/>
  <c r="H1979" i="1" a="1"/>
  <c r="H1979" i="1" s="1"/>
  <c r="F1979" i="1" a="1"/>
  <c r="F1979" i="1" s="1"/>
  <c r="K1980" i="1" a="1"/>
  <c r="K1980" i="1" s="1"/>
  <c r="J1981" i="1" a="1"/>
  <c r="J1981" i="1" s="1"/>
  <c r="F1985" i="1" a="1"/>
  <c r="F1985" i="1" s="1"/>
  <c r="F1980" i="1" a="1"/>
  <c r="F1980" i="1" s="1"/>
  <c r="F1983" i="1" a="1"/>
  <c r="F1983" i="1" s="1"/>
  <c r="J1982" i="1" a="1"/>
  <c r="J1982" i="1" s="1"/>
  <c r="I1978" i="1" a="1"/>
  <c r="I1978" i="1" s="1"/>
  <c r="G1987" i="1" a="1"/>
  <c r="G1987" i="1" s="1"/>
  <c r="G1985" i="1" a="1"/>
  <c r="G1985" i="1" s="1"/>
  <c r="J1983" i="1" a="1"/>
  <c r="J1983" i="1" s="1"/>
  <c r="G1980" i="1" a="1"/>
  <c r="G1980" i="1" s="1"/>
  <c r="J1979" i="1" a="1"/>
  <c r="J1979" i="1" s="1"/>
  <c r="I1981" i="1" a="1"/>
  <c r="I1981" i="1" s="1"/>
  <c r="K1979" i="1" a="1"/>
  <c r="K1979" i="1" s="1"/>
  <c r="H1981" i="1" a="1"/>
  <c r="H1981" i="1" s="1"/>
  <c r="J1986" i="1" a="1"/>
  <c r="J1986" i="1" s="1"/>
  <c r="I1984" i="1" a="1"/>
  <c r="I1984" i="1" s="1"/>
  <c r="H1978" i="1" a="1"/>
  <c r="H1978" i="1" s="1"/>
  <c r="G1978" i="1" a="1"/>
  <c r="G1978" i="1" s="1"/>
  <c r="G1984" i="1" a="1"/>
  <c r="G1984" i="1" s="1"/>
  <c r="H1983" i="1" a="1"/>
  <c r="H1983" i="1" s="1"/>
  <c r="G1982" i="1" a="1"/>
  <c r="G1982" i="1" s="1"/>
  <c r="K1981" i="1" a="1"/>
  <c r="K1981" i="1" s="1"/>
  <c r="J1978" i="1" a="1"/>
  <c r="J1978" i="1" s="1"/>
  <c r="I1988" i="1" a="1"/>
  <c r="I1988" i="1" s="1"/>
  <c r="H1988" i="1" a="1"/>
  <c r="H1988" i="1" s="1"/>
  <c r="J1987" i="1" a="1"/>
  <c r="J1987" i="1" s="1"/>
  <c r="H1986" i="1" a="1"/>
  <c r="H1986" i="1" s="1"/>
  <c r="G1988" i="1" a="1"/>
  <c r="G1988" i="1" s="1"/>
  <c r="F1988" i="1" a="1"/>
  <c r="F1988" i="1" s="1"/>
  <c r="K1987" i="1" a="1"/>
  <c r="K1987" i="1" s="1"/>
  <c r="I1987" i="1" a="1"/>
  <c r="I1987" i="1" s="1"/>
  <c r="G1981" i="1" a="1"/>
  <c r="G1981" i="1" s="1"/>
  <c r="I1985" i="1" a="1"/>
  <c r="I1985" i="1" s="1"/>
  <c r="I1974" i="1" a="1"/>
  <c r="I1974" i="1" s="1"/>
  <c r="K1972" i="1" a="1"/>
  <c r="K1972" i="1" s="1"/>
  <c r="I1970" i="1" a="1"/>
  <c r="I1970" i="1" s="1"/>
  <c r="G1976" i="1" a="1"/>
  <c r="G1976" i="1" s="1"/>
  <c r="K1968" i="1" a="1"/>
  <c r="K1968" i="1" s="1"/>
  <c r="J1974" i="1" a="1"/>
  <c r="J1974" i="1" s="1"/>
  <c r="J1977" i="1" a="1"/>
  <c r="J1977" i="1" s="1"/>
  <c r="I1977" i="1" a="1"/>
  <c r="I1977" i="1" s="1"/>
  <c r="H1977" i="1" a="1"/>
  <c r="H1977" i="1" s="1"/>
  <c r="K1976" i="1" a="1"/>
  <c r="K1976" i="1" s="1"/>
  <c r="F1974" i="1" a="1"/>
  <c r="F1974" i="1" s="1"/>
  <c r="H1968" i="1" a="1"/>
  <c r="H1968" i="1" s="1"/>
  <c r="J1970" i="1" a="1"/>
  <c r="J1970" i="1" s="1"/>
  <c r="F1969" i="1" a="1"/>
  <c r="F1969" i="1" s="1"/>
  <c r="H1974" i="1" a="1"/>
  <c r="H1974" i="1" s="1"/>
  <c r="J1975" i="1" a="1"/>
  <c r="J1975" i="1" s="1"/>
  <c r="F1972" i="1" a="1"/>
  <c r="F1972" i="1" s="1"/>
  <c r="H1969" i="1" a="1"/>
  <c r="H1969" i="1" s="1"/>
  <c r="K1974" i="1" a="1"/>
  <c r="K1974" i="1" s="1"/>
  <c r="G1977" i="1" a="1"/>
  <c r="G1977" i="1" s="1"/>
  <c r="K1967" i="1" a="1"/>
  <c r="K1967" i="1" s="1"/>
  <c r="G1972" i="1" a="1"/>
  <c r="G1972" i="1" s="1"/>
  <c r="F1977" i="1" a="1"/>
  <c r="F1977" i="1" s="1"/>
  <c r="J1976" i="1" a="1"/>
  <c r="J1976" i="1" s="1"/>
  <c r="I1976" i="1" a="1"/>
  <c r="I1976" i="1" s="1"/>
  <c r="G1970" i="1" a="1"/>
  <c r="G1970" i="1" s="1"/>
  <c r="I1975" i="1" a="1"/>
  <c r="I1975" i="1" s="1"/>
  <c r="H1970" i="1" a="1"/>
  <c r="H1970" i="1" s="1"/>
  <c r="J1972" i="1" a="1"/>
  <c r="J1972" i="1" s="1"/>
  <c r="K1970" i="1" a="1"/>
  <c r="K1970" i="1" s="1"/>
  <c r="I1967" i="1" a="1"/>
  <c r="I1967" i="1" s="1"/>
  <c r="H1975" i="1" a="1"/>
  <c r="H1975" i="1" s="1"/>
  <c r="F1970" i="1" a="1"/>
  <c r="F1970" i="1" s="1"/>
  <c r="J1969" i="1" a="1"/>
  <c r="J1969" i="1" s="1"/>
  <c r="J1967" i="1" a="1"/>
  <c r="J1967" i="1" s="1"/>
  <c r="G1975" i="1" a="1"/>
  <c r="G1975" i="1" s="1"/>
  <c r="H1971" i="1" a="1"/>
  <c r="H1971" i="1" s="1"/>
  <c r="K1969" i="1" a="1"/>
  <c r="K1969" i="1" s="1"/>
  <c r="I1972" i="1" a="1"/>
  <c r="I1972" i="1" s="1"/>
  <c r="H1972" i="1" a="1"/>
  <c r="H1972" i="1" s="1"/>
  <c r="I1969" i="1" a="1"/>
  <c r="I1969" i="1" s="1"/>
  <c r="F1975" i="1" a="1"/>
  <c r="F1975" i="1" s="1"/>
  <c r="I1968" i="1" a="1"/>
  <c r="I1968" i="1" s="1"/>
  <c r="G1974" i="1" a="1"/>
  <c r="G1974" i="1" s="1"/>
  <c r="F1968" i="1" a="1"/>
  <c r="F1968" i="1" s="1"/>
  <c r="G1968" i="1" a="1"/>
  <c r="G1968" i="1" s="1"/>
  <c r="F1976" i="1" a="1"/>
  <c r="F1976" i="1" s="1"/>
  <c r="K1975" i="1" a="1"/>
  <c r="K1975" i="1" s="1"/>
  <c r="K1971" i="1" a="1"/>
  <c r="K1971" i="1" s="1"/>
  <c r="J1971" i="1" a="1"/>
  <c r="J1971" i="1" s="1"/>
  <c r="I1971" i="1" a="1"/>
  <c r="I1971" i="1" s="1"/>
  <c r="J1968" i="1" a="1"/>
  <c r="J1968" i="1" s="1"/>
  <c r="K1977" i="1" a="1"/>
  <c r="K1977" i="1" s="1"/>
  <c r="H1976" i="1" a="1"/>
  <c r="H1976" i="1" s="1"/>
  <c r="G1971" i="1" a="1"/>
  <c r="G1971" i="1" s="1"/>
  <c r="F1971" i="1" a="1"/>
  <c r="F1971" i="1" s="1"/>
  <c r="G1969" i="1" a="1"/>
  <c r="G1969" i="1" s="1"/>
  <c r="I1961" i="1" a="1"/>
  <c r="I1961" i="1" s="1"/>
  <c r="G1962" i="1" a="1"/>
  <c r="G1962" i="1" s="1"/>
  <c r="F1964" i="1" a="1"/>
  <c r="F1964" i="1" s="1"/>
  <c r="F1963" i="1" a="1"/>
  <c r="F1963" i="1" s="1"/>
  <c r="K1957" i="1" a="1"/>
  <c r="K1957" i="1" s="1"/>
  <c r="K1961" i="1" a="1"/>
  <c r="K1961" i="1" s="1"/>
  <c r="H1958" i="1" a="1"/>
  <c r="H1958" i="1" s="1"/>
  <c r="H1957" i="1" a="1"/>
  <c r="H1957" i="1" s="1"/>
  <c r="K1966" i="1" a="1"/>
  <c r="K1966" i="1" s="1"/>
  <c r="G1966" i="1" a="1"/>
  <c r="G1966" i="1" s="1"/>
  <c r="I1965" i="1" a="1"/>
  <c r="I1965" i="1" s="1"/>
  <c r="G1965" i="1" a="1"/>
  <c r="G1965" i="1" s="1"/>
  <c r="H1961" i="1" a="1"/>
  <c r="H1961" i="1" s="1"/>
  <c r="K1964" i="1" a="1"/>
  <c r="K1964" i="1" s="1"/>
  <c r="J1964" i="1" a="1"/>
  <c r="J1964" i="1" s="1"/>
  <c r="J1957" i="1" a="1"/>
  <c r="J1957" i="1" s="1"/>
  <c r="I1957" i="1" a="1"/>
  <c r="I1957" i="1" s="1"/>
  <c r="I1962" i="1" a="1"/>
  <c r="I1962" i="1" s="1"/>
  <c r="G1964" i="1" a="1"/>
  <c r="G1964" i="1" s="1"/>
  <c r="J1966" i="1" a="1"/>
  <c r="J1966" i="1" s="1"/>
  <c r="F1965" i="1" a="1"/>
  <c r="F1965" i="1" s="1"/>
  <c r="K1965" i="1" a="1"/>
  <c r="K1965" i="1" s="1"/>
  <c r="J1960" i="1" a="1"/>
  <c r="J1960" i="1" s="1"/>
  <c r="J1965" i="1" a="1"/>
  <c r="J1965" i="1" s="1"/>
  <c r="G1957" i="1" a="1"/>
  <c r="G1957" i="1" s="1"/>
  <c r="H1963" i="1" a="1"/>
  <c r="H1963" i="1" s="1"/>
  <c r="F1961" i="1" a="1"/>
  <c r="F1961" i="1" s="1"/>
  <c r="F1957" i="1" a="1"/>
  <c r="F1957" i="1" s="1"/>
  <c r="J1959" i="1" a="1"/>
  <c r="J1959" i="1" s="1"/>
  <c r="K1962" i="1" a="1"/>
  <c r="K1962" i="1" s="1"/>
  <c r="K1958" i="1" a="1"/>
  <c r="K1958" i="1" s="1"/>
  <c r="J1958" i="1" a="1"/>
  <c r="J1958" i="1" s="1"/>
  <c r="K1956" i="1" a="1"/>
  <c r="K1956" i="1" s="1"/>
  <c r="J1963" i="1" a="1"/>
  <c r="J1963" i="1" s="1"/>
  <c r="G1961" i="1" a="1"/>
  <c r="G1961" i="1" s="1"/>
  <c r="I1963" i="1" a="1"/>
  <c r="I1963" i="1" s="1"/>
  <c r="F1958" i="1" a="1"/>
  <c r="F1958" i="1" s="1"/>
  <c r="J1962" i="1" a="1"/>
  <c r="J1962" i="1" s="1"/>
  <c r="I1958" i="1" a="1"/>
  <c r="I1958" i="1" s="1"/>
  <c r="H1959" i="1" a="1"/>
  <c r="H1959" i="1" s="1"/>
  <c r="F1959" i="1" a="1"/>
  <c r="F1959" i="1" s="1"/>
  <c r="G1963" i="1" a="1"/>
  <c r="G1963" i="1" s="1"/>
  <c r="G1958" i="1" a="1"/>
  <c r="G1958" i="1" s="1"/>
  <c r="I1960" i="1" a="1"/>
  <c r="I1960" i="1" s="1"/>
  <c r="I1966" i="1" a="1"/>
  <c r="I1966" i="1" s="1"/>
  <c r="H1965" i="1" a="1"/>
  <c r="H1965" i="1" s="1"/>
  <c r="F1962" i="1" a="1"/>
  <c r="F1962" i="1" s="1"/>
  <c r="G1960" i="1" a="1"/>
  <c r="G1960" i="1" s="1"/>
  <c r="H1966" i="1" a="1"/>
  <c r="H1966" i="1" s="1"/>
  <c r="F1966" i="1" a="1"/>
  <c r="F1966" i="1" s="1"/>
  <c r="H1962" i="1" a="1"/>
  <c r="H1962" i="1" s="1"/>
  <c r="J1961" i="1" a="1"/>
  <c r="J1961" i="1" s="1"/>
  <c r="I1964" i="1" a="1"/>
  <c r="I1964" i="1" s="1"/>
  <c r="K1963" i="1" a="1"/>
  <c r="K1963" i="1" s="1"/>
  <c r="K1960" i="1" a="1"/>
  <c r="K1960" i="1" s="1"/>
  <c r="H1960" i="1" a="1"/>
  <c r="H1960" i="1" s="1"/>
  <c r="F1960" i="1" a="1"/>
  <c r="F1960" i="1" s="1"/>
  <c r="I1959" i="1" a="1"/>
  <c r="I1959" i="1" s="1"/>
  <c r="G1959" i="1" a="1"/>
  <c r="G1959" i="1" s="1"/>
  <c r="H1967" i="1" a="1"/>
  <c r="H1967" i="1" s="1"/>
  <c r="K1959" i="1" a="1"/>
  <c r="K1959" i="1" s="1"/>
  <c r="F1967" i="1" a="1"/>
  <c r="F1967" i="1" s="1"/>
  <c r="G1967" i="1" a="1"/>
  <c r="G1967" i="1" s="1"/>
  <c r="H1964" i="1" a="1"/>
  <c r="H1964" i="1" s="1"/>
  <c r="H1947" i="1" a="1"/>
  <c r="H1947" i="1" s="1"/>
  <c r="F1950" i="1" a="1"/>
  <c r="F1950" i="1" s="1"/>
  <c r="G1951" i="1" a="1"/>
  <c r="G1951" i="1" s="1"/>
  <c r="H1950" i="1" a="1"/>
  <c r="H1950" i="1" s="1"/>
  <c r="I1947" i="1" a="1"/>
  <c r="I1947" i="1" s="1"/>
  <c r="H1953" i="1" a="1"/>
  <c r="H1953" i="1" s="1"/>
  <c r="F1947" i="1" a="1"/>
  <c r="F1947" i="1" s="1"/>
  <c r="K1946" i="1" a="1"/>
  <c r="K1946" i="1" s="1"/>
  <c r="F1946" i="1" a="1"/>
  <c r="F1946" i="1" s="1"/>
  <c r="K1950" i="1" a="1"/>
  <c r="K1950" i="1" s="1"/>
  <c r="G1953" i="1" a="1"/>
  <c r="G1953" i="1" s="1"/>
  <c r="J1952" i="1" a="1"/>
  <c r="J1952" i="1" s="1"/>
  <c r="F1954" i="1" a="1"/>
  <c r="F1954" i="1" s="1"/>
  <c r="G1954" i="1" a="1"/>
  <c r="G1954" i="1" s="1"/>
  <c r="H1952" i="1" a="1"/>
  <c r="H1952" i="1" s="1"/>
  <c r="I1952" i="1" a="1"/>
  <c r="I1952" i="1" s="1"/>
  <c r="G1952" i="1" a="1"/>
  <c r="G1952" i="1" s="1"/>
  <c r="J1945" i="1" a="1"/>
  <c r="J1945" i="1" s="1"/>
  <c r="I1946" i="1" a="1"/>
  <c r="I1946" i="1" s="1"/>
  <c r="F1956" i="1" a="1"/>
  <c r="F1956" i="1" s="1"/>
  <c r="H1954" i="1" a="1"/>
  <c r="H1954" i="1" s="1"/>
  <c r="J1956" i="1" a="1"/>
  <c r="J1956" i="1" s="1"/>
  <c r="I1956" i="1" a="1"/>
  <c r="I1956" i="1" s="1"/>
  <c r="I1954" i="1" a="1"/>
  <c r="I1954" i="1" s="1"/>
  <c r="K1948" i="1" a="1"/>
  <c r="K1948" i="1" s="1"/>
  <c r="I1951" i="1" a="1"/>
  <c r="I1951" i="1" s="1"/>
  <c r="F1948" i="1" a="1"/>
  <c r="F1948" i="1" s="1"/>
  <c r="H1956" i="1" a="1"/>
  <c r="H1956" i="1" s="1"/>
  <c r="G1955" i="1" a="1"/>
  <c r="G1955" i="1" s="1"/>
  <c r="K1953" i="1" a="1"/>
  <c r="K1953" i="1" s="1"/>
  <c r="G1950" i="1" a="1"/>
  <c r="G1950" i="1" s="1"/>
  <c r="J1946" i="1" a="1"/>
  <c r="J1946" i="1" s="1"/>
  <c r="J1950" i="1" a="1"/>
  <c r="J1950" i="1" s="1"/>
  <c r="G1956" i="1" a="1"/>
  <c r="G1956" i="1" s="1"/>
  <c r="K1955" i="1" a="1"/>
  <c r="K1955" i="1" s="1"/>
  <c r="G1948" i="1" a="1"/>
  <c r="G1948" i="1" s="1"/>
  <c r="J1955" i="1" a="1"/>
  <c r="J1955" i="1" s="1"/>
  <c r="I1955" i="1" a="1"/>
  <c r="I1955" i="1" s="1"/>
  <c r="J1947" i="1" a="1"/>
  <c r="J1947" i="1" s="1"/>
  <c r="F1951" i="1" a="1"/>
  <c r="F1951" i="1" s="1"/>
  <c r="H1948" i="1" a="1"/>
  <c r="H1948" i="1" s="1"/>
  <c r="J1953" i="1" a="1"/>
  <c r="J1953" i="1" s="1"/>
  <c r="H1955" i="1" a="1"/>
  <c r="H1955" i="1" s="1"/>
  <c r="F1955" i="1" a="1"/>
  <c r="F1955" i="1" s="1"/>
  <c r="G1947" i="1" a="1"/>
  <c r="G1947" i="1" s="1"/>
  <c r="I1948" i="1" a="1"/>
  <c r="I1948" i="1" s="1"/>
  <c r="K1945" i="1" a="1"/>
  <c r="K1945" i="1" s="1"/>
  <c r="I1950" i="1" a="1"/>
  <c r="I1950" i="1" s="1"/>
  <c r="K1954" i="1" a="1"/>
  <c r="K1954" i="1" s="1"/>
  <c r="J1954" i="1" a="1"/>
  <c r="J1954" i="1" s="1"/>
  <c r="I1953" i="1" a="1"/>
  <c r="I1953" i="1" s="1"/>
  <c r="F1953" i="1" a="1"/>
  <c r="F1953" i="1" s="1"/>
  <c r="H1946" i="1" a="1"/>
  <c r="H1946" i="1" s="1"/>
  <c r="K1952" i="1" a="1"/>
  <c r="K1952" i="1" s="1"/>
  <c r="G1946" i="1" a="1"/>
  <c r="G1946" i="1" s="1"/>
  <c r="J1948" i="1" a="1"/>
  <c r="J1948" i="1" s="1"/>
  <c r="J1951" i="1" a="1"/>
  <c r="J1951" i="1"/>
  <c r="F1952" i="1" a="1"/>
  <c r="F1952" i="1"/>
  <c r="K1947" i="1" a="1"/>
  <c r="K1947" i="1"/>
  <c r="K1951" i="1" a="1"/>
  <c r="K1951" i="1"/>
  <c r="H1951" i="1" a="1"/>
  <c r="H1951" i="1"/>
  <c r="K1942" i="1" a="1"/>
  <c r="K1942" i="1"/>
  <c r="G1939" i="1" a="1"/>
  <c r="G1939" i="1"/>
  <c r="G1941" i="1" a="1"/>
  <c r="G1941" i="1"/>
  <c r="H1942" i="1" a="1"/>
  <c r="H1942" i="1"/>
  <c r="K1941" i="1" a="1"/>
  <c r="K1941" i="1"/>
  <c r="G1936" i="1" a="1"/>
  <c r="G1936" i="1"/>
  <c r="K1940" i="1" a="1"/>
  <c r="K1940" i="1"/>
  <c r="K1936" i="1" a="1"/>
  <c r="K1936" i="1"/>
  <c r="K1935" i="1" a="1"/>
  <c r="K1935" i="1"/>
  <c r="I1940" i="1" a="1"/>
  <c r="I1940" i="1"/>
  <c r="H1941" i="1" a="1"/>
  <c r="H1941" i="1"/>
  <c r="J1938" i="1" a="1"/>
  <c r="J1938" i="1"/>
  <c r="J1937" i="1" a="1"/>
  <c r="J1937" i="1"/>
  <c r="H1935" i="1" a="1"/>
  <c r="H1935" i="1"/>
  <c r="F1942" i="1" a="1"/>
  <c r="F1942" i="1"/>
  <c r="J1941" i="1" a="1"/>
  <c r="J1941" i="1"/>
  <c r="F1940" i="1" a="1"/>
  <c r="F1940" i="1"/>
  <c r="H1939" i="1" a="1"/>
  <c r="H1939" i="1"/>
  <c r="I1936" i="1" a="1"/>
  <c r="I1936" i="1"/>
  <c r="H1937" i="1" a="1"/>
  <c r="H1937" i="1"/>
  <c r="G1944" i="1" a="1"/>
  <c r="G1944" i="1"/>
  <c r="H1936" i="1" a="1"/>
  <c r="H1936" i="1"/>
  <c r="I1945" i="1" a="1"/>
  <c r="I1945" i="1"/>
  <c r="H1945" i="1" a="1"/>
  <c r="H1945" i="1"/>
  <c r="F1935" i="1" a="1"/>
  <c r="F1935" i="1"/>
  <c r="H1944" i="1" a="1"/>
  <c r="H1944" i="1"/>
  <c r="G1938" i="1" a="1"/>
  <c r="G1938" i="1"/>
  <c r="G1935" i="1" a="1"/>
  <c r="G1935" i="1"/>
  <c r="G1945" i="1" a="1"/>
  <c r="G1945" i="1"/>
  <c r="F1945" i="1" a="1"/>
  <c r="F1945" i="1"/>
  <c r="K1944" i="1" a="1"/>
  <c r="K1944" i="1"/>
  <c r="J1944" i="1" a="1"/>
  <c r="J1944" i="1"/>
  <c r="F1944" i="1" a="1"/>
  <c r="F1944" i="1"/>
  <c r="K1943" i="1" a="1"/>
  <c r="K1943" i="1"/>
  <c r="G1943" i="1" a="1"/>
  <c r="G1943" i="1"/>
  <c r="H1940" i="1" a="1"/>
  <c r="H1940" i="1"/>
  <c r="F1938" i="1" a="1"/>
  <c r="F1938" i="1"/>
  <c r="J1942" i="1" a="1"/>
  <c r="J1942" i="1"/>
  <c r="G1942" i="1" a="1"/>
  <c r="G1942" i="1"/>
  <c r="I1941" i="1" a="1"/>
  <c r="I1941" i="1"/>
  <c r="J1936" i="1" a="1"/>
  <c r="J1936" i="1"/>
  <c r="J1939" i="1" a="1"/>
  <c r="J1939" i="1"/>
  <c r="H1938" i="1" a="1"/>
  <c r="H1938" i="1"/>
  <c r="K1937" i="1" a="1"/>
  <c r="K1937" i="1"/>
  <c r="F1937" i="1" a="1"/>
  <c r="F1937" i="1"/>
  <c r="G1937" i="1" a="1"/>
  <c r="G1937" i="1"/>
  <c r="F1939" i="1" a="1"/>
  <c r="F1939" i="1"/>
  <c r="K1938" i="1" a="1"/>
  <c r="K1938" i="1"/>
  <c r="I1944" i="1" a="1"/>
  <c r="I1944" i="1"/>
  <c r="I1942" i="1" a="1"/>
  <c r="I1942" i="1"/>
  <c r="J1943" i="1" a="1"/>
  <c r="J1943" i="1"/>
  <c r="F1936" i="1" a="1"/>
  <c r="F1936" i="1"/>
  <c r="I1943" i="1" a="1"/>
  <c r="I1943" i="1"/>
  <c r="F1941" i="1" a="1"/>
  <c r="F1941" i="1"/>
  <c r="J1935" i="1" a="1"/>
  <c r="J1935" i="1"/>
  <c r="H1943" i="1" a="1"/>
  <c r="H1943" i="1"/>
  <c r="F1943" i="1" a="1"/>
  <c r="F1943" i="1"/>
  <c r="J1940" i="1" a="1"/>
  <c r="J1940" i="1"/>
  <c r="I1935" i="1" a="1"/>
  <c r="I1935" i="1"/>
  <c r="G1940" i="1" a="1"/>
  <c r="G1940" i="1"/>
  <c r="I1938" i="1" a="1"/>
  <c r="I1938" i="1"/>
  <c r="K1939" i="1" a="1"/>
  <c r="K1939" i="1"/>
  <c r="I1939" i="1" a="1"/>
  <c r="I1939" i="1"/>
  <c r="I1937" i="1" a="1"/>
  <c r="I1937" i="1"/>
  <c r="I1925" i="1" a="1"/>
  <c r="I1925" i="1"/>
  <c r="F1929" i="1" a="1"/>
  <c r="F1929" i="1"/>
  <c r="I1934" i="1" a="1"/>
  <c r="I1934" i="1"/>
  <c r="I1929" i="1" a="1"/>
  <c r="I1929" i="1"/>
  <c r="G1928" i="1" a="1"/>
  <c r="G1928" i="1"/>
  <c r="H1924" i="1" a="1"/>
  <c r="H1924" i="1"/>
  <c r="G1934" i="1" a="1"/>
  <c r="G1934" i="1"/>
  <c r="J1925" i="1" a="1"/>
  <c r="J1925" i="1"/>
  <c r="J1929" i="1" a="1"/>
  <c r="J1929" i="1"/>
  <c r="K1924" i="1" a="1"/>
  <c r="K1924" i="1"/>
  <c r="K1933" i="1" a="1"/>
  <c r="K1933" i="1"/>
  <c r="J1924" i="1" a="1"/>
  <c r="J1924" i="1"/>
  <c r="F1933" i="1" a="1"/>
  <c r="F1933" i="1"/>
  <c r="F1930" i="1" a="1"/>
  <c r="F1930" i="1"/>
  <c r="I1927" i="1" a="1"/>
  <c r="I1927" i="1"/>
  <c r="K1931" i="1" a="1"/>
  <c r="K1931" i="1"/>
  <c r="K1932" i="1" a="1"/>
  <c r="K1932" i="1"/>
  <c r="I1924" i="1" a="1"/>
  <c r="I1924" i="1"/>
  <c r="H1928" i="1" a="1"/>
  <c r="H1928" i="1"/>
  <c r="J1934" i="1" a="1"/>
  <c r="J1934" i="1"/>
  <c r="I1926" i="1" a="1"/>
  <c r="I1926" i="1"/>
  <c r="H1933" i="1" a="1"/>
  <c r="H1933" i="1"/>
  <c r="H1930" i="1" a="1"/>
  <c r="H1930" i="1"/>
  <c r="G1925" i="1" a="1"/>
  <c r="G1925" i="1"/>
  <c r="H1929" i="1" a="1"/>
  <c r="H1929" i="1"/>
  <c r="H1931" i="1" a="1"/>
  <c r="H1931" i="1"/>
  <c r="J1930" i="1" a="1"/>
  <c r="J1930" i="1"/>
  <c r="K1928" i="1" a="1"/>
  <c r="K1928" i="1"/>
  <c r="F1928" i="1" a="1"/>
  <c r="F1928" i="1"/>
  <c r="K1934" i="1" a="1"/>
  <c r="K1934" i="1"/>
  <c r="H1932" i="1" a="1"/>
  <c r="H1932" i="1"/>
  <c r="K1930" i="1" a="1"/>
  <c r="K1930" i="1"/>
  <c r="I1931" i="1" a="1"/>
  <c r="I1931" i="1"/>
  <c r="F1927" i="1" a="1"/>
  <c r="F1927" i="1"/>
  <c r="J1927" i="1" a="1"/>
  <c r="J1927" i="1"/>
  <c r="G1930" i="1" a="1"/>
  <c r="G1930" i="1"/>
  <c r="F1925" i="1" a="1"/>
  <c r="F1925" i="1" s="1"/>
  <c r="F1926" i="1" a="1"/>
  <c r="F1926" i="1"/>
  <c r="J1926" i="1" a="1"/>
  <c r="J1926" i="1"/>
  <c r="K1925" i="1" a="1"/>
  <c r="K1925" i="1" s="1"/>
  <c r="F1932" i="1" a="1"/>
  <c r="F1932" i="1"/>
  <c r="J1931" i="1" a="1"/>
  <c r="J1931" i="1"/>
  <c r="H1925" i="1" a="1"/>
  <c r="H1925" i="1" s="1"/>
  <c r="H1934" i="1" a="1"/>
  <c r="H1934" i="1"/>
  <c r="F1934" i="1" a="1"/>
  <c r="F1934" i="1"/>
  <c r="I1928" i="1" a="1"/>
  <c r="I1928" i="1" s="1"/>
  <c r="G1932" i="1" a="1"/>
  <c r="G1932" i="1"/>
  <c r="I1930" i="1" a="1"/>
  <c r="I1930" i="1" s="1"/>
  <c r="G1931" i="1" a="1"/>
  <c r="G1931" i="1"/>
  <c r="J1928" i="1" a="1"/>
  <c r="J1928" i="1" s="1"/>
  <c r="H1927" i="1" a="1"/>
  <c r="H1927" i="1" s="1"/>
  <c r="J1933" i="1" a="1"/>
  <c r="J1933" i="1" s="1"/>
  <c r="G1926" i="1" a="1"/>
  <c r="G1926" i="1" s="1"/>
  <c r="I1933" i="1" a="1"/>
  <c r="I1933" i="1"/>
  <c r="G1933" i="1" a="1"/>
  <c r="G1933" i="1"/>
  <c r="F1931" i="1" a="1"/>
  <c r="F1931" i="1" s="1"/>
  <c r="J1932" i="1" a="1"/>
  <c r="J1932" i="1"/>
  <c r="I1932" i="1" a="1"/>
  <c r="I1932" i="1" s="1"/>
  <c r="K1929" i="1" a="1"/>
  <c r="K1929" i="1"/>
  <c r="G1929" i="1" a="1"/>
  <c r="G1929" i="1"/>
  <c r="G1927" i="1" a="1"/>
  <c r="G1927" i="1" s="1"/>
  <c r="K1927" i="1" a="1"/>
  <c r="K1927" i="1"/>
  <c r="H1926" i="1" a="1"/>
  <c r="H1926" i="1" s="1"/>
  <c r="K1926" i="1" a="1"/>
  <c r="K1926" i="1" s="1"/>
  <c r="G1922" i="1" a="1"/>
  <c r="G1922" i="1" s="1"/>
  <c r="K1919" i="1" a="1"/>
  <c r="K1919" i="1" s="1"/>
  <c r="K1923" i="1" a="1"/>
  <c r="K1923" i="1"/>
  <c r="H1920" i="1" a="1"/>
  <c r="H1920" i="1"/>
  <c r="I1919" i="1" a="1"/>
  <c r="I1919" i="1" s="1"/>
  <c r="G1918" i="1" a="1"/>
  <c r="G1918" i="1" s="1"/>
  <c r="G1923" i="1" a="1"/>
  <c r="G1923" i="1" s="1"/>
  <c r="K1922" i="1" a="1"/>
  <c r="K1922" i="1"/>
  <c r="K1921" i="1" a="1"/>
  <c r="K1921" i="1"/>
  <c r="J1922" i="1" a="1"/>
  <c r="J1922" i="1" s="1"/>
  <c r="F1922" i="1" a="1"/>
  <c r="F1922" i="1"/>
  <c r="I1921" i="1" a="1"/>
  <c r="I1921" i="1" s="1"/>
  <c r="J1917" i="1" a="1"/>
  <c r="J1917" i="1"/>
  <c r="H1918" i="1" a="1"/>
  <c r="H1918" i="1" s="1"/>
  <c r="H1916" i="1" a="1"/>
  <c r="H1916" i="1" s="1"/>
  <c r="H1921" i="1" a="1"/>
  <c r="H1921" i="1"/>
  <c r="G1921" i="1" a="1"/>
  <c r="G1921" i="1"/>
  <c r="F1921" i="1" a="1"/>
  <c r="F1921" i="1" s="1"/>
  <c r="G1920" i="1" a="1"/>
  <c r="G1920" i="1" s="1"/>
  <c r="K1915" i="1" a="1"/>
  <c r="K1915" i="1" s="1"/>
  <c r="I1914" i="1" a="1"/>
  <c r="I1914" i="1"/>
  <c r="J1919" i="1" a="1"/>
  <c r="J1919" i="1"/>
  <c r="K1916" i="1" a="1"/>
  <c r="K1916" i="1" s="1"/>
  <c r="H1914" i="1" a="1"/>
  <c r="H1914" i="1" s="1"/>
  <c r="J1915" i="1" a="1"/>
  <c r="J1915" i="1" s="1"/>
  <c r="J1913" i="1" a="1"/>
  <c r="J1913" i="1"/>
  <c r="I1915" i="1" a="1"/>
  <c r="I1915" i="1" s="1"/>
  <c r="H1915" i="1" a="1"/>
  <c r="H1915" i="1" s="1"/>
  <c r="J1914" i="1" a="1"/>
  <c r="J1914" i="1"/>
  <c r="H1919" i="1" a="1"/>
  <c r="H1919" i="1" s="1"/>
  <c r="I1916" i="1" a="1"/>
  <c r="I1916" i="1"/>
  <c r="G1915" i="1" a="1"/>
  <c r="G1915" i="1" s="1"/>
  <c r="G1919" i="1" a="1"/>
  <c r="G1919" i="1" s="1"/>
  <c r="F1917" i="1" a="1"/>
  <c r="F1917" i="1"/>
  <c r="G1924" i="1" a="1"/>
  <c r="G1924" i="1"/>
  <c r="F1924" i="1" a="1"/>
  <c r="F1924" i="1" s="1"/>
  <c r="J1923" i="1" a="1"/>
  <c r="J1923" i="1"/>
  <c r="I1922" i="1" a="1"/>
  <c r="I1922" i="1" s="1"/>
  <c r="K1918" i="1" a="1"/>
  <c r="K1918" i="1"/>
  <c r="I1923" i="1" a="1"/>
  <c r="I1923" i="1" s="1"/>
  <c r="H1923" i="1" a="1"/>
  <c r="H1923" i="1" s="1"/>
  <c r="G1917" i="1" a="1"/>
  <c r="G1917" i="1" s="1"/>
  <c r="F1923" i="1" a="1"/>
  <c r="F1923" i="1" s="1"/>
  <c r="H1922" i="1" a="1"/>
  <c r="H1922" i="1"/>
  <c r="J1921" i="1" a="1"/>
  <c r="J1921" i="1" s="1"/>
  <c r="F1914" i="1" a="1"/>
  <c r="F1914" i="1" s="1"/>
  <c r="K1920" i="1" a="1"/>
  <c r="K1920" i="1"/>
  <c r="J1920" i="1" a="1"/>
  <c r="J1920" i="1" s="1"/>
  <c r="I1920" i="1" a="1"/>
  <c r="I1920" i="1"/>
  <c r="F1916" i="1" a="1"/>
  <c r="F1916" i="1"/>
  <c r="F1919" i="1" a="1"/>
  <c r="F1919" i="1" s="1"/>
  <c r="I1917" i="1" a="1"/>
  <c r="I1917" i="1"/>
  <c r="J1916" i="1" a="1"/>
  <c r="J1916" i="1" s="1"/>
  <c r="J1918" i="1" a="1"/>
  <c r="J1918" i="1" s="1"/>
  <c r="F1918" i="1" a="1"/>
  <c r="F1918" i="1"/>
  <c r="K1914" i="1" a="1"/>
  <c r="K1914" i="1" s="1"/>
  <c r="K1913" i="1" a="1"/>
  <c r="K1913" i="1"/>
  <c r="F1915" i="1" a="1"/>
  <c r="F1915" i="1" s="1"/>
  <c r="F1920" i="1" a="1"/>
  <c r="F1920" i="1" s="1"/>
  <c r="H1917" i="1" a="1"/>
  <c r="H1917" i="1" s="1"/>
  <c r="I1918" i="1" a="1"/>
  <c r="I1918" i="1" s="1"/>
  <c r="G1916" i="1" a="1"/>
  <c r="G1916" i="1"/>
  <c r="K1917" i="1" a="1"/>
  <c r="K1917" i="1"/>
  <c r="G1914" i="1" a="1"/>
  <c r="G1914" i="1" s="1"/>
  <c r="G1903" i="1" a="1"/>
  <c r="G1903" i="1"/>
  <c r="F1903" i="1" a="1"/>
  <c r="F1903" i="1" s="1"/>
  <c r="G1912" i="1" a="1"/>
  <c r="G1912" i="1"/>
  <c r="F1909" i="1" a="1"/>
  <c r="F1909" i="1"/>
  <c r="I1913" i="1" a="1"/>
  <c r="I1913" i="1" s="1"/>
  <c r="H1913" i="1" a="1"/>
  <c r="H1913" i="1"/>
  <c r="G1913" i="1" a="1"/>
  <c r="G1913" i="1" s="1"/>
  <c r="I1908" i="1" a="1"/>
  <c r="I1908" i="1" s="1"/>
  <c r="F1910" i="1" a="1"/>
  <c r="F1910" i="1" s="1"/>
  <c r="F1913" i="1" a="1"/>
  <c r="F1913" i="1" s="1"/>
  <c r="I1903" i="1" a="1"/>
  <c r="I1903" i="1"/>
  <c r="J1909" i="1" a="1"/>
  <c r="J1909" i="1"/>
  <c r="J1903" i="1" a="1"/>
  <c r="J1903" i="1" s="1"/>
  <c r="G1908" i="1" a="1"/>
  <c r="G1908" i="1" s="1"/>
  <c r="K1906" i="1" a="1"/>
  <c r="K1906" i="1" s="1"/>
  <c r="J1907" i="1" a="1"/>
  <c r="J1907" i="1"/>
  <c r="K1912" i="1" a="1"/>
  <c r="K1912" i="1"/>
  <c r="K1911" i="1" a="1"/>
  <c r="K1911" i="1" s="1"/>
  <c r="J1911" i="1" a="1"/>
  <c r="J1911" i="1"/>
  <c r="G1911" i="1" a="1"/>
  <c r="G1911" i="1" s="1"/>
  <c r="J1904" i="1" a="1"/>
  <c r="J1904" i="1"/>
  <c r="F1904" i="1" a="1"/>
  <c r="F1904" i="1" s="1"/>
  <c r="J1908" i="1" a="1"/>
  <c r="J1908" i="1" s="1"/>
  <c r="J1912" i="1" a="1"/>
  <c r="J1912" i="1"/>
  <c r="K1910" i="1" a="1"/>
  <c r="K1910" i="1"/>
  <c r="H1906" i="1" a="1"/>
  <c r="H1906" i="1" s="1"/>
  <c r="G1906" i="1" a="1"/>
  <c r="G1906" i="1" s="1"/>
  <c r="I1912" i="1" a="1"/>
  <c r="I1912" i="1" s="1"/>
  <c r="J1910" i="1" a="1"/>
  <c r="J1910" i="1"/>
  <c r="I1906" i="1" a="1"/>
  <c r="I1906" i="1"/>
  <c r="F1912" i="1" a="1"/>
  <c r="F1912" i="1" s="1"/>
  <c r="I1911" i="1" a="1"/>
  <c r="I1911" i="1" s="1"/>
  <c r="F1908" i="1" a="1"/>
  <c r="F1908" i="1" s="1"/>
  <c r="H1912" i="1" a="1"/>
  <c r="H1912" i="1"/>
  <c r="I1904" i="1" a="1"/>
  <c r="I1904" i="1" s="1"/>
  <c r="I1905" i="1" a="1"/>
  <c r="I1905" i="1" s="1"/>
  <c r="H1911" i="1" a="1"/>
  <c r="H1911" i="1"/>
  <c r="F1911" i="1" a="1"/>
  <c r="F1911" i="1" s="1"/>
  <c r="J1906" i="1" a="1"/>
  <c r="J1906" i="1"/>
  <c r="J1905" i="1" a="1"/>
  <c r="J1905" i="1" s="1"/>
  <c r="H1908" i="1" a="1"/>
  <c r="H1908" i="1" s="1"/>
  <c r="G1909" i="1" a="1"/>
  <c r="G1909" i="1"/>
  <c r="F1906" i="1" a="1"/>
  <c r="F1906" i="1"/>
  <c r="I1910" i="1" a="1"/>
  <c r="I1910" i="1" s="1"/>
  <c r="K1908" i="1" a="1"/>
  <c r="K1908" i="1" s="1"/>
  <c r="H1907" i="1" a="1"/>
  <c r="H1907" i="1" s="1"/>
  <c r="K1903" i="1" a="1"/>
  <c r="K1903" i="1"/>
  <c r="G1905" i="1" a="1"/>
  <c r="G1905" i="1" s="1"/>
  <c r="F1905" i="1" a="1"/>
  <c r="F1905" i="1" s="1"/>
  <c r="H1910" i="1" a="1"/>
  <c r="H1910" i="1" s="1"/>
  <c r="H1909" i="1" a="1"/>
  <c r="H1909" i="1" s="1"/>
  <c r="K1904" i="1" a="1"/>
  <c r="K1904" i="1"/>
  <c r="I1907" i="1" a="1"/>
  <c r="I1907" i="1" s="1"/>
  <c r="K1905" i="1" a="1"/>
  <c r="K1905" i="1" s="1"/>
  <c r="K1907" i="1" a="1"/>
  <c r="K1907" i="1"/>
  <c r="G1907" i="1" a="1"/>
  <c r="G1907" i="1" s="1"/>
  <c r="G1910" i="1" a="1"/>
  <c r="G1910" i="1"/>
  <c r="H1905" i="1" a="1"/>
  <c r="H1905" i="1" s="1"/>
  <c r="K1909" i="1" a="1"/>
  <c r="K1909" i="1" s="1"/>
  <c r="I1909" i="1" a="1"/>
  <c r="I1909" i="1"/>
  <c r="H1903" i="1" a="1"/>
  <c r="H1903" i="1" s="1"/>
  <c r="F1907" i="1" a="1"/>
  <c r="F1907" i="1" s="1"/>
  <c r="H1904" i="1" a="1"/>
  <c r="H1904" i="1"/>
  <c r="G1904" i="1" a="1"/>
  <c r="G1904" i="1" s="1"/>
  <c r="F1902" i="1" a="1"/>
  <c r="F1902" i="1"/>
  <c r="H1902" i="1" a="1"/>
  <c r="H1902" i="1" s="1"/>
  <c r="G1902" i="1" a="1"/>
  <c r="G1902" i="1" s="1"/>
  <c r="K1900" i="1" a="1"/>
  <c r="K1900" i="1" s="1"/>
  <c r="F1900" i="1" a="1"/>
  <c r="F1900" i="1" s="1"/>
  <c r="I1900" i="1" a="1"/>
  <c r="I1900" i="1"/>
  <c r="G1899" i="1" a="1"/>
  <c r="G1899" i="1" s="1"/>
  <c r="J1902" i="1" a="1"/>
  <c r="J1902" i="1" s="1"/>
  <c r="K1901" i="1" a="1"/>
  <c r="K1901" i="1"/>
  <c r="G1900" i="1" a="1"/>
  <c r="G1900" i="1" s="1"/>
  <c r="K1899" i="1" a="1"/>
  <c r="K1899" i="1"/>
  <c r="I1899" i="1" a="1"/>
  <c r="I1899" i="1"/>
  <c r="K1902" i="1" a="1"/>
  <c r="K1902" i="1" s="1"/>
  <c r="H1899" i="1" a="1"/>
  <c r="H1899" i="1"/>
  <c r="F1899" i="1" a="1"/>
  <c r="F1899" i="1" s="1"/>
  <c r="I1902" i="1" a="1"/>
  <c r="I1902" i="1" s="1"/>
  <c r="J1901" i="1" a="1"/>
  <c r="J1901" i="1" s="1"/>
  <c r="H1901" i="1" a="1"/>
  <c r="H1901" i="1" s="1"/>
  <c r="G1901" i="1" a="1"/>
  <c r="G1901" i="1"/>
  <c r="J1899" i="1" a="1"/>
  <c r="J1899" i="1" s="1"/>
  <c r="F1901" i="1" a="1"/>
  <c r="F1901" i="1" s="1"/>
  <c r="H1900" i="1" a="1"/>
  <c r="H1900" i="1" s="1"/>
  <c r="I1901" i="1" a="1"/>
  <c r="I1901" i="1" s="1"/>
  <c r="J1900" i="1" a="1"/>
  <c r="J1900" i="1"/>
  <c r="J1668" i="1" a="1"/>
  <c r="J1668" i="1"/>
  <c r="I1668" i="1" a="1"/>
  <c r="I1668" i="1" s="1"/>
  <c r="H1666" i="1" a="1"/>
  <c r="H1666" i="1"/>
  <c r="K1665" i="1" a="1"/>
  <c r="K1665" i="1" s="1"/>
  <c r="G1665" i="1" a="1"/>
  <c r="G1665" i="1"/>
  <c r="H1663" i="1" a="1"/>
  <c r="H1663" i="1" s="1"/>
  <c r="H1670" i="1" a="1"/>
  <c r="H1670" i="1" s="1"/>
  <c r="G1670" i="1" a="1"/>
  <c r="G1670" i="1"/>
  <c r="I1666" i="1" a="1"/>
  <c r="I1666" i="1" s="1"/>
  <c r="I1670" i="1" a="1"/>
  <c r="I1670" i="1" s="1"/>
  <c r="I1669" i="1" a="1"/>
  <c r="I1669" i="1" s="1"/>
  <c r="G1669" i="1" a="1"/>
  <c r="G1669" i="1" s="1"/>
  <c r="F1668" i="1" a="1"/>
  <c r="F1668" i="1"/>
  <c r="J1666" i="1" a="1"/>
  <c r="J1666" i="1"/>
  <c r="I1667" i="1" a="1"/>
  <c r="I1667" i="1" s="1"/>
  <c r="K1666" i="1" a="1"/>
  <c r="K1666" i="1" s="1"/>
  <c r="F1666" i="1" a="1"/>
  <c r="F1666" i="1" s="1"/>
  <c r="K1671" i="1" a="1"/>
  <c r="K1671" i="1"/>
  <c r="G1666" i="1" a="1"/>
  <c r="G1666" i="1" s="1"/>
  <c r="I1671" i="1" a="1"/>
  <c r="I1671" i="1" s="1"/>
  <c r="F1670" i="1" a="1"/>
  <c r="F1670" i="1"/>
  <c r="H1667" i="1" a="1"/>
  <c r="H1667" i="1" s="1"/>
  <c r="J1665" i="1" a="1"/>
  <c r="J1665" i="1"/>
  <c r="F1665" i="1" a="1"/>
  <c r="F1665" i="1" s="1"/>
  <c r="K1663" i="1" a="1"/>
  <c r="K1663" i="1" s="1"/>
  <c r="I1665" i="1" a="1"/>
  <c r="I1665" i="1"/>
  <c r="F1663" i="1" a="1"/>
  <c r="F1663" i="1"/>
  <c r="J1664" i="1" a="1"/>
  <c r="J1664" i="1" s="1"/>
  <c r="F1669" i="1" a="1"/>
  <c r="F1669" i="1" s="1"/>
  <c r="H1671" i="1" a="1"/>
  <c r="H1671" i="1" s="1"/>
  <c r="J1667" i="1" a="1"/>
  <c r="J1667" i="1"/>
  <c r="K1667" i="1" a="1"/>
  <c r="K1667" i="1" s="1"/>
  <c r="G1663" i="1" a="1"/>
  <c r="G1663" i="1" s="1"/>
  <c r="H1664" i="1" a="1"/>
  <c r="H1664" i="1" s="1"/>
  <c r="F1664" i="1" a="1"/>
  <c r="F1664" i="1" s="1"/>
  <c r="H1668" i="1" a="1"/>
  <c r="H1668" i="1"/>
  <c r="H1665" i="1" a="1"/>
  <c r="H1665" i="1" s="1"/>
  <c r="J1669" i="1" a="1"/>
  <c r="J1669" i="1" s="1"/>
  <c r="J1670" i="1" a="1"/>
  <c r="J1670" i="1"/>
  <c r="I1664" i="1" a="1"/>
  <c r="I1664" i="1" s="1"/>
  <c r="J1671" i="1" a="1"/>
  <c r="J1671" i="1"/>
  <c r="H1669" i="1" a="1"/>
  <c r="H1669" i="1" s="1"/>
  <c r="F1667" i="1" a="1"/>
  <c r="F1667" i="1" s="1"/>
  <c r="G1671" i="1" a="1"/>
  <c r="G1671" i="1"/>
  <c r="F1671" i="1" a="1"/>
  <c r="F1671" i="1" s="1"/>
  <c r="G1664" i="1" a="1"/>
  <c r="G1664" i="1" s="1"/>
  <c r="G1667" i="1" a="1"/>
  <c r="G1667" i="1"/>
  <c r="K1670" i="1" a="1"/>
  <c r="K1670" i="1" s="1"/>
  <c r="K1668" i="1" a="1"/>
  <c r="K1668" i="1"/>
  <c r="K1664" i="1" a="1"/>
  <c r="K1664" i="1" s="1"/>
  <c r="J1663" i="1" a="1"/>
  <c r="J1663" i="1" s="1"/>
  <c r="G1668" i="1" a="1"/>
  <c r="G1668" i="1" s="1"/>
  <c r="I1663" i="1" a="1"/>
  <c r="I1663" i="1" s="1"/>
  <c r="K1669" i="1" a="1"/>
  <c r="K1669" i="1"/>
  <c r="K1659" i="1" a="1"/>
  <c r="K1659" i="1" s="1"/>
  <c r="J1659" i="1" a="1"/>
  <c r="J1659" i="1" s="1"/>
  <c r="I1659" i="1" a="1"/>
  <c r="I1659" i="1"/>
  <c r="F1659" i="1" a="1"/>
  <c r="F1659" i="1" s="1"/>
  <c r="K1646" i="1" a="1"/>
  <c r="K1646" i="1"/>
  <c r="H1659" i="1" a="1"/>
  <c r="H1659" i="1"/>
  <c r="H1658" i="1" a="1"/>
  <c r="H1658" i="1" s="1"/>
  <c r="G1659" i="1" a="1"/>
  <c r="G1659" i="1"/>
  <c r="K1658" i="1" a="1"/>
  <c r="K1658" i="1" s="1"/>
  <c r="J1658" i="1" a="1"/>
  <c r="J1658" i="1" s="1"/>
  <c r="G1658" i="1" a="1"/>
  <c r="G1658" i="1" s="1"/>
  <c r="I1652" i="1" a="1"/>
  <c r="I1652" i="1" s="1"/>
  <c r="J1646" i="1" a="1"/>
  <c r="J1646" i="1"/>
  <c r="H1646" i="1" a="1"/>
  <c r="H1646" i="1" s="1"/>
  <c r="K1645" i="1" a="1"/>
  <c r="K1645" i="1" s="1"/>
  <c r="J1645" i="1" a="1"/>
  <c r="J1645" i="1" s="1"/>
  <c r="H1645" i="1" a="1"/>
  <c r="H1645" i="1" s="1"/>
  <c r="H1652" i="1" a="1"/>
  <c r="H1652" i="1"/>
  <c r="G1652" i="1" a="1"/>
  <c r="G1652" i="1"/>
  <c r="G1645" i="1" a="1"/>
  <c r="G1645" i="1" s="1"/>
  <c r="J1652" i="1" a="1"/>
  <c r="J1652" i="1"/>
  <c r="I1645" i="1" a="1"/>
  <c r="I1645" i="1" s="1"/>
  <c r="F1645" i="1" a="1"/>
  <c r="F1645" i="1"/>
  <c r="J1644" i="1" a="1"/>
  <c r="J1644" i="1" s="1"/>
  <c r="K1644" i="1" a="1"/>
  <c r="K1644" i="1" s="1"/>
  <c r="K1662" i="1" a="1"/>
  <c r="K1662" i="1"/>
  <c r="F1652" i="1" a="1"/>
  <c r="F1652" i="1" s="1"/>
  <c r="J1662" i="1" a="1"/>
  <c r="J1662" i="1" s="1"/>
  <c r="J1660" i="1" a="1"/>
  <c r="J1660" i="1" s="1"/>
  <c r="I1662" i="1" a="1"/>
  <c r="I1662" i="1" s="1"/>
  <c r="F1646" i="1" a="1"/>
  <c r="F1646" i="1"/>
  <c r="F1662" i="1" a="1"/>
  <c r="F1662" i="1"/>
  <c r="I1658" i="1" a="1"/>
  <c r="I1658" i="1" s="1"/>
  <c r="F1658" i="1" a="1"/>
  <c r="F1658" i="1" s="1"/>
  <c r="K1652" i="1" a="1"/>
  <c r="K1652" i="1" s="1"/>
  <c r="I1646" i="1" a="1"/>
  <c r="I1646" i="1"/>
  <c r="H1662" i="1" a="1"/>
  <c r="H1662" i="1" s="1"/>
  <c r="G1646" i="1" a="1"/>
  <c r="G1646" i="1" s="1"/>
  <c r="G1662" i="1" a="1"/>
  <c r="G1662" i="1"/>
  <c r="K1660" i="1" a="1"/>
  <c r="K1660" i="1" s="1"/>
  <c r="I1660" i="1" a="1"/>
  <c r="I1660" i="1"/>
  <c r="H1660" i="1" a="1"/>
  <c r="H1660" i="1" s="1"/>
  <c r="G1660" i="1" a="1"/>
  <c r="G1660" i="1" s="1"/>
  <c r="F1660" i="1" a="1"/>
  <c r="F1660" i="1"/>
  <c r="G1626" i="1" a="1"/>
  <c r="G1626" i="1"/>
  <c r="H1627" i="1" a="1"/>
  <c r="H1627" i="1" s="1"/>
  <c r="K1624" i="1" a="1"/>
  <c r="K1624" i="1" s="1"/>
  <c r="K1641" i="1" a="1"/>
  <c r="K1641" i="1" s="1"/>
  <c r="K1642" i="1" a="1"/>
  <c r="K1642" i="1"/>
  <c r="J1642" i="1" a="1"/>
  <c r="J1642" i="1" s="1"/>
  <c r="G1642" i="1" a="1"/>
  <c r="G1642" i="1" s="1"/>
  <c r="H1641" i="1" a="1"/>
  <c r="H1641" i="1" s="1"/>
  <c r="F1640" i="1" a="1"/>
  <c r="F1640" i="1" s="1"/>
  <c r="J1627" i="1" a="1"/>
  <c r="J1627" i="1"/>
  <c r="I1641" i="1" a="1"/>
  <c r="I1641" i="1" s="1"/>
  <c r="H1626" i="1" a="1"/>
  <c r="H1626" i="1" s="1"/>
  <c r="H1640" i="1" a="1"/>
  <c r="H1640" i="1"/>
  <c r="F1626" i="1" a="1"/>
  <c r="F1626" i="1" s="1"/>
  <c r="J1626" i="1" a="1"/>
  <c r="J1626" i="1"/>
  <c r="I1624" i="1" a="1"/>
  <c r="I1624" i="1" s="1"/>
  <c r="H1624" i="1" a="1"/>
  <c r="H1624" i="1" s="1"/>
  <c r="F1627" i="1" a="1"/>
  <c r="F1627" i="1"/>
  <c r="F1624" i="1" a="1"/>
  <c r="F1624" i="1" s="1"/>
  <c r="G1644" i="1" a="1"/>
  <c r="G1644" i="1" s="1"/>
  <c r="G1624" i="1" a="1"/>
  <c r="G1624" i="1"/>
  <c r="H1625" i="1" a="1"/>
  <c r="H1625" i="1" s="1"/>
  <c r="J1625" i="1" a="1"/>
  <c r="J1625" i="1"/>
  <c r="G1640" i="1" a="1"/>
  <c r="G1640" i="1" s="1"/>
  <c r="F1642" i="1" a="1"/>
  <c r="F1642" i="1" s="1"/>
  <c r="I1625" i="1" a="1"/>
  <c r="I1625" i="1" s="1"/>
  <c r="F1625" i="1" a="1"/>
  <c r="F1625" i="1" s="1"/>
  <c r="K1625" i="1" a="1"/>
  <c r="K1625" i="1"/>
  <c r="I1626" i="1" a="1"/>
  <c r="I1626" i="1" s="1"/>
  <c r="J1624" i="1" a="1"/>
  <c r="J1624" i="1" s="1"/>
  <c r="J1641" i="1" a="1"/>
  <c r="J1641" i="1"/>
  <c r="K1623" i="1" a="1"/>
  <c r="K1623" i="1" s="1"/>
  <c r="K1640" i="1" a="1"/>
  <c r="K1640" i="1"/>
  <c r="I1644" i="1" a="1"/>
  <c r="I1644" i="1"/>
  <c r="H1644" i="1" a="1"/>
  <c r="H1644" i="1" s="1"/>
  <c r="F1644" i="1" a="1"/>
  <c r="F1644" i="1"/>
  <c r="I1642" i="1" a="1"/>
  <c r="I1642" i="1" s="1"/>
  <c r="H1642" i="1" a="1"/>
  <c r="H1642" i="1" s="1"/>
  <c r="K1627" i="1" a="1"/>
  <c r="K1627" i="1" s="1"/>
  <c r="G1641" i="1" a="1"/>
  <c r="G1641" i="1" s="1"/>
  <c r="K1626" i="1" a="1"/>
  <c r="K1626" i="1"/>
  <c r="F1641" i="1" a="1"/>
  <c r="F1641" i="1" s="1"/>
  <c r="J1640" i="1" a="1"/>
  <c r="J1640" i="1" s="1"/>
  <c r="G1625" i="1" a="1"/>
  <c r="G1625" i="1" s="1"/>
  <c r="I1627" i="1" a="1"/>
  <c r="I1627" i="1" s="1"/>
  <c r="I1640" i="1" a="1"/>
  <c r="I1640" i="1"/>
  <c r="G1627" i="1" a="1"/>
  <c r="G1627" i="1"/>
  <c r="H1621" i="1" a="1"/>
  <c r="H1621" i="1" s="1"/>
  <c r="J1619" i="1" a="1"/>
  <c r="J1619" i="1"/>
  <c r="G1611" i="1" a="1"/>
  <c r="G1611" i="1" s="1"/>
  <c r="J1611" i="1" a="1"/>
  <c r="J1611" i="1"/>
  <c r="I1623" i="1" a="1"/>
  <c r="I1623" i="1" s="1"/>
  <c r="K1619" i="1" a="1"/>
  <c r="K1619" i="1" s="1"/>
  <c r="F1622" i="1" a="1"/>
  <c r="F1622" i="1"/>
  <c r="F1610" i="1" a="1"/>
  <c r="F1610" i="1" s="1"/>
  <c r="I1610" i="1" a="1"/>
  <c r="I1610" i="1" s="1"/>
  <c r="H1623" i="1" a="1"/>
  <c r="H1623" i="1" s="1"/>
  <c r="F1619" i="1" a="1"/>
  <c r="F1619" i="1" s="1"/>
  <c r="G1622" i="1" a="1"/>
  <c r="G1622" i="1"/>
  <c r="J1621" i="1" a="1"/>
  <c r="J1621" i="1"/>
  <c r="K1621" i="1" a="1"/>
  <c r="K1621" i="1" s="1"/>
  <c r="J1617" i="1" a="1"/>
  <c r="J1617" i="1" s="1"/>
  <c r="F1620" i="1" a="1"/>
  <c r="F1620" i="1" s="1"/>
  <c r="G1619" i="1" a="1"/>
  <c r="G1619" i="1"/>
  <c r="H1617" i="1" a="1"/>
  <c r="H1617" i="1" s="1"/>
  <c r="J1610" i="1" a="1"/>
  <c r="J1610" i="1" s="1"/>
  <c r="I1617" i="1" a="1"/>
  <c r="I1617" i="1"/>
  <c r="K1617" i="1" a="1"/>
  <c r="K1617" i="1" s="1"/>
  <c r="F1617" i="1" a="1"/>
  <c r="F1617" i="1"/>
  <c r="H1610" i="1" a="1"/>
  <c r="H1610" i="1" s="1"/>
  <c r="K1609" i="1" a="1"/>
  <c r="K1609" i="1" s="1"/>
  <c r="G1617" i="1" a="1"/>
  <c r="G1617" i="1"/>
  <c r="F1623" i="1" a="1"/>
  <c r="F1623" i="1"/>
  <c r="K1611" i="1" a="1"/>
  <c r="K1611" i="1" s="1"/>
  <c r="I1622" i="1" a="1"/>
  <c r="I1622" i="1" s="1"/>
  <c r="K1622" i="1" a="1"/>
  <c r="K1622" i="1" s="1"/>
  <c r="I1609" i="1" a="1"/>
  <c r="I1609" i="1"/>
  <c r="J1622" i="1" a="1"/>
  <c r="J1622" i="1" s="1"/>
  <c r="H1622" i="1" a="1"/>
  <c r="H1622" i="1" s="1"/>
  <c r="I1621" i="1" a="1"/>
  <c r="I1621" i="1" s="1"/>
  <c r="G1621" i="1" a="1"/>
  <c r="G1621" i="1" s="1"/>
  <c r="F1621" i="1" a="1"/>
  <c r="F1621" i="1"/>
  <c r="I1620" i="1" a="1"/>
  <c r="I1620" i="1" s="1"/>
  <c r="H1619" i="1" a="1"/>
  <c r="H1619" i="1" s="1"/>
  <c r="H1620" i="1" a="1"/>
  <c r="H1620" i="1"/>
  <c r="G1620" i="1" a="1"/>
  <c r="G1620" i="1" s="1"/>
  <c r="I1611" i="1" a="1"/>
  <c r="I1611" i="1"/>
  <c r="G1610" i="1" a="1"/>
  <c r="G1610" i="1" s="1"/>
  <c r="J1620" i="1" a="1"/>
  <c r="J1620" i="1" s="1"/>
  <c r="K1620" i="1" a="1"/>
  <c r="K1620" i="1"/>
  <c r="I1619" i="1" a="1"/>
  <c r="I1619" i="1" s="1"/>
  <c r="K1610" i="1" a="1"/>
  <c r="K1610" i="1" s="1"/>
  <c r="J1609" i="1" a="1"/>
  <c r="J1609" i="1"/>
  <c r="H1611" i="1" a="1"/>
  <c r="H1611" i="1" s="1"/>
  <c r="G1623" i="1" a="1"/>
  <c r="G1623" i="1"/>
  <c r="F1611" i="1" a="1"/>
  <c r="F1611" i="1" s="1"/>
  <c r="J1623" i="1" a="1"/>
  <c r="J1623" i="1" s="1"/>
  <c r="H1603" i="1" a="1"/>
  <c r="H1603" i="1" s="1"/>
  <c r="G1603" i="1" a="1"/>
  <c r="G1603" i="1" s="1"/>
  <c r="I1602" i="1" a="1"/>
  <c r="I1602" i="1"/>
  <c r="J1594" i="1" a="1"/>
  <c r="J1594" i="1" s="1"/>
  <c r="K1593" i="1" a="1"/>
  <c r="K1593" i="1" s="1"/>
  <c r="G1593" i="1" a="1"/>
  <c r="G1593" i="1"/>
  <c r="J1596" i="1" a="1"/>
  <c r="J1596" i="1" s="1"/>
  <c r="K1603" i="1" a="1"/>
  <c r="K1603" i="1"/>
  <c r="K1594" i="1" a="1"/>
  <c r="K1594" i="1"/>
  <c r="H1594" i="1" a="1"/>
  <c r="H1594" i="1" s="1"/>
  <c r="I1593" i="1" a="1"/>
  <c r="I1593" i="1"/>
  <c r="K1602" i="1" a="1"/>
  <c r="K1602" i="1" s="1"/>
  <c r="H1593" i="1" a="1"/>
  <c r="H1593" i="1" s="1"/>
  <c r="J1602" i="1" a="1"/>
  <c r="J1602" i="1" s="1"/>
  <c r="J1603" i="1" a="1"/>
  <c r="J1603" i="1" s="1"/>
  <c r="H1602" i="1" a="1"/>
  <c r="H1602" i="1"/>
  <c r="I1603" i="1" a="1"/>
  <c r="I1603" i="1" s="1"/>
  <c r="G1596" i="1" a="1"/>
  <c r="G1596" i="1" s="1"/>
  <c r="G1594" i="1" a="1"/>
  <c r="G1594" i="1" s="1"/>
  <c r="H1609" i="1" a="1"/>
  <c r="H1609" i="1" s="1"/>
  <c r="F1602" i="1" a="1"/>
  <c r="F1602" i="1"/>
  <c r="K1596" i="1" a="1"/>
  <c r="K1596" i="1"/>
  <c r="I1596" i="1" a="1"/>
  <c r="I1596" i="1" s="1"/>
  <c r="F1594" i="1" a="1"/>
  <c r="F1594" i="1"/>
  <c r="I1594" i="1" a="1"/>
  <c r="I1594" i="1" s="1"/>
  <c r="F1596" i="1" a="1"/>
  <c r="F1596" i="1"/>
  <c r="G1609" i="1" a="1"/>
  <c r="G1609" i="1" s="1"/>
  <c r="G1602" i="1" a="1"/>
  <c r="G1602" i="1" s="1"/>
  <c r="H1596" i="1" a="1"/>
  <c r="H1596" i="1"/>
  <c r="F1603" i="1" a="1"/>
  <c r="F1603" i="1" s="1"/>
  <c r="F1593" i="1" a="1"/>
  <c r="F1593" i="1" s="1"/>
  <c r="F1609" i="1" a="1"/>
  <c r="F1609" i="1" s="1"/>
  <c r="J1593" i="1" a="1"/>
  <c r="J1593" i="1" s="1"/>
  <c r="H1580" i="1" a="1"/>
  <c r="H1580" i="1"/>
  <c r="G1580" i="1" a="1"/>
  <c r="G1580" i="1"/>
  <c r="H1579" i="1" a="1"/>
  <c r="H1579" i="1" s="1"/>
  <c r="G1575" i="1" a="1"/>
  <c r="G1575" i="1" s="1"/>
  <c r="G1579" i="1" a="1"/>
  <c r="G1579" i="1" s="1"/>
  <c r="G1574" i="1" a="1"/>
  <c r="G1574" i="1"/>
  <c r="H1578" i="1" a="1"/>
  <c r="H1578" i="1" s="1"/>
  <c r="H1577" i="1" a="1"/>
  <c r="H1577" i="1" s="1"/>
  <c r="J1580" i="1" a="1"/>
  <c r="J1580" i="1"/>
  <c r="J1578" i="1" a="1"/>
  <c r="J1578" i="1" s="1"/>
  <c r="K1579" i="1" a="1"/>
  <c r="K1579" i="1"/>
  <c r="J1579" i="1" a="1"/>
  <c r="J1579" i="1" s="1"/>
  <c r="F1578" i="1" a="1"/>
  <c r="F1578" i="1" s="1"/>
  <c r="F1577" i="1" a="1"/>
  <c r="F1577" i="1"/>
  <c r="J1575" i="1" a="1"/>
  <c r="J1575" i="1"/>
  <c r="F1579" i="1" a="1"/>
  <c r="F1579" i="1" s="1"/>
  <c r="H1575" i="1" a="1"/>
  <c r="H1575" i="1" s="1"/>
  <c r="I1578" i="1" a="1"/>
  <c r="I1578" i="1" s="1"/>
  <c r="J1573" i="1" a="1"/>
  <c r="J1573" i="1"/>
  <c r="K1575" i="1" a="1"/>
  <c r="K1575" i="1" s="1"/>
  <c r="H1574" i="1" a="1"/>
  <c r="H1574" i="1" s="1"/>
  <c r="F1574" i="1" a="1"/>
  <c r="F1574" i="1" s="1"/>
  <c r="K1580" i="1" a="1"/>
  <c r="K1580" i="1" s="1"/>
  <c r="I1577" i="1" a="1"/>
  <c r="I1577" i="1"/>
  <c r="J1574" i="1" a="1"/>
  <c r="J1574" i="1" s="1"/>
  <c r="I1580" i="1" a="1"/>
  <c r="I1580" i="1" s="1"/>
  <c r="I1579" i="1" a="1"/>
  <c r="I1579" i="1"/>
  <c r="K1573" i="1" a="1"/>
  <c r="K1573" i="1" s="1"/>
  <c r="I1576" i="1" a="1"/>
  <c r="I1576" i="1"/>
  <c r="F1576" i="1" a="1"/>
  <c r="F1576" i="1" s="1"/>
  <c r="I1574" i="1" a="1"/>
  <c r="I1574" i="1" s="1"/>
  <c r="K1576" i="1" a="1"/>
  <c r="K1576" i="1"/>
  <c r="F1575" i="1" a="1"/>
  <c r="F1575" i="1" s="1"/>
  <c r="F1580" i="1" a="1"/>
  <c r="F1580" i="1" s="1"/>
  <c r="I1575" i="1" a="1"/>
  <c r="I1575" i="1"/>
  <c r="K1578" i="1" a="1"/>
  <c r="K1578" i="1" s="1"/>
  <c r="J1577" i="1" a="1"/>
  <c r="J1577" i="1"/>
  <c r="G1577" i="1" a="1"/>
  <c r="G1577" i="1" s="1"/>
  <c r="G1576" i="1" a="1"/>
  <c r="G1576" i="1" s="1"/>
  <c r="J1576" i="1" a="1"/>
  <c r="J1576" i="1" s="1"/>
  <c r="K1574" i="1" a="1"/>
  <c r="K1574" i="1" s="1"/>
  <c r="G1578" i="1" a="1"/>
  <c r="G1578" i="1"/>
  <c r="K1577" i="1" a="1"/>
  <c r="K1577" i="1" s="1"/>
  <c r="H1576" i="1" a="1"/>
  <c r="H1576" i="1" s="1"/>
  <c r="K1555" i="1" a="1"/>
  <c r="K1555" i="1"/>
  <c r="I1562" i="1" a="1"/>
  <c r="I1562" i="1" s="1"/>
  <c r="I1563" i="1" a="1"/>
  <c r="I1563" i="1"/>
  <c r="J1562" i="1" a="1"/>
  <c r="J1562" i="1"/>
  <c r="H1572" i="1" a="1"/>
  <c r="H1572" i="1" s="1"/>
  <c r="F1572" i="1" a="1"/>
  <c r="F1572" i="1"/>
  <c r="G1570" i="1" a="1"/>
  <c r="G1570" i="1" s="1"/>
  <c r="F1570" i="1" a="1"/>
  <c r="F1570" i="1" s="1"/>
  <c r="J1556" i="1" a="1"/>
  <c r="J1556" i="1" s="1"/>
  <c r="H1564" i="1" a="1"/>
  <c r="H1564" i="1" s="1"/>
  <c r="H1563" i="1" a="1"/>
  <c r="H1563" i="1"/>
  <c r="F1556" i="1" a="1"/>
  <c r="F1556" i="1" s="1"/>
  <c r="K1556" i="1" a="1"/>
  <c r="K1556" i="1" s="1"/>
  <c r="F1562" i="1" a="1"/>
  <c r="F1562" i="1" s="1"/>
  <c r="I1564" i="1" a="1"/>
  <c r="I1564" i="1" s="1"/>
  <c r="H1573" i="1" a="1"/>
  <c r="H1573" i="1"/>
  <c r="G1563" i="1" a="1"/>
  <c r="G1563" i="1"/>
  <c r="G1573" i="1" a="1"/>
  <c r="G1573" i="1" s="1"/>
  <c r="F1573" i="1" a="1"/>
  <c r="F1573" i="1"/>
  <c r="G1572" i="1" a="1"/>
  <c r="G1572" i="1" s="1"/>
  <c r="J1570" i="1" a="1"/>
  <c r="J1570" i="1"/>
  <c r="G1564" i="1" a="1"/>
  <c r="G1564" i="1" s="1"/>
  <c r="H1555" i="1" a="1"/>
  <c r="H1555" i="1" s="1"/>
  <c r="G1562" i="1" a="1"/>
  <c r="G1562" i="1"/>
  <c r="H1570" i="1" a="1"/>
  <c r="H1570" i="1" s="1"/>
  <c r="F1564" i="1" a="1"/>
  <c r="F1564" i="1" s="1"/>
  <c r="I1555" i="1" a="1"/>
  <c r="I1555" i="1" s="1"/>
  <c r="H1562" i="1" a="1"/>
  <c r="H1562" i="1" s="1"/>
  <c r="K1563" i="1" a="1"/>
  <c r="K1563" i="1"/>
  <c r="G1556" i="1" a="1"/>
  <c r="G1556" i="1"/>
  <c r="I1573" i="1" a="1"/>
  <c r="I1573" i="1" s="1"/>
  <c r="K1572" i="1" a="1"/>
  <c r="K1572" i="1" s="1"/>
  <c r="J1563" i="1" a="1"/>
  <c r="J1563" i="1" s="1"/>
  <c r="J1555" i="1" a="1"/>
  <c r="J1555" i="1"/>
  <c r="K1570" i="1" a="1"/>
  <c r="K1570" i="1" s="1"/>
  <c r="J1572" i="1" a="1"/>
  <c r="J1572" i="1" s="1"/>
  <c r="I1572" i="1" a="1"/>
  <c r="I1572" i="1"/>
  <c r="J1564" i="1" a="1"/>
  <c r="J1564" i="1" s="1"/>
  <c r="F1563" i="1" a="1"/>
  <c r="F1563" i="1"/>
  <c r="I1556" i="1" a="1"/>
  <c r="I1556" i="1" s="1"/>
  <c r="H1556" i="1" a="1"/>
  <c r="H1556" i="1" s="1"/>
  <c r="K1562" i="1" a="1"/>
  <c r="K1562" i="1"/>
  <c r="K1564" i="1" a="1"/>
  <c r="K1564" i="1"/>
  <c r="G1555" i="1" a="1"/>
  <c r="G1555" i="1" s="1"/>
  <c r="I1570" i="1" a="1"/>
  <c r="I1570" i="1" s="1"/>
  <c r="H1526" i="1" a="1"/>
  <c r="H1526" i="1" s="1"/>
  <c r="K1529" i="1" a="1"/>
  <c r="K1529" i="1"/>
  <c r="J1547" i="1" a="1"/>
  <c r="J1547" i="1" s="1"/>
  <c r="F1529" i="1" a="1"/>
  <c r="F1529" i="1" s="1"/>
  <c r="H1547" i="1" a="1"/>
  <c r="H1547" i="1" s="1"/>
  <c r="J1549" i="1" a="1"/>
  <c r="J1549" i="1" s="1"/>
  <c r="I1549" i="1" a="1"/>
  <c r="I1549" i="1"/>
  <c r="H1549" i="1" a="1"/>
  <c r="H1549" i="1" s="1"/>
  <c r="G1549" i="1" a="1"/>
  <c r="G1549" i="1" s="1"/>
  <c r="F1549" i="1" a="1"/>
  <c r="F1549" i="1"/>
  <c r="F1528" i="1" a="1"/>
  <c r="F1528" i="1" s="1"/>
  <c r="J1528" i="1" a="1"/>
  <c r="J1528" i="1"/>
  <c r="G1526" i="1" a="1"/>
  <c r="G1526" i="1" s="1"/>
  <c r="F1527" i="1" a="1"/>
  <c r="F1527" i="1" s="1"/>
  <c r="K1526" i="1" a="1"/>
  <c r="K1526" i="1"/>
  <c r="I1547" i="1" a="1"/>
  <c r="I1547" i="1" s="1"/>
  <c r="F1547" i="1" a="1"/>
  <c r="F1547" i="1" s="1"/>
  <c r="J1529" i="1" a="1"/>
  <c r="J1529" i="1"/>
  <c r="G1547" i="1" a="1"/>
  <c r="G1547" i="1" s="1"/>
  <c r="K1546" i="1" a="1"/>
  <c r="K1546" i="1"/>
  <c r="I1546" i="1" a="1"/>
  <c r="I1546" i="1" s="1"/>
  <c r="K1528" i="1" a="1"/>
  <c r="K1528" i="1" s="1"/>
  <c r="H1546" i="1" a="1"/>
  <c r="H1546" i="1" s="1"/>
  <c r="I1528" i="1" a="1"/>
  <c r="I1528" i="1" s="1"/>
  <c r="H1529" i="1" a="1"/>
  <c r="H1529" i="1"/>
  <c r="K1525" i="1" a="1"/>
  <c r="K1525" i="1" s="1"/>
  <c r="I1529" i="1" a="1"/>
  <c r="I1529" i="1" s="1"/>
  <c r="I1527" i="1" a="1"/>
  <c r="I1527" i="1"/>
  <c r="H1528" i="1" a="1"/>
  <c r="H1528" i="1" s="1"/>
  <c r="G1528" i="1" a="1"/>
  <c r="G1528" i="1"/>
  <c r="H1527" i="1" a="1"/>
  <c r="H1527" i="1"/>
  <c r="J1546" i="1" a="1"/>
  <c r="J1546" i="1" s="1"/>
  <c r="K1547" i="1" a="1"/>
  <c r="K1547" i="1"/>
  <c r="J1526" i="1" a="1"/>
  <c r="J1526" i="1" s="1"/>
  <c r="I1526" i="1" a="1"/>
  <c r="I1526" i="1" s="1"/>
  <c r="J1527" i="1" a="1"/>
  <c r="J1527" i="1" s="1"/>
  <c r="G1529" i="1" a="1"/>
  <c r="G1529" i="1" s="1"/>
  <c r="K1527" i="1" a="1"/>
  <c r="K1527" i="1"/>
  <c r="F1526" i="1" a="1"/>
  <c r="F1526" i="1" s="1"/>
  <c r="F1555" i="1" a="1"/>
  <c r="F1555" i="1" s="1"/>
  <c r="K1549" i="1" a="1"/>
  <c r="K1549" i="1" s="1"/>
  <c r="G1527" i="1" a="1"/>
  <c r="G1527" i="1" s="1"/>
  <c r="G1546" i="1" a="1"/>
  <c r="G1546" i="1"/>
  <c r="F1546" i="1" a="1"/>
  <c r="F1546" i="1"/>
  <c r="H1515" i="1" a="1"/>
  <c r="H1515" i="1" s="1"/>
  <c r="K1521" i="1" a="1"/>
  <c r="K1521" i="1"/>
  <c r="F1520" i="1" a="1"/>
  <c r="F1520" i="1" s="1"/>
  <c r="F1521" i="1" a="1"/>
  <c r="F1521" i="1"/>
  <c r="K1519" i="1" a="1"/>
  <c r="K1519" i="1" s="1"/>
  <c r="I1519" i="1" a="1"/>
  <c r="I1519" i="1" s="1"/>
  <c r="H1517" i="1" a="1"/>
  <c r="H1517" i="1"/>
  <c r="H1519" i="1" a="1"/>
  <c r="H1519" i="1" s="1"/>
  <c r="F1519" i="1" a="1"/>
  <c r="F1519" i="1" s="1"/>
  <c r="F1517" i="1" a="1"/>
  <c r="F1517" i="1" s="1"/>
  <c r="J1517" i="1" a="1"/>
  <c r="J1517" i="1" s="1"/>
  <c r="I1515" i="1" a="1"/>
  <c r="I1515" i="1"/>
  <c r="K1515" i="1" a="1"/>
  <c r="K1515" i="1"/>
  <c r="J1525" i="1" a="1"/>
  <c r="J1525" i="1" s="1"/>
  <c r="H1520" i="1" a="1"/>
  <c r="H1520" i="1" s="1"/>
  <c r="J1519" i="1" a="1"/>
  <c r="J1519" i="1" s="1"/>
  <c r="I1525" i="1" a="1"/>
  <c r="I1525" i="1"/>
  <c r="H1525" i="1" a="1"/>
  <c r="H1525" i="1" s="1"/>
  <c r="G1525" i="1" a="1"/>
  <c r="G1525" i="1" s="1"/>
  <c r="F1525" i="1" a="1"/>
  <c r="F1525" i="1"/>
  <c r="I1524" i="1" a="1"/>
  <c r="I1524" i="1" s="1"/>
  <c r="K1514" i="1" a="1"/>
  <c r="K1514" i="1"/>
  <c r="F1522" i="1" a="1"/>
  <c r="F1522" i="1" s="1"/>
  <c r="H1524" i="1" a="1"/>
  <c r="H1524" i="1" s="1"/>
  <c r="J1520" i="1" a="1"/>
  <c r="J1520" i="1"/>
  <c r="G1524" i="1" a="1"/>
  <c r="G1524" i="1"/>
  <c r="G1519" i="1" a="1"/>
  <c r="G1519" i="1" s="1"/>
  <c r="J1515" i="1" a="1"/>
  <c r="J1515" i="1" s="1"/>
  <c r="K1522" i="1" a="1"/>
  <c r="K1522" i="1" s="1"/>
  <c r="J1523" i="1" a="1"/>
  <c r="J1523" i="1"/>
  <c r="K1517" i="1" a="1"/>
  <c r="K1517" i="1" s="1"/>
  <c r="K1520" i="1" a="1"/>
  <c r="K1520" i="1" s="1"/>
  <c r="J1514" i="1" a="1"/>
  <c r="J1514" i="1" s="1"/>
  <c r="K1524" i="1" a="1"/>
  <c r="K1524" i="1" s="1"/>
  <c r="I1523" i="1" a="1"/>
  <c r="I1523" i="1"/>
  <c r="G1523" i="1" a="1"/>
  <c r="G1523" i="1" s="1"/>
  <c r="J1522" i="1" a="1"/>
  <c r="J1522" i="1" s="1"/>
  <c r="I1522" i="1" a="1"/>
  <c r="I1522" i="1"/>
  <c r="H1522" i="1" a="1"/>
  <c r="H1522" i="1" s="1"/>
  <c r="G1522" i="1" a="1"/>
  <c r="G1522" i="1"/>
  <c r="J1518" i="1" a="1"/>
  <c r="J1518" i="1" s="1"/>
  <c r="F1515" i="1" a="1"/>
  <c r="F1515" i="1" s="1"/>
  <c r="I1518" i="1" a="1"/>
  <c r="I1518" i="1"/>
  <c r="H1518" i="1" a="1"/>
  <c r="H1518" i="1" s="1"/>
  <c r="H1521" i="1" a="1"/>
  <c r="H1521" i="1" s="1"/>
  <c r="J1521" i="1" a="1"/>
  <c r="J1521" i="1"/>
  <c r="I1520" i="1" a="1"/>
  <c r="I1520" i="1" s="1"/>
  <c r="J1524" i="1" a="1"/>
  <c r="J1524" i="1"/>
  <c r="F1524" i="1" a="1"/>
  <c r="F1524" i="1" s="1"/>
  <c r="K1523" i="1" a="1"/>
  <c r="K1523" i="1" s="1"/>
  <c r="G1518" i="1" a="1"/>
  <c r="G1518" i="1" s="1"/>
  <c r="K1518" i="1" a="1"/>
  <c r="K1518" i="1" s="1"/>
  <c r="H1523" i="1" a="1"/>
  <c r="H1523" i="1"/>
  <c r="I1517" i="1" a="1"/>
  <c r="I1517" i="1" s="1"/>
  <c r="I1521" i="1" a="1"/>
  <c r="I1521" i="1" s="1"/>
  <c r="G1521" i="1" a="1"/>
  <c r="G1521" i="1"/>
  <c r="G1520" i="1" a="1"/>
  <c r="G1520" i="1" s="1"/>
  <c r="F1518" i="1" a="1"/>
  <c r="F1518" i="1"/>
  <c r="G1517" i="1" a="1"/>
  <c r="G1517" i="1"/>
  <c r="G1515" i="1" a="1"/>
  <c r="G1515" i="1" s="1"/>
  <c r="F1523" i="1" a="1"/>
  <c r="F1523" i="1"/>
  <c r="H1513" i="1" a="1"/>
  <c r="H1513" i="1" s="1"/>
  <c r="F1513" i="1" a="1"/>
  <c r="F1513" i="1" s="1"/>
  <c r="K1511" i="1" a="1"/>
  <c r="K1511" i="1" s="1"/>
  <c r="J1511" i="1" a="1"/>
  <c r="J1511" i="1" s="1"/>
  <c r="J1503" i="1" a="1"/>
  <c r="J1503" i="1"/>
  <c r="J1502" i="1" a="1"/>
  <c r="J1502" i="1" s="1"/>
  <c r="G1505" i="1" a="1"/>
  <c r="G1505" i="1" s="1"/>
  <c r="H1503" i="1" a="1"/>
  <c r="H1503" i="1" s="1"/>
  <c r="G1502" i="1" a="1"/>
  <c r="G1502" i="1" s="1"/>
  <c r="H1502" i="1" a="1"/>
  <c r="H1502" i="1"/>
  <c r="I1502" i="1" a="1"/>
  <c r="I1502" i="1"/>
  <c r="I1503" i="1" a="1"/>
  <c r="I1503" i="1" s="1"/>
  <c r="I1514" i="1" a="1"/>
  <c r="I1514" i="1"/>
  <c r="H1514" i="1" a="1"/>
  <c r="H1514" i="1" s="1"/>
  <c r="I1512" i="1" a="1"/>
  <c r="I1512" i="1"/>
  <c r="H1512" i="1" a="1"/>
  <c r="H1512" i="1" s="1"/>
  <c r="I1511" i="1" a="1"/>
  <c r="I1511" i="1" s="1"/>
  <c r="F1502" i="1" a="1"/>
  <c r="F1502" i="1"/>
  <c r="I1504" i="1" a="1"/>
  <c r="I1504" i="1" s="1"/>
  <c r="G1514" i="1" a="1"/>
  <c r="G1514" i="1" s="1"/>
  <c r="K1505" i="1" a="1"/>
  <c r="K1505" i="1" s="1"/>
  <c r="K1513" i="1" a="1"/>
  <c r="K1513" i="1" s="1"/>
  <c r="J1513" i="1" a="1"/>
  <c r="J1513" i="1"/>
  <c r="I1513" i="1" a="1"/>
  <c r="I1513" i="1"/>
  <c r="I1505" i="1" a="1"/>
  <c r="I1505" i="1" s="1"/>
  <c r="J1512" i="1" a="1"/>
  <c r="J1512" i="1" s="1"/>
  <c r="H1511" i="1" a="1"/>
  <c r="H1511" i="1" s="1"/>
  <c r="G1511" i="1" a="1"/>
  <c r="G1511" i="1"/>
  <c r="H1504" i="1" a="1"/>
  <c r="H1504" i="1" s="1"/>
  <c r="G1503" i="1" a="1"/>
  <c r="G1503" i="1" s="1"/>
  <c r="K1503" i="1" a="1"/>
  <c r="K1503" i="1"/>
  <c r="K1502" i="1" a="1"/>
  <c r="K1502" i="1" s="1"/>
  <c r="F1505" i="1" a="1"/>
  <c r="F1505" i="1"/>
  <c r="F1504" i="1" a="1"/>
  <c r="F1504" i="1" s="1"/>
  <c r="F1503" i="1" a="1"/>
  <c r="F1503" i="1" s="1"/>
  <c r="J1505" i="1" a="1"/>
  <c r="J1505" i="1"/>
  <c r="G1513" i="1" a="1"/>
  <c r="G1513" i="1"/>
  <c r="G1504" i="1" a="1"/>
  <c r="G1504" i="1" s="1"/>
  <c r="G1512" i="1" a="1"/>
  <c r="G1512" i="1" s="1"/>
  <c r="F1512" i="1" a="1"/>
  <c r="F1512" i="1" s="1"/>
  <c r="F1511" i="1" a="1"/>
  <c r="F1511" i="1"/>
  <c r="H1505" i="1" a="1"/>
  <c r="H1505" i="1" s="1"/>
  <c r="K1504" i="1" a="1"/>
  <c r="K1504" i="1" s="1"/>
  <c r="K1512" i="1" a="1"/>
  <c r="K1512" i="1" s="1"/>
  <c r="J1504" i="1" a="1"/>
  <c r="J1504" i="1" s="1"/>
  <c r="F1514" i="1" a="1"/>
  <c r="F1514" i="1"/>
  <c r="K1499" i="1" a="1"/>
  <c r="K1499" i="1" s="1"/>
  <c r="G1148" i="1" a="1"/>
  <c r="G1148" i="1" s="1"/>
  <c r="F1148" i="1" a="1"/>
  <c r="F1148" i="1"/>
  <c r="H1154" i="1" a="1"/>
  <c r="H1154" i="1" s="1"/>
  <c r="H1153" i="1" a="1"/>
  <c r="H1153" i="1"/>
  <c r="J1161" i="1" a="1"/>
  <c r="J1161" i="1" s="1"/>
  <c r="F1154" i="1" a="1"/>
  <c r="F1154" i="1" s="1"/>
  <c r="G1153" i="1" a="1"/>
  <c r="G1153" i="1"/>
  <c r="I1154" i="1" a="1"/>
  <c r="I1154" i="1" s="1"/>
  <c r="I1161" i="1" a="1"/>
  <c r="I1161" i="1" s="1"/>
  <c r="H1161" i="1" a="1"/>
  <c r="H1161" i="1"/>
  <c r="G1161" i="1" a="1"/>
  <c r="G1161" i="1" s="1"/>
  <c r="F1161" i="1" a="1"/>
  <c r="F1161" i="1"/>
  <c r="K1160" i="1" a="1"/>
  <c r="K1160" i="1" s="1"/>
  <c r="J1160" i="1" a="1"/>
  <c r="J1160" i="1" s="1"/>
  <c r="K1151" i="1" a="1"/>
  <c r="K1151" i="1" s="1"/>
  <c r="J1147" i="1" a="1"/>
  <c r="J1147" i="1" s="1"/>
  <c r="J1152" i="1" a="1"/>
  <c r="J1152" i="1"/>
  <c r="I1152" i="1" a="1"/>
  <c r="I1152" i="1" s="1"/>
  <c r="J1154" i="1" a="1"/>
  <c r="J1154" i="1" s="1"/>
  <c r="I1160" i="1" a="1"/>
  <c r="I1160" i="1"/>
  <c r="H1160" i="1" a="1"/>
  <c r="H1160" i="1" s="1"/>
  <c r="G1160" i="1" a="1"/>
  <c r="G1160" i="1"/>
  <c r="I1151" i="1" a="1"/>
  <c r="I1151" i="1"/>
  <c r="F1160" i="1" a="1"/>
  <c r="F1160" i="1" s="1"/>
  <c r="G1154" i="1" a="1"/>
  <c r="G1154" i="1"/>
  <c r="F1151" i="1" a="1"/>
  <c r="F1151" i="1" s="1"/>
  <c r="H1148" i="1" a="1"/>
  <c r="H1148" i="1" s="1"/>
  <c r="K1147" i="1" a="1"/>
  <c r="K1147" i="1" s="1"/>
  <c r="K1153" i="1" a="1"/>
  <c r="K1153" i="1" s="1"/>
  <c r="G1152" i="1" a="1"/>
  <c r="G1152" i="1"/>
  <c r="F1152" i="1" a="1"/>
  <c r="F1152" i="1" s="1"/>
  <c r="I1148" i="1" a="1"/>
  <c r="I1148" i="1" s="1"/>
  <c r="K1154" i="1" a="1"/>
  <c r="K1154" i="1" s="1"/>
  <c r="J1153" i="1" a="1"/>
  <c r="J1153" i="1" s="1"/>
  <c r="K1152" i="1" a="1"/>
  <c r="K1152" i="1"/>
  <c r="J1148" i="1" a="1"/>
  <c r="J1148" i="1"/>
  <c r="I1153" i="1" a="1"/>
  <c r="I1153" i="1" s="1"/>
  <c r="F1153" i="1" a="1"/>
  <c r="F1153" i="1"/>
  <c r="H1152" i="1" a="1"/>
  <c r="H1152" i="1" s="1"/>
  <c r="G1151" i="1" a="1"/>
  <c r="G1151" i="1"/>
  <c r="K1148" i="1" a="1"/>
  <c r="K1148" i="1" s="1"/>
  <c r="J1151" i="1" a="1"/>
  <c r="J1151" i="1" s="1"/>
  <c r="H1151" i="1" a="1"/>
  <c r="H1151" i="1"/>
  <c r="K1142" i="1" a="1"/>
  <c r="K1142" i="1" s="1"/>
  <c r="K1140" i="1" a="1"/>
  <c r="K1140" i="1" s="1"/>
  <c r="H1139" i="1" a="1"/>
  <c r="H1139" i="1" s="1"/>
  <c r="G1140" i="1" a="1"/>
  <c r="G1140" i="1" s="1"/>
  <c r="F1138" i="1" a="1"/>
  <c r="F1138" i="1"/>
  <c r="H1141" i="1" a="1"/>
  <c r="H1141" i="1"/>
  <c r="I1147" i="1" a="1"/>
  <c r="I1147" i="1" s="1"/>
  <c r="G1142" i="1" a="1"/>
  <c r="G1142" i="1" s="1"/>
  <c r="H1147" i="1" a="1"/>
  <c r="H1147" i="1" s="1"/>
  <c r="G1147" i="1" a="1"/>
  <c r="G1147" i="1"/>
  <c r="I1145" i="1" a="1"/>
  <c r="I1145" i="1" s="1"/>
  <c r="I1144" i="1" a="1"/>
  <c r="I1144" i="1" s="1"/>
  <c r="F1142" i="1" a="1"/>
  <c r="F1142" i="1"/>
  <c r="G1139" i="1" a="1"/>
  <c r="G1139" i="1" s="1"/>
  <c r="H1137" i="1" a="1"/>
  <c r="H1137" i="1"/>
  <c r="F1144" i="1" a="1"/>
  <c r="F1144" i="1" s="1"/>
  <c r="I1143" i="1" a="1"/>
  <c r="I1143" i="1" s="1"/>
  <c r="I1142" i="1" a="1"/>
  <c r="I1142" i="1"/>
  <c r="F1143" i="1" a="1"/>
  <c r="F1143" i="1"/>
  <c r="K1146" i="1" a="1"/>
  <c r="K1146" i="1" s="1"/>
  <c r="H1145" i="1" a="1"/>
  <c r="H1145" i="1" s="1"/>
  <c r="J1142" i="1" a="1"/>
  <c r="J1142" i="1" s="1"/>
  <c r="F1139" i="1" a="1"/>
  <c r="F1139" i="1"/>
  <c r="G1141" i="1" a="1"/>
  <c r="G1141" i="1" s="1"/>
  <c r="I1141" i="1" a="1"/>
  <c r="I1141" i="1" s="1"/>
  <c r="I1137" i="1" a="1"/>
  <c r="I1137" i="1" s="1"/>
  <c r="H1140" i="1" a="1"/>
  <c r="H1140" i="1" s="1"/>
  <c r="F1147" i="1" a="1"/>
  <c r="F1147" i="1"/>
  <c r="K1139" i="1" a="1"/>
  <c r="K1139" i="1" s="1"/>
  <c r="J1146" i="1" a="1"/>
  <c r="J1146" i="1" s="1"/>
  <c r="J1140" i="1" a="1"/>
  <c r="J1140" i="1"/>
  <c r="I1146" i="1" a="1"/>
  <c r="I1146" i="1" s="1"/>
  <c r="H1146" i="1" a="1"/>
  <c r="H1146" i="1"/>
  <c r="G1146" i="1" a="1"/>
  <c r="G1146" i="1" s="1"/>
  <c r="F1146" i="1" a="1"/>
  <c r="F1146" i="1" s="1"/>
  <c r="J1144" i="1" a="1"/>
  <c r="J1144" i="1"/>
  <c r="F1145" i="1" a="1"/>
  <c r="F1145" i="1" s="1"/>
  <c r="H1144" i="1" a="1"/>
  <c r="H1144" i="1" s="1"/>
  <c r="G1143" i="1" a="1"/>
  <c r="G1143" i="1"/>
  <c r="I1140" i="1" a="1"/>
  <c r="I1140" i="1" s="1"/>
  <c r="K1138" i="1" a="1"/>
  <c r="K1138" i="1"/>
  <c r="K1143" i="1" a="1"/>
  <c r="K1143" i="1" s="1"/>
  <c r="J1137" i="1" a="1"/>
  <c r="J1137" i="1" s="1"/>
  <c r="J1138" i="1" a="1"/>
  <c r="J1138" i="1" s="1"/>
  <c r="K1137" i="1" a="1"/>
  <c r="K1137" i="1" s="1"/>
  <c r="K1141" i="1" a="1"/>
  <c r="K1141" i="1"/>
  <c r="J1139" i="1" a="1"/>
  <c r="J1139" i="1" s="1"/>
  <c r="I1139" i="1" a="1"/>
  <c r="I1139" i="1" s="1"/>
  <c r="G1145" i="1" a="1"/>
  <c r="G1145" i="1"/>
  <c r="K1145" i="1" a="1"/>
  <c r="K1145" i="1" s="1"/>
  <c r="J1145" i="1" a="1"/>
  <c r="J1145" i="1"/>
  <c r="K1144" i="1" a="1"/>
  <c r="K1144" i="1"/>
  <c r="G1144" i="1" a="1"/>
  <c r="G1144" i="1" s="1"/>
  <c r="H1142" i="1" a="1"/>
  <c r="H1142" i="1"/>
  <c r="G1138" i="1" a="1"/>
  <c r="G1138" i="1" s="1"/>
  <c r="J1141" i="1" a="1"/>
  <c r="J1141" i="1" s="1"/>
  <c r="F1141" i="1" a="1"/>
  <c r="F1141" i="1" s="1"/>
  <c r="I1138" i="1" a="1"/>
  <c r="I1138" i="1" s="1"/>
  <c r="H1138" i="1" a="1"/>
  <c r="H1138" i="1"/>
  <c r="F1140" i="1" a="1"/>
  <c r="F1140" i="1" s="1"/>
  <c r="J1143" i="1" a="1"/>
  <c r="J1143" i="1" s="1"/>
  <c r="H1143" i="1" a="1"/>
  <c r="H1143" i="1" s="1"/>
  <c r="G1136" i="1" a="1"/>
  <c r="G1136" i="1" s="1"/>
  <c r="G1137" i="1" a="1"/>
  <c r="G1137" i="1"/>
  <c r="F1137" i="1" a="1"/>
  <c r="F1137" i="1"/>
  <c r="I1136" i="1" a="1"/>
  <c r="I1136" i="1" s="1"/>
  <c r="K1136" i="1" a="1"/>
  <c r="K1136" i="1"/>
  <c r="J1136" i="1" a="1"/>
  <c r="J1136" i="1" s="1"/>
  <c r="H1136" i="1" a="1"/>
  <c r="H1136" i="1"/>
  <c r="F1136" i="1" a="1"/>
  <c r="F1136" i="1" s="1"/>
  <c r="K1492" i="1" a="1"/>
  <c r="K1492" i="1" s="1"/>
  <c r="K1490" i="1" a="1"/>
  <c r="K1490" i="1"/>
  <c r="K1485" i="1" a="1"/>
  <c r="K1485" i="1" s="1"/>
  <c r="G1485" i="1" a="1"/>
  <c r="G1485" i="1" s="1"/>
  <c r="I1492" i="1" a="1"/>
  <c r="I1492" i="1" s="1"/>
  <c r="I1490" i="1" a="1"/>
  <c r="I1490" i="1" s="1"/>
  <c r="G1490" i="1" a="1"/>
  <c r="G1490" i="1"/>
  <c r="H1492" i="1" a="1"/>
  <c r="H1492" i="1"/>
  <c r="K1483" i="1" a="1"/>
  <c r="K1483" i="1" s="1"/>
  <c r="F1490" i="1" a="1"/>
  <c r="F1490" i="1" s="1"/>
  <c r="J1490" i="1" a="1"/>
  <c r="J1490" i="1" s="1"/>
  <c r="J1498" i="1" a="1"/>
  <c r="J1498" i="1"/>
  <c r="K1497" i="1" a="1"/>
  <c r="K1497" i="1" s="1"/>
  <c r="H1485" i="1" a="1"/>
  <c r="H1485" i="1" s="1"/>
  <c r="I1485" i="1" a="1"/>
  <c r="I1485" i="1"/>
  <c r="F1499" i="1" a="1"/>
  <c r="F1499" i="1" s="1"/>
  <c r="F1498" i="1" a="1"/>
  <c r="F1498" i="1"/>
  <c r="G1497" i="1" a="1"/>
  <c r="G1497" i="1" s="1"/>
  <c r="I1498" i="1" a="1"/>
  <c r="I1498" i="1"/>
  <c r="F1485" i="1" a="1"/>
  <c r="F1485" i="1"/>
  <c r="F1483" i="1" a="1"/>
  <c r="F1483" i="1"/>
  <c r="G1498" i="1" a="1"/>
  <c r="G1498" i="1" s="1"/>
  <c r="I1483" i="1" a="1"/>
  <c r="I1483" i="1" s="1"/>
  <c r="J1497" i="1" a="1"/>
  <c r="J1497" i="1" s="1"/>
  <c r="J1483" i="1" a="1"/>
  <c r="J1483" i="1"/>
  <c r="H1483" i="1" a="1"/>
  <c r="H1483" i="1" s="1"/>
  <c r="H1497" i="1" a="1"/>
  <c r="H1497" i="1" s="1"/>
  <c r="J1485" i="1" a="1"/>
  <c r="J1485" i="1" s="1"/>
  <c r="F1492" i="1" a="1"/>
  <c r="F1492" i="1" s="1"/>
  <c r="G1492" i="1" a="1"/>
  <c r="G1492" i="1"/>
  <c r="K1498" i="1" a="1"/>
  <c r="K1498" i="1" s="1"/>
  <c r="H1498" i="1" a="1"/>
  <c r="H1498" i="1" s="1"/>
  <c r="I1497" i="1" a="1"/>
  <c r="I1497" i="1"/>
  <c r="J1492" i="1" a="1"/>
  <c r="J1492" i="1" s="1"/>
  <c r="H1490" i="1" a="1"/>
  <c r="H1490" i="1"/>
  <c r="G1483" i="1" a="1"/>
  <c r="G1483" i="1" s="1"/>
  <c r="F1497" i="1" a="1"/>
  <c r="F1497" i="1" s="1"/>
  <c r="F1452" i="1" a="1"/>
  <c r="F1452" i="1"/>
  <c r="H1454" i="1" a="1"/>
  <c r="H1454" i="1" s="1"/>
  <c r="F1455" i="1" a="1"/>
  <c r="F1455" i="1" s="1"/>
  <c r="H1452" i="1" a="1"/>
  <c r="H1452" i="1"/>
  <c r="K1456" i="1" a="1"/>
  <c r="K1456" i="1" s="1"/>
  <c r="H1455" i="1" a="1"/>
  <c r="H1455" i="1"/>
  <c r="K1450" i="1" a="1"/>
  <c r="K1450" i="1" s="1"/>
  <c r="G1454" i="1" a="1"/>
  <c r="G1454" i="1"/>
  <c r="H1456" i="1" a="1"/>
  <c r="H1456" i="1" s="1"/>
  <c r="F1456" i="1" a="1"/>
  <c r="F1456" i="1" s="1"/>
  <c r="I1455" i="1" a="1"/>
  <c r="I1455" i="1"/>
  <c r="K1453" i="1" a="1"/>
  <c r="K1453" i="1" s="1"/>
  <c r="I1454" i="1" a="1"/>
  <c r="I1454" i="1" s="1"/>
  <c r="F1453" i="1" a="1"/>
  <c r="F1453" i="1"/>
  <c r="F1454" i="1" a="1"/>
  <c r="F1454" i="1" s="1"/>
  <c r="I1453" i="1" a="1"/>
  <c r="I1453" i="1"/>
  <c r="K1452" i="1" a="1"/>
  <c r="K1452" i="1"/>
  <c r="G1452" i="1" a="1"/>
  <c r="G1452" i="1" s="1"/>
  <c r="I1450" i="1" a="1"/>
  <c r="I1450" i="1"/>
  <c r="J1453" i="1" a="1"/>
  <c r="J1453" i="1" s="1"/>
  <c r="F1451" i="1" a="1"/>
  <c r="F1451" i="1" s="1"/>
  <c r="H1450" i="1" a="1"/>
  <c r="H1450" i="1" s="1"/>
  <c r="J1451" i="1" a="1"/>
  <c r="J1451" i="1" s="1"/>
  <c r="I1451" i="1" a="1"/>
  <c r="I1451" i="1"/>
  <c r="I1456" i="1" a="1"/>
  <c r="I1456" i="1" s="1"/>
  <c r="G1453" i="1" a="1"/>
  <c r="G1453" i="1"/>
  <c r="K1454" i="1" a="1"/>
  <c r="K1454" i="1" s="1"/>
  <c r="J1452" i="1" a="1"/>
  <c r="J1452" i="1" s="1"/>
  <c r="H1451" i="1" a="1"/>
  <c r="H1451" i="1"/>
  <c r="H1453" i="1" a="1"/>
  <c r="H1453" i="1"/>
  <c r="J1450" i="1" a="1"/>
  <c r="J1450" i="1" s="1"/>
  <c r="G1456" i="1" a="1"/>
  <c r="G1456" i="1"/>
  <c r="J1456" i="1" a="1"/>
  <c r="J1456" i="1" s="1"/>
  <c r="K1455" i="1" a="1"/>
  <c r="K1455" i="1"/>
  <c r="J1455" i="1" a="1"/>
  <c r="J1455" i="1" s="1"/>
  <c r="G1455" i="1" a="1"/>
  <c r="G1455" i="1" s="1"/>
  <c r="J1454" i="1" a="1"/>
  <c r="J1454" i="1"/>
  <c r="I1452" i="1" a="1"/>
  <c r="I1452" i="1" s="1"/>
  <c r="K1451" i="1" a="1"/>
  <c r="K1451" i="1" s="1"/>
  <c r="G1451" i="1" a="1"/>
  <c r="G1451" i="1" s="1"/>
  <c r="J1443" i="1" a="1"/>
  <c r="J1443" i="1" s="1"/>
  <c r="H1442" i="1" a="1"/>
  <c r="H1442" i="1"/>
  <c r="I1447" i="1" a="1"/>
  <c r="I1447" i="1"/>
  <c r="G1442" i="1" a="1"/>
  <c r="G1442" i="1"/>
  <c r="J1441" i="1" a="1"/>
  <c r="J1441" i="1" s="1"/>
  <c r="H1443" i="1" a="1"/>
  <c r="H1443" i="1" s="1"/>
  <c r="J1442" i="1" a="1"/>
  <c r="J1442" i="1"/>
  <c r="H1441" i="1" a="1"/>
  <c r="H1441" i="1" s="1"/>
  <c r="G1441" i="1" a="1"/>
  <c r="G1441" i="1" s="1"/>
  <c r="J1440" i="1" a="1"/>
  <c r="J1440" i="1"/>
  <c r="F1445" i="1" a="1"/>
  <c r="F1445" i="1" s="1"/>
  <c r="F1449" i="1" a="1"/>
  <c r="F1449" i="1"/>
  <c r="G1443" i="1" a="1"/>
  <c r="G1443" i="1" s="1"/>
  <c r="J1444" i="1" a="1"/>
  <c r="J1444" i="1" s="1"/>
  <c r="G1445" i="1" a="1"/>
  <c r="G1445" i="1"/>
  <c r="F1443" i="1" a="1"/>
  <c r="F1443" i="1"/>
  <c r="I1442" i="1" a="1"/>
  <c r="I1442" i="1" s="1"/>
  <c r="F1442" i="1" a="1"/>
  <c r="F1442" i="1" s="1"/>
  <c r="K1445" i="1" a="1"/>
  <c r="K1445" i="1" s="1"/>
  <c r="J1445" i="1" a="1"/>
  <c r="J1445" i="1"/>
  <c r="K1444" i="1" a="1"/>
  <c r="K1444" i="1" s="1"/>
  <c r="G1440" i="1" a="1"/>
  <c r="G1440" i="1" s="1"/>
  <c r="K1447" i="1" a="1"/>
  <c r="K1447" i="1" s="1"/>
  <c r="K1442" i="1" a="1"/>
  <c r="K1442" i="1" s="1"/>
  <c r="K1448" i="1" a="1"/>
  <c r="K1448" i="1"/>
  <c r="J1447" i="1" a="1"/>
  <c r="J1447" i="1" s="1"/>
  <c r="K1441" i="1" a="1"/>
  <c r="K1441" i="1" s="1"/>
  <c r="F1446" i="1" a="1"/>
  <c r="F1446" i="1"/>
  <c r="I1441" i="1" a="1"/>
  <c r="I1441" i="1" s="1"/>
  <c r="K1443" i="1" a="1"/>
  <c r="K1443" i="1" s="1"/>
  <c r="H1448" i="1" a="1"/>
  <c r="H1448" i="1" s="1"/>
  <c r="I1445" i="1" a="1"/>
  <c r="I1445" i="1" s="1"/>
  <c r="I1440" i="1" a="1"/>
  <c r="I1440" i="1"/>
  <c r="F1441" i="1" a="1"/>
  <c r="F1441" i="1" s="1"/>
  <c r="H1446" i="1" a="1"/>
  <c r="H1446" i="1" s="1"/>
  <c r="F1444" i="1" a="1"/>
  <c r="F1444" i="1"/>
  <c r="J1448" i="1" a="1"/>
  <c r="J1448" i="1" s="1"/>
  <c r="J1439" i="1" a="1"/>
  <c r="J1439" i="1" s="1"/>
  <c r="I1448" i="1" a="1"/>
  <c r="I1448" i="1" s="1"/>
  <c r="H1447" i="1" a="1"/>
  <c r="H1447" i="1" s="1"/>
  <c r="H1445" i="1" a="1"/>
  <c r="H1445" i="1" s="1"/>
  <c r="K1440" i="1" a="1"/>
  <c r="K1440" i="1" s="1"/>
  <c r="H1444" i="1" a="1"/>
  <c r="H1444" i="1" s="1"/>
  <c r="H1449" i="1" a="1"/>
  <c r="H1449" i="1" s="1"/>
  <c r="J1446" i="1" a="1"/>
  <c r="J1446" i="1"/>
  <c r="F1440" i="1" a="1"/>
  <c r="F1440" i="1"/>
  <c r="G1450" i="1" a="1"/>
  <c r="G1450" i="1" s="1"/>
  <c r="G1447" i="1" a="1"/>
  <c r="G1447" i="1"/>
  <c r="K1449" i="1" a="1"/>
  <c r="K1449" i="1"/>
  <c r="I1449" i="1" a="1"/>
  <c r="I1449" i="1"/>
  <c r="I1446" i="1" a="1"/>
  <c r="I1446" i="1" s="1"/>
  <c r="I1444" i="1" a="1"/>
  <c r="I1444" i="1" s="1"/>
  <c r="G1448" i="1" a="1"/>
  <c r="G1448" i="1" s="1"/>
  <c r="F1447" i="1" a="1"/>
  <c r="F1447" i="1" s="1"/>
  <c r="G1446" i="1" a="1"/>
  <c r="G1446" i="1" s="1"/>
  <c r="K1439" i="1" a="1"/>
  <c r="K1439" i="1" s="1"/>
  <c r="H1440" i="1" a="1"/>
  <c r="H1440" i="1" s="1"/>
  <c r="K1446" i="1" a="1"/>
  <c r="K1446" i="1" s="1"/>
  <c r="F1450" i="1" a="1"/>
  <c r="F1450" i="1" s="1"/>
  <c r="J1449" i="1" a="1"/>
  <c r="J1449" i="1" s="1"/>
  <c r="I1443" i="1" a="1"/>
  <c r="I1443" i="1" s="1"/>
  <c r="G1444" i="1" a="1"/>
  <c r="G1444" i="1"/>
  <c r="F1448" i="1" a="1"/>
  <c r="F1448" i="1"/>
  <c r="G1449" i="1" a="1"/>
  <c r="G1449" i="1"/>
  <c r="H1436" i="1" a="1"/>
  <c r="H1436" i="1" s="1"/>
  <c r="I1434" i="1" a="1"/>
  <c r="I1434" i="1"/>
  <c r="G1437" i="1" a="1"/>
  <c r="G1437" i="1"/>
  <c r="K1429" i="1" a="1"/>
  <c r="K1429" i="1" s="1"/>
  <c r="J1436" i="1" a="1"/>
  <c r="J1436" i="1" s="1"/>
  <c r="K1437" i="1" a="1"/>
  <c r="K1437" i="1"/>
  <c r="F1432" i="1" a="1"/>
  <c r="F1432" i="1" s="1"/>
  <c r="I1429" i="1" a="1"/>
  <c r="I1429" i="1" s="1"/>
  <c r="F1438" i="1" a="1"/>
  <c r="F1438" i="1" s="1"/>
  <c r="F1436" i="1" a="1"/>
  <c r="F1436" i="1" s="1"/>
  <c r="K1431" i="1" a="1"/>
  <c r="K1431" i="1"/>
  <c r="J1437" i="1" a="1"/>
  <c r="J1437" i="1" s="1"/>
  <c r="H1435" i="1" a="1"/>
  <c r="H1435" i="1" s="1"/>
  <c r="F1434" i="1" a="1"/>
  <c r="F1434" i="1" s="1"/>
  <c r="J1435" i="1" a="1"/>
  <c r="J1435" i="1"/>
  <c r="I1435" i="1" a="1"/>
  <c r="I1435" i="1"/>
  <c r="J1430" i="1" a="1"/>
  <c r="J1430" i="1" s="1"/>
  <c r="F1430" i="1" a="1"/>
  <c r="F1430" i="1" s="1"/>
  <c r="J1438" i="1" a="1"/>
  <c r="J1438" i="1" s="1"/>
  <c r="K1436" i="1" a="1"/>
  <c r="K1436" i="1" s="1"/>
  <c r="H1438" i="1" a="1"/>
  <c r="H1438" i="1" s="1"/>
  <c r="G1438" i="1" a="1"/>
  <c r="G1438" i="1"/>
  <c r="I1437" i="1" a="1"/>
  <c r="I1437" i="1" s="1"/>
  <c r="H1437" i="1" a="1"/>
  <c r="H1437" i="1"/>
  <c r="F1437" i="1" a="1"/>
  <c r="F1437" i="1" s="1"/>
  <c r="G1436" i="1" a="1"/>
  <c r="G1436" i="1"/>
  <c r="K1434" i="1" a="1"/>
  <c r="K1434" i="1" s="1"/>
  <c r="I1432" i="1" a="1"/>
  <c r="I1432" i="1"/>
  <c r="H1430" i="1" a="1"/>
  <c r="H1430" i="1" s="1"/>
  <c r="G1430" i="1" a="1"/>
  <c r="G1430" i="1"/>
  <c r="J1429" i="1" a="1"/>
  <c r="J1429" i="1" s="1"/>
  <c r="H1434" i="1" a="1"/>
  <c r="H1434" i="1" s="1"/>
  <c r="H1432" i="1" a="1"/>
  <c r="H1432" i="1" s="1"/>
  <c r="F1439" i="1" a="1"/>
  <c r="F1439" i="1" s="1"/>
  <c r="I1439" i="1" a="1"/>
  <c r="I1439" i="1" s="1"/>
  <c r="H1439" i="1" a="1"/>
  <c r="H1439" i="1" s="1"/>
  <c r="K1435" i="1" a="1"/>
  <c r="K1435" i="1" s="1"/>
  <c r="G1435" i="1" a="1"/>
  <c r="G1435" i="1" s="1"/>
  <c r="G1434" i="1" a="1"/>
  <c r="G1434" i="1" s="1"/>
  <c r="F1435" i="1" a="1"/>
  <c r="F1435" i="1" s="1"/>
  <c r="J1434" i="1" a="1"/>
  <c r="J1434" i="1"/>
  <c r="G1432" i="1" a="1"/>
  <c r="G1432" i="1"/>
  <c r="H1431" i="1" a="1"/>
  <c r="H1431" i="1" s="1"/>
  <c r="I1430" i="1" a="1"/>
  <c r="I1430" i="1"/>
  <c r="K1430" i="1" a="1"/>
  <c r="K1430" i="1"/>
  <c r="I1436" i="1" a="1"/>
  <c r="I1436" i="1"/>
  <c r="J1432" i="1" a="1"/>
  <c r="J1432" i="1" s="1"/>
  <c r="K1432" i="1" a="1"/>
  <c r="K1432" i="1"/>
  <c r="H1429" i="1" a="1"/>
  <c r="H1429" i="1"/>
  <c r="J1431" i="1" a="1"/>
  <c r="J1431" i="1" s="1"/>
  <c r="F1431" i="1" a="1"/>
  <c r="F1431" i="1" s="1"/>
  <c r="I1431" i="1" a="1"/>
  <c r="I1431" i="1" s="1"/>
  <c r="G1431" i="1" a="1"/>
  <c r="G1431" i="1" s="1"/>
  <c r="G1439" i="1" a="1"/>
  <c r="G1439" i="1" s="1"/>
  <c r="K1438" i="1" a="1"/>
  <c r="K1438" i="1" s="1"/>
  <c r="I1438" i="1" a="1"/>
  <c r="I1438" i="1" s="1"/>
  <c r="G1418" i="1" a="1"/>
  <c r="G1418" i="1"/>
  <c r="H1417" i="1" a="1"/>
  <c r="H1417" i="1"/>
  <c r="G1421" i="1" a="1"/>
  <c r="G1421" i="1" s="1"/>
  <c r="I1421" i="1" a="1"/>
  <c r="I1421" i="1" s="1"/>
  <c r="G1429" i="1" a="1"/>
  <c r="G1429" i="1"/>
  <c r="F1429" i="1" a="1"/>
  <c r="F1429" i="1"/>
  <c r="K1428" i="1" a="1"/>
  <c r="K1428" i="1" s="1"/>
  <c r="J1421" i="1" a="1"/>
  <c r="J1421" i="1" s="1"/>
  <c r="J1428" i="1" a="1"/>
  <c r="J1428" i="1" s="1"/>
  <c r="K1422" i="1" a="1"/>
  <c r="K1422" i="1"/>
  <c r="F1428" i="1" a="1"/>
  <c r="F1428" i="1" s="1"/>
  <c r="H1422" i="1" a="1"/>
  <c r="H1422" i="1" s="1"/>
  <c r="K1417" i="1" a="1"/>
  <c r="K1417" i="1" s="1"/>
  <c r="I1428" i="1" a="1"/>
  <c r="I1428" i="1"/>
  <c r="G1428" i="1" a="1"/>
  <c r="G1428" i="1" s="1"/>
  <c r="I1422" i="1" a="1"/>
  <c r="I1422" i="1" s="1"/>
  <c r="H1419" i="1" a="1"/>
  <c r="H1419" i="1" s="1"/>
  <c r="K1418" i="1" a="1"/>
  <c r="K1418" i="1"/>
  <c r="J1418" i="1" a="1"/>
  <c r="J1418" i="1"/>
  <c r="G1422" i="1" a="1"/>
  <c r="G1422" i="1" s="1"/>
  <c r="F1419" i="1" a="1"/>
  <c r="F1419" i="1" s="1"/>
  <c r="F1420" i="1" a="1"/>
  <c r="F1420" i="1"/>
  <c r="J1419" i="1" a="1"/>
  <c r="J1419" i="1"/>
  <c r="I1418" i="1" a="1"/>
  <c r="I1418" i="1" s="1"/>
  <c r="J1417" i="1" a="1"/>
  <c r="J1417" i="1" s="1"/>
  <c r="I1420" i="1" a="1"/>
  <c r="I1420" i="1" s="1"/>
  <c r="H1428" i="1" a="1"/>
  <c r="H1428" i="1" s="1"/>
  <c r="G1419" i="1" a="1"/>
  <c r="G1419" i="1" s="1"/>
  <c r="K1419" i="1" a="1"/>
  <c r="K1419" i="1" s="1"/>
  <c r="K1420" i="1" a="1"/>
  <c r="K1420" i="1" s="1"/>
  <c r="K1421" i="1" a="1"/>
  <c r="K1421" i="1"/>
  <c r="J1420" i="1" a="1"/>
  <c r="J1420" i="1"/>
  <c r="J1422" i="1" a="1"/>
  <c r="J1422" i="1" s="1"/>
  <c r="I1417" i="1" a="1"/>
  <c r="I1417" i="1"/>
  <c r="H1418" i="1" a="1"/>
  <c r="H1418" i="1"/>
  <c r="F1421" i="1" a="1"/>
  <c r="F1421" i="1"/>
  <c r="I1419" i="1" a="1"/>
  <c r="I1419" i="1" s="1"/>
  <c r="H1421" i="1" a="1"/>
  <c r="H1421" i="1" s="1"/>
  <c r="H1420" i="1" a="1"/>
  <c r="H1420" i="1" s="1"/>
  <c r="G1420" i="1" a="1"/>
  <c r="G1420" i="1" s="1"/>
  <c r="F1418" i="1" a="1"/>
  <c r="F1418" i="1" s="1"/>
  <c r="G1417" i="1" a="1"/>
  <c r="G1417" i="1" s="1"/>
  <c r="F1422" i="1" a="1"/>
  <c r="F1422" i="1" s="1"/>
  <c r="J1414" i="1" a="1"/>
  <c r="J1414" i="1"/>
  <c r="K1408" i="1" a="1"/>
  <c r="K1408" i="1" s="1"/>
  <c r="J1407" i="1" a="1"/>
  <c r="J1407" i="1" s="1"/>
  <c r="F1417" i="1" a="1"/>
  <c r="F1417" i="1"/>
  <c r="K1416" i="1" a="1"/>
  <c r="K1416" i="1"/>
  <c r="G1415" i="1" a="1"/>
  <c r="G1415" i="1"/>
  <c r="I1408" i="1" a="1"/>
  <c r="I1408" i="1" s="1"/>
  <c r="K1407" i="1" a="1"/>
  <c r="K1407" i="1" s="1"/>
  <c r="J1416" i="1" a="1"/>
  <c r="J1416" i="1"/>
  <c r="I1416" i="1" a="1"/>
  <c r="I1416" i="1" s="1"/>
  <c r="H1416" i="1" a="1"/>
  <c r="H1416" i="1" s="1"/>
  <c r="G1416" i="1" a="1"/>
  <c r="G1416" i="1" s="1"/>
  <c r="F1416" i="1" a="1"/>
  <c r="F1416" i="1" s="1"/>
  <c r="J1415" i="1" a="1"/>
  <c r="J1415" i="1" s="1"/>
  <c r="H1415" i="1" a="1"/>
  <c r="H1415" i="1" s="1"/>
  <c r="H1414" i="1" a="1"/>
  <c r="H1414" i="1" s="1"/>
  <c r="F1414" i="1" a="1"/>
  <c r="F1414" i="1"/>
  <c r="J1408" i="1" a="1"/>
  <c r="J1408" i="1"/>
  <c r="I1407" i="1" a="1"/>
  <c r="I1407" i="1"/>
  <c r="F1408" i="1" a="1"/>
  <c r="F1408" i="1" s="1"/>
  <c r="H1407" i="1" a="1"/>
  <c r="H1407" i="1"/>
  <c r="G1414" i="1" a="1"/>
  <c r="G1414" i="1"/>
  <c r="F1415" i="1" a="1"/>
  <c r="F1415" i="1" s="1"/>
  <c r="I1414" i="1" a="1"/>
  <c r="I1414" i="1" s="1"/>
  <c r="H1408" i="1" a="1"/>
  <c r="H1408" i="1" s="1"/>
  <c r="G1408" i="1" a="1"/>
  <c r="G1408" i="1" s="1"/>
  <c r="K1415" i="1" a="1"/>
  <c r="K1415" i="1" s="1"/>
  <c r="I1415" i="1" a="1"/>
  <c r="I1415" i="1" s="1"/>
  <c r="K1414" i="1" a="1"/>
  <c r="K1414" i="1" s="1"/>
  <c r="H1406" i="1" a="1"/>
  <c r="H1406" i="1"/>
  <c r="K1405" i="1" a="1"/>
  <c r="K1405" i="1"/>
  <c r="I1405" i="1" a="1"/>
  <c r="I1405" i="1" s="1"/>
  <c r="G1400" i="1" a="1"/>
  <c r="G1400" i="1" s="1"/>
  <c r="G1403" i="1" a="1"/>
  <c r="G1403" i="1"/>
  <c r="F1401" i="1" a="1"/>
  <c r="F1401" i="1"/>
  <c r="K1403" i="1" a="1"/>
  <c r="K1403" i="1" s="1"/>
  <c r="F1403" i="1" a="1"/>
  <c r="F1403" i="1" s="1"/>
  <c r="K1402" i="1" a="1"/>
  <c r="K1402" i="1" s="1"/>
  <c r="I1402" i="1" a="1"/>
  <c r="I1402" i="1"/>
  <c r="K1400" i="1" a="1"/>
  <c r="K1400" i="1" s="1"/>
  <c r="H1401" i="1" a="1"/>
  <c r="H1401" i="1" s="1"/>
  <c r="H1405" i="1" a="1"/>
  <c r="H1405" i="1" s="1"/>
  <c r="J1403" i="1" a="1"/>
  <c r="J1403" i="1"/>
  <c r="I1403" i="1" a="1"/>
  <c r="I1403" i="1" s="1"/>
  <c r="G1407" i="1" a="1"/>
  <c r="G1407" i="1" s="1"/>
  <c r="F1407" i="1" a="1"/>
  <c r="F1407" i="1" s="1"/>
  <c r="K1406" i="1" a="1"/>
  <c r="K1406" i="1"/>
  <c r="J1400" i="1" a="1"/>
  <c r="J1400" i="1"/>
  <c r="J1405" i="1" a="1"/>
  <c r="J1405" i="1" s="1"/>
  <c r="F1405" i="1" a="1"/>
  <c r="F1405" i="1" s="1"/>
  <c r="K1401" i="1" a="1"/>
  <c r="K1401" i="1"/>
  <c r="I1401" i="1" a="1"/>
  <c r="I1401" i="1" s="1"/>
  <c r="K1399" i="1" a="1"/>
  <c r="K1399" i="1" s="1"/>
  <c r="F1406" i="1" a="1"/>
  <c r="F1406" i="1" s="1"/>
  <c r="I1406" i="1" a="1"/>
  <c r="I1406" i="1" s="1"/>
  <c r="J1401" i="1" a="1"/>
  <c r="J1401" i="1" s="1"/>
  <c r="H1403" i="1" a="1"/>
  <c r="H1403" i="1" s="1"/>
  <c r="G1401" i="1" a="1"/>
  <c r="G1401" i="1" s="1"/>
  <c r="H1400" i="1" a="1"/>
  <c r="H1400" i="1" s="1"/>
  <c r="G1402" i="1" a="1"/>
  <c r="G1402" i="1"/>
  <c r="G1406" i="1" a="1"/>
  <c r="G1406" i="1"/>
  <c r="J1402" i="1" a="1"/>
  <c r="J1402" i="1" s="1"/>
  <c r="G1405" i="1" a="1"/>
  <c r="G1405" i="1" s="1"/>
  <c r="H1402" i="1" a="1"/>
  <c r="H1402" i="1"/>
  <c r="F1400" i="1" a="1"/>
  <c r="F1400" i="1"/>
  <c r="F1402" i="1" a="1"/>
  <c r="F1402" i="1"/>
  <c r="I1400" i="1" a="1"/>
  <c r="I1400" i="1"/>
  <c r="J1406" i="1" a="1"/>
  <c r="J1406" i="1" s="1"/>
  <c r="I1372" i="1" a="1"/>
  <c r="I1372" i="1"/>
  <c r="G1372" i="1" a="1"/>
  <c r="G1372" i="1" s="1"/>
  <c r="K1371" i="1" a="1"/>
  <c r="K1371" i="1" s="1"/>
  <c r="H1372" i="1" a="1"/>
  <c r="H1372" i="1" s="1"/>
  <c r="J1372" i="1" a="1"/>
  <c r="J1372" i="1" s="1"/>
  <c r="J1371" i="1" a="1"/>
  <c r="J1371" i="1" s="1"/>
  <c r="J1399" i="1" a="1"/>
  <c r="J1399" i="1" s="1"/>
  <c r="I1399" i="1" a="1"/>
  <c r="I1399" i="1" s="1"/>
  <c r="I1371" i="1" a="1"/>
  <c r="I1371" i="1"/>
  <c r="F1399" i="1" a="1"/>
  <c r="F1399" i="1"/>
  <c r="K1372" i="1" a="1"/>
  <c r="K1372" i="1"/>
  <c r="H1399" i="1" a="1"/>
  <c r="H1399" i="1" s="1"/>
  <c r="G1399" i="1" a="1"/>
  <c r="G1399" i="1"/>
  <c r="H1371" i="1" a="1"/>
  <c r="H1371" i="1"/>
  <c r="F1372" i="1" a="1"/>
  <c r="F1372" i="1" s="1"/>
  <c r="J1369" i="1" a="1"/>
  <c r="J1369" i="1" s="1"/>
  <c r="I1369" i="1" a="1"/>
  <c r="I1369" i="1" s="1"/>
  <c r="F1367" i="1" a="1"/>
  <c r="F1367" i="1" s="1"/>
  <c r="J1366" i="1" a="1"/>
  <c r="J1366" i="1"/>
  <c r="H1361" i="1" a="1"/>
  <c r="H1361" i="1" s="1"/>
  <c r="I1366" i="1" a="1"/>
  <c r="I1366" i="1" s="1"/>
  <c r="J1364" i="1" a="1"/>
  <c r="J1364" i="1"/>
  <c r="H1364" i="1" a="1"/>
  <c r="H1364" i="1"/>
  <c r="F1362" i="1" a="1"/>
  <c r="F1362" i="1" s="1"/>
  <c r="K1362" i="1" a="1"/>
  <c r="K1362" i="1" s="1"/>
  <c r="G1366" i="1" a="1"/>
  <c r="G1366" i="1"/>
  <c r="G1367" i="1" a="1"/>
  <c r="G1367" i="1"/>
  <c r="J1367" i="1" a="1"/>
  <c r="J1367" i="1" s="1"/>
  <c r="K1368" i="1" a="1"/>
  <c r="K1368" i="1" s="1"/>
  <c r="J1368" i="1" a="1"/>
  <c r="J1368" i="1" s="1"/>
  <c r="G1364" i="1" a="1"/>
  <c r="G1364" i="1"/>
  <c r="I1363" i="1" a="1"/>
  <c r="I1363" i="1"/>
  <c r="G1363" i="1" a="1"/>
  <c r="G1363" i="1" s="1"/>
  <c r="H1363" i="1" a="1"/>
  <c r="H1363" i="1" s="1"/>
  <c r="G1361" i="1" a="1"/>
  <c r="G1361" i="1"/>
  <c r="H1362" i="1" a="1"/>
  <c r="H1362" i="1" s="1"/>
  <c r="K1361" i="1" a="1"/>
  <c r="K1361" i="1" s="1"/>
  <c r="G1370" i="1" a="1"/>
  <c r="G1370" i="1" s="1"/>
  <c r="I1362" i="1" a="1"/>
  <c r="I1362" i="1"/>
  <c r="F1370" i="1" a="1"/>
  <c r="F1370" i="1"/>
  <c r="G1369" i="1" a="1"/>
  <c r="G1369" i="1" s="1"/>
  <c r="F1368" i="1" a="1"/>
  <c r="F1368" i="1" s="1"/>
  <c r="I1364" i="1" a="1"/>
  <c r="I1364" i="1"/>
  <c r="K1363" i="1" a="1"/>
  <c r="K1363" i="1"/>
  <c r="I1365" i="1" a="1"/>
  <c r="I1365" i="1"/>
  <c r="F1365" i="1" a="1"/>
  <c r="F1365" i="1" s="1"/>
  <c r="K1364" i="1" a="1"/>
  <c r="K1364" i="1" s="1"/>
  <c r="F1363" i="1" a="1"/>
  <c r="F1363" i="1" s="1"/>
  <c r="K1366" i="1" a="1"/>
  <c r="K1366" i="1" s="1"/>
  <c r="H1368" i="1" a="1"/>
  <c r="H1368" i="1" s="1"/>
  <c r="K1365" i="1" a="1"/>
  <c r="K1365" i="1" s="1"/>
  <c r="J1362" i="1" a="1"/>
  <c r="J1362" i="1"/>
  <c r="F1364" i="1" a="1"/>
  <c r="F1364" i="1"/>
  <c r="K1367" i="1" a="1"/>
  <c r="K1367" i="1" s="1"/>
  <c r="G1365" i="1" a="1"/>
  <c r="G1365" i="1"/>
  <c r="G1371" i="1" a="1"/>
  <c r="G1371" i="1"/>
  <c r="J1370" i="1" a="1"/>
  <c r="J1370" i="1"/>
  <c r="H1367" i="1" a="1"/>
  <c r="H1367" i="1"/>
  <c r="F1371" i="1" a="1"/>
  <c r="F1371" i="1" s="1"/>
  <c r="K1370" i="1" a="1"/>
  <c r="K1370" i="1" s="1"/>
  <c r="I1370" i="1" a="1"/>
  <c r="I1370" i="1" s="1"/>
  <c r="H1370" i="1" a="1"/>
  <c r="H1370" i="1" s="1"/>
  <c r="I1368" i="1" a="1"/>
  <c r="I1368" i="1" s="1"/>
  <c r="H1366" i="1" a="1"/>
  <c r="H1366" i="1" s="1"/>
  <c r="J1363" i="1" a="1"/>
  <c r="J1363" i="1"/>
  <c r="H1365" i="1" a="1"/>
  <c r="H1365" i="1" s="1"/>
  <c r="I1367" i="1" a="1"/>
  <c r="I1367" i="1" s="1"/>
  <c r="G1362" i="1" a="1"/>
  <c r="G1362" i="1"/>
  <c r="J1361" i="1" a="1"/>
  <c r="J1361" i="1"/>
  <c r="H1369" i="1" a="1"/>
  <c r="H1369" i="1"/>
  <c r="K1369" i="1" a="1"/>
  <c r="K1369" i="1"/>
  <c r="G1368" i="1" a="1"/>
  <c r="G1368" i="1" s="1"/>
  <c r="F1369" i="1" a="1"/>
  <c r="F1369" i="1"/>
  <c r="F1366" i="1" a="1"/>
  <c r="F1366" i="1" s="1"/>
  <c r="I1361" i="1" a="1"/>
  <c r="I1361" i="1" s="1"/>
  <c r="J1365" i="1" a="1"/>
  <c r="J1365" i="1" s="1"/>
  <c r="F1361" i="1" a="1"/>
  <c r="F1361" i="1" s="1"/>
  <c r="K1357" i="1" a="1"/>
  <c r="K1357" i="1" s="1"/>
  <c r="K1355" i="1" a="1"/>
  <c r="K1355" i="1" s="1"/>
  <c r="H1356" i="1" a="1"/>
  <c r="H1356" i="1" s="1"/>
  <c r="H1355" i="1" a="1"/>
  <c r="H1355" i="1"/>
  <c r="K1352" i="1" a="1"/>
  <c r="K1352" i="1"/>
  <c r="H1357" i="1" a="1"/>
  <c r="H1357" i="1"/>
  <c r="J1357" i="1" a="1"/>
  <c r="J1357" i="1" s="1"/>
  <c r="G1352" i="1" a="1"/>
  <c r="G1352" i="1"/>
  <c r="G1357" i="1" a="1"/>
  <c r="G1357" i="1"/>
  <c r="G1355" i="1" a="1"/>
  <c r="G1355" i="1" s="1"/>
  <c r="J1353" i="1" a="1"/>
  <c r="J1353" i="1" s="1"/>
  <c r="H1352" i="1" a="1"/>
  <c r="H1352" i="1" s="1"/>
  <c r="I1351" i="1" a="1"/>
  <c r="I1351" i="1" s="1"/>
  <c r="J1356" i="1" a="1"/>
  <c r="J1356" i="1"/>
  <c r="J1351" i="1" a="1"/>
  <c r="J1351" i="1" s="1"/>
  <c r="J1354" i="1" a="1"/>
  <c r="J1354" i="1" s="1"/>
  <c r="I1358" i="1" a="1"/>
  <c r="I1358" i="1"/>
  <c r="H1353" i="1" a="1"/>
  <c r="H1353" i="1"/>
  <c r="K1360" i="1" a="1"/>
  <c r="K1360" i="1" s="1"/>
  <c r="G1354" i="1" a="1"/>
  <c r="G1354" i="1" s="1"/>
  <c r="J1352" i="1" a="1"/>
  <c r="J1352" i="1"/>
  <c r="K1359" i="1" a="1"/>
  <c r="K1359" i="1"/>
  <c r="J1355" i="1" a="1"/>
  <c r="J1355" i="1" s="1"/>
  <c r="F1357" i="1" a="1"/>
  <c r="F1357" i="1" s="1"/>
  <c r="G1353" i="1" a="1"/>
  <c r="G1353" i="1" s="1"/>
  <c r="F1356" i="1" a="1"/>
  <c r="F1356" i="1"/>
  <c r="F1352" i="1" a="1"/>
  <c r="F1352" i="1"/>
  <c r="F1351" i="1" a="1"/>
  <c r="F1351" i="1" s="1"/>
  <c r="G1356" i="1" a="1"/>
  <c r="G1356" i="1" s="1"/>
  <c r="J1360" i="1" a="1"/>
  <c r="J1360" i="1"/>
  <c r="I1360" i="1" a="1"/>
  <c r="I1360" i="1" s="1"/>
  <c r="H1358" i="1" a="1"/>
  <c r="H1358" i="1" s="1"/>
  <c r="H1360" i="1" a="1"/>
  <c r="H1360" i="1" s="1"/>
  <c r="K1353" i="1" a="1"/>
  <c r="K1353" i="1"/>
  <c r="G1360" i="1" a="1"/>
  <c r="G1360" i="1"/>
  <c r="F1360" i="1" a="1"/>
  <c r="F1360" i="1" s="1"/>
  <c r="J1359" i="1" a="1"/>
  <c r="J1359" i="1" s="1"/>
  <c r="F1355" i="1" a="1"/>
  <c r="F1355" i="1"/>
  <c r="K1356" i="1" a="1"/>
  <c r="K1356" i="1"/>
  <c r="I1359" i="1" a="1"/>
  <c r="I1359" i="1"/>
  <c r="H1359" i="1" a="1"/>
  <c r="H1359" i="1" s="1"/>
  <c r="G1359" i="1" a="1"/>
  <c r="G1359" i="1" s="1"/>
  <c r="F1359" i="1" a="1"/>
  <c r="F1359" i="1" s="1"/>
  <c r="K1358" i="1" a="1"/>
  <c r="K1358" i="1" s="1"/>
  <c r="K1354" i="1" a="1"/>
  <c r="K1354" i="1" s="1"/>
  <c r="J1358" i="1" a="1"/>
  <c r="J1358" i="1" s="1"/>
  <c r="I1355" i="1" a="1"/>
  <c r="I1355" i="1"/>
  <c r="K1350" i="1" a="1"/>
  <c r="K1350" i="1"/>
  <c r="G1358" i="1" a="1"/>
  <c r="G1358" i="1" s="1"/>
  <c r="I1352" i="1" a="1"/>
  <c r="I1352" i="1"/>
  <c r="F1358" i="1" a="1"/>
  <c r="F1358" i="1"/>
  <c r="I1357" i="1" a="1"/>
  <c r="I1357" i="1"/>
  <c r="F1353" i="1" a="1"/>
  <c r="F1353" i="1"/>
  <c r="I1356" i="1" a="1"/>
  <c r="I1356" i="1" s="1"/>
  <c r="I1354" i="1" a="1"/>
  <c r="I1354" i="1" s="1"/>
  <c r="H1354" i="1" a="1"/>
  <c r="H1354" i="1" s="1"/>
  <c r="F1354" i="1" a="1"/>
  <c r="F1354" i="1" s="1"/>
  <c r="G1351" i="1" a="1"/>
  <c r="G1351" i="1" s="1"/>
  <c r="I1353" i="1" a="1"/>
  <c r="I1353" i="1" s="1"/>
  <c r="K1351" i="1" a="1"/>
  <c r="K1351" i="1"/>
  <c r="H1351" i="1" a="1"/>
  <c r="H1351" i="1" s="1"/>
  <c r="J1336" i="1" a="1"/>
  <c r="J1336" i="1" s="1"/>
  <c r="F1337" i="1" a="1"/>
  <c r="F1337" i="1"/>
  <c r="F1346" i="1" a="1"/>
  <c r="F1346" i="1"/>
  <c r="G1337" i="1" a="1"/>
  <c r="G1337" i="1"/>
  <c r="K1345" i="1" a="1"/>
  <c r="K1345" i="1"/>
  <c r="H1345" i="1" a="1"/>
  <c r="H1345" i="1" s="1"/>
  <c r="J1345" i="1" a="1"/>
  <c r="J1345" i="1"/>
  <c r="I1345" i="1" a="1"/>
  <c r="I1345" i="1" s="1"/>
  <c r="F1345" i="1" a="1"/>
  <c r="F1345" i="1" s="1"/>
  <c r="H1344" i="1" a="1"/>
  <c r="H1344" i="1" s="1"/>
  <c r="K1338" i="1" a="1"/>
  <c r="K1338" i="1" s="1"/>
  <c r="J1338" i="1" a="1"/>
  <c r="J1338" i="1" s="1"/>
  <c r="K1337" i="1" a="1"/>
  <c r="K1337" i="1" s="1"/>
  <c r="H1338" i="1" a="1"/>
  <c r="H1338" i="1" s="1"/>
  <c r="I1338" i="1" a="1"/>
  <c r="I1338" i="1"/>
  <c r="F1338" i="1" a="1"/>
  <c r="F1338" i="1"/>
  <c r="I1337" i="1" a="1"/>
  <c r="I1337" i="1"/>
  <c r="K1344" i="1" a="1"/>
  <c r="K1344" i="1" s="1"/>
  <c r="F1350" i="1" a="1"/>
  <c r="F1350" i="1"/>
  <c r="J1350" i="1" a="1"/>
  <c r="J1350" i="1"/>
  <c r="I1350" i="1" a="1"/>
  <c r="I1350" i="1" s="1"/>
  <c r="H1350" i="1" a="1"/>
  <c r="H1350" i="1" s="1"/>
  <c r="J1337" i="1" a="1"/>
  <c r="J1337" i="1" s="1"/>
  <c r="G1350" i="1" a="1"/>
  <c r="G1350" i="1" s="1"/>
  <c r="I1336" i="1" a="1"/>
  <c r="I1336" i="1"/>
  <c r="J1347" i="1" a="1"/>
  <c r="J1347" i="1" s="1"/>
  <c r="H1347" i="1" a="1"/>
  <c r="H1347" i="1" s="1"/>
  <c r="G1347" i="1" a="1"/>
  <c r="G1347" i="1"/>
  <c r="F1344" i="1" a="1"/>
  <c r="F1344" i="1"/>
  <c r="G1338" i="1" a="1"/>
  <c r="G1338" i="1" s="1"/>
  <c r="K1336" i="1" a="1"/>
  <c r="K1336" i="1" s="1"/>
  <c r="F1347" i="1" a="1"/>
  <c r="F1347" i="1"/>
  <c r="K1348" i="1" a="1"/>
  <c r="K1348" i="1"/>
  <c r="I1344" i="1" a="1"/>
  <c r="I1344" i="1" s="1"/>
  <c r="J1348" i="1" a="1"/>
  <c r="J1348" i="1" s="1"/>
  <c r="I1348" i="1" a="1"/>
  <c r="I1348" i="1" s="1"/>
  <c r="H1348" i="1" a="1"/>
  <c r="H1348" i="1"/>
  <c r="G1348" i="1" a="1"/>
  <c r="G1348" i="1"/>
  <c r="J1344" i="1" a="1"/>
  <c r="J1344" i="1" s="1"/>
  <c r="H1337" i="1" a="1"/>
  <c r="H1337" i="1" s="1"/>
  <c r="F1348" i="1" a="1"/>
  <c r="F1348" i="1"/>
  <c r="G1344" i="1" a="1"/>
  <c r="G1344" i="1" s="1"/>
  <c r="K1347" i="1" a="1"/>
  <c r="K1347" i="1" s="1"/>
  <c r="I1347" i="1" a="1"/>
  <c r="I1347" i="1" s="1"/>
  <c r="K1346" i="1" a="1"/>
  <c r="K1346" i="1"/>
  <c r="G1345" i="1" a="1"/>
  <c r="G1345" i="1"/>
  <c r="J1346" i="1" a="1"/>
  <c r="J1346" i="1" s="1"/>
  <c r="I1346" i="1" a="1"/>
  <c r="I1346" i="1" s="1"/>
  <c r="H1346" i="1" a="1"/>
  <c r="H1346" i="1"/>
  <c r="G1346" i="1" a="1"/>
  <c r="G1346" i="1"/>
  <c r="F1332" i="1" a="1"/>
  <c r="F1332" i="1"/>
  <c r="K1331" i="1" a="1"/>
  <c r="K1331" i="1" s="1"/>
  <c r="J1331" i="1" a="1"/>
  <c r="J1331" i="1" s="1"/>
  <c r="G1324" i="1" a="1"/>
  <c r="G1324" i="1" s="1"/>
  <c r="F1331" i="1" a="1"/>
  <c r="F1331" i="1" s="1"/>
  <c r="K1330" i="1" a="1"/>
  <c r="K1330" i="1" s="1"/>
  <c r="I1330" i="1" a="1"/>
  <c r="I1330" i="1" s="1"/>
  <c r="J1323" i="1" a="1"/>
  <c r="J1323" i="1"/>
  <c r="I1333" i="1" a="1"/>
  <c r="I1333" i="1"/>
  <c r="F1323" i="1" a="1"/>
  <c r="F1323" i="1" s="1"/>
  <c r="J1334" i="1" a="1"/>
  <c r="J1334" i="1"/>
  <c r="G1332" i="1" a="1"/>
  <c r="G1332" i="1"/>
  <c r="H1330" i="1" a="1"/>
  <c r="H1330" i="1"/>
  <c r="J1324" i="1" a="1"/>
  <c r="J1324" i="1"/>
  <c r="H1336" i="1" a="1"/>
  <c r="H1336" i="1" s="1"/>
  <c r="G1336" i="1" a="1"/>
  <c r="G1336" i="1" s="1"/>
  <c r="H1335" i="1" a="1"/>
  <c r="H1335" i="1" s="1"/>
  <c r="F1336" i="1" a="1"/>
  <c r="F1336" i="1" s="1"/>
  <c r="K1335" i="1" a="1"/>
  <c r="K1335" i="1" s="1"/>
  <c r="J1332" i="1" a="1"/>
  <c r="J1332" i="1" s="1"/>
  <c r="H1331" i="1" a="1"/>
  <c r="H1331" i="1"/>
  <c r="F1335" i="1" a="1"/>
  <c r="F1335" i="1" s="1"/>
  <c r="G1334" i="1" a="1"/>
  <c r="G1334" i="1" s="1"/>
  <c r="J1335" i="1" a="1"/>
  <c r="J1335" i="1"/>
  <c r="I1335" i="1" a="1"/>
  <c r="I1335" i="1"/>
  <c r="I1323" i="1" a="1"/>
  <c r="I1323" i="1"/>
  <c r="H1333" i="1" a="1"/>
  <c r="H1333" i="1"/>
  <c r="I1332" i="1" a="1"/>
  <c r="I1332" i="1" s="1"/>
  <c r="F1330" i="1" a="1"/>
  <c r="F1330" i="1"/>
  <c r="H1323" i="1" a="1"/>
  <c r="H1323" i="1" s="1"/>
  <c r="G1335" i="1" a="1"/>
  <c r="G1335" i="1" s="1"/>
  <c r="G1331" i="1" a="1"/>
  <c r="G1331" i="1" s="1"/>
  <c r="H1324" i="1" a="1"/>
  <c r="H1324" i="1" s="1"/>
  <c r="I1324" i="1" a="1"/>
  <c r="I1324" i="1" s="1"/>
  <c r="K1334" i="1" a="1"/>
  <c r="K1334" i="1" s="1"/>
  <c r="I1334" i="1" a="1"/>
  <c r="I1334" i="1" s="1"/>
  <c r="G1323" i="1" a="1"/>
  <c r="G1323" i="1"/>
  <c r="H1334" i="1" a="1"/>
  <c r="H1334" i="1"/>
  <c r="F1334" i="1" a="1"/>
  <c r="F1334" i="1"/>
  <c r="K1333" i="1" a="1"/>
  <c r="K1333" i="1" s="1"/>
  <c r="K1323" i="1" a="1"/>
  <c r="K1323" i="1"/>
  <c r="J1333" i="1" a="1"/>
  <c r="J1333" i="1"/>
  <c r="G1333" i="1" a="1"/>
  <c r="G1333" i="1" s="1"/>
  <c r="F1333" i="1" a="1"/>
  <c r="F1333" i="1" s="1"/>
  <c r="H1332" i="1" a="1"/>
  <c r="H1332" i="1" s="1"/>
  <c r="I1331" i="1" a="1"/>
  <c r="I1331" i="1" s="1"/>
  <c r="G1330" i="1" a="1"/>
  <c r="G1330" i="1"/>
  <c r="F1324" i="1" a="1"/>
  <c r="F1324" i="1" s="1"/>
  <c r="J1330" i="1" a="1"/>
  <c r="J1330" i="1" s="1"/>
  <c r="K1324" i="1" a="1"/>
  <c r="K1324" i="1"/>
  <c r="K1332" i="1" a="1"/>
  <c r="K1332" i="1"/>
  <c r="J1321" i="1" a="1"/>
  <c r="J1321" i="1" s="1"/>
  <c r="H1318" i="1" a="1"/>
  <c r="H1318" i="1" s="1"/>
  <c r="K1317" i="1" a="1"/>
  <c r="K1317" i="1"/>
  <c r="I1321" i="1" a="1"/>
  <c r="I1321" i="1"/>
  <c r="G1321" i="1" a="1"/>
  <c r="G1321" i="1" s="1"/>
  <c r="I1319" i="1" a="1"/>
  <c r="I1319" i="1" s="1"/>
  <c r="F1319" i="1" a="1"/>
  <c r="F1319" i="1" s="1"/>
  <c r="J1318" i="1" a="1"/>
  <c r="J1318" i="1"/>
  <c r="K1322" i="1" a="1"/>
  <c r="K1322" i="1"/>
  <c r="G1322" i="1" a="1"/>
  <c r="G1322" i="1" s="1"/>
  <c r="F1322" i="1" a="1"/>
  <c r="F1322" i="1" s="1"/>
  <c r="H1321" i="1" a="1"/>
  <c r="H1321" i="1" s="1"/>
  <c r="H1315" i="1" a="1"/>
  <c r="H1315" i="1" s="1"/>
  <c r="F1321" i="1" a="1"/>
  <c r="F1321" i="1" s="1"/>
  <c r="J1319" i="1" a="1"/>
  <c r="J1319" i="1" s="1"/>
  <c r="H1319" i="1" a="1"/>
  <c r="H1319" i="1"/>
  <c r="G1319" i="1" a="1"/>
  <c r="G1319" i="1"/>
  <c r="H1317" i="1" a="1"/>
  <c r="H1317" i="1" s="1"/>
  <c r="I1318" i="1" a="1"/>
  <c r="I1318" i="1" s="1"/>
  <c r="F1318" i="1" a="1"/>
  <c r="F1318" i="1"/>
  <c r="J1317" i="1" a="1"/>
  <c r="J1317" i="1"/>
  <c r="G1316" i="1" a="1"/>
  <c r="G1316" i="1"/>
  <c r="I1316" i="1" a="1"/>
  <c r="I1316" i="1" s="1"/>
  <c r="H1316" i="1" a="1"/>
  <c r="H1316" i="1" s="1"/>
  <c r="F1316" i="1" a="1"/>
  <c r="F1316" i="1" s="1"/>
  <c r="J1315" i="1" a="1"/>
  <c r="J1315" i="1" s="1"/>
  <c r="I1315" i="1" a="1"/>
  <c r="I1315" i="1" s="1"/>
  <c r="F1315" i="1" a="1"/>
  <c r="F1315" i="1" s="1"/>
  <c r="I1317" i="1" a="1"/>
  <c r="I1317" i="1"/>
  <c r="F1317" i="1" a="1"/>
  <c r="F1317" i="1"/>
  <c r="K1316" i="1" a="1"/>
  <c r="K1316" i="1" s="1"/>
  <c r="J1322" i="1" a="1"/>
  <c r="J1322" i="1" s="1"/>
  <c r="G1318" i="1" a="1"/>
  <c r="G1318" i="1"/>
  <c r="G1315" i="1" a="1"/>
  <c r="G1315" i="1"/>
  <c r="J1316" i="1" a="1"/>
  <c r="J1316" i="1" s="1"/>
  <c r="G1317" i="1" a="1"/>
  <c r="G1317" i="1" s="1"/>
  <c r="I1322" i="1" a="1"/>
  <c r="I1322" i="1" s="1"/>
  <c r="K1319" i="1" a="1"/>
  <c r="K1319" i="1" s="1"/>
  <c r="K1315" i="1" a="1"/>
  <c r="K1315" i="1" s="1"/>
  <c r="K1318" i="1" a="1"/>
  <c r="K1318" i="1" s="1"/>
  <c r="H1322" i="1" a="1"/>
  <c r="H1322" i="1" s="1"/>
  <c r="K1321" i="1" a="1"/>
  <c r="K1321" i="1"/>
  <c r="J1258" i="1" a="1"/>
  <c r="J1258" i="1" s="1"/>
  <c r="G1258" i="1" a="1"/>
  <c r="G1258" i="1" s="1"/>
  <c r="H1257" i="1" a="1"/>
  <c r="H1257" i="1" s="1"/>
  <c r="F1258" i="1" a="1"/>
  <c r="F1258" i="1"/>
  <c r="J1256" i="1" a="1"/>
  <c r="J1256" i="1"/>
  <c r="G1256" i="1" a="1"/>
  <c r="G1256" i="1"/>
  <c r="K1255" i="1" a="1"/>
  <c r="K1255" i="1" s="1"/>
  <c r="K1251" i="1" a="1"/>
  <c r="K1251" i="1"/>
  <c r="H1251" i="1" a="1"/>
  <c r="H1251" i="1" s="1"/>
  <c r="I1256" i="1" a="1"/>
  <c r="I1256" i="1" s="1"/>
  <c r="H1256" i="1" a="1"/>
  <c r="H1256" i="1" s="1"/>
  <c r="F1256" i="1" a="1"/>
  <c r="F1256" i="1" s="1"/>
  <c r="J1255" i="1" a="1"/>
  <c r="J1255" i="1" s="1"/>
  <c r="K1254" i="1" a="1"/>
  <c r="K1254" i="1" s="1"/>
  <c r="F1254" i="1" a="1"/>
  <c r="F1254" i="1" s="1"/>
  <c r="I1253" i="1" a="1"/>
  <c r="I1253" i="1" s="1"/>
  <c r="H1255" i="1" a="1"/>
  <c r="H1255" i="1"/>
  <c r="H1253" i="1" a="1"/>
  <c r="H1253" i="1"/>
  <c r="I1254" i="1" a="1"/>
  <c r="I1254" i="1" s="1"/>
  <c r="J1253" i="1" a="1"/>
  <c r="J1253" i="1"/>
  <c r="J1252" i="1" a="1"/>
  <c r="J1252" i="1"/>
  <c r="I1252" i="1" a="1"/>
  <c r="I1252" i="1" s="1"/>
  <c r="K1260" i="1" a="1"/>
  <c r="K1260" i="1" s="1"/>
  <c r="K1256" i="1" a="1"/>
  <c r="K1256" i="1" s="1"/>
  <c r="I1255" i="1" a="1"/>
  <c r="I1255" i="1" s="1"/>
  <c r="I1258" i="1" a="1"/>
  <c r="I1258" i="1"/>
  <c r="G1257" i="1" a="1"/>
  <c r="G1257" i="1" s="1"/>
  <c r="I1257" i="1" a="1"/>
  <c r="I1257" i="1" s="1"/>
  <c r="G1253" i="1" a="1"/>
  <c r="G1253" i="1" s="1"/>
  <c r="J1254" i="1" a="1"/>
  <c r="J1254" i="1"/>
  <c r="K1261" i="1" a="1"/>
  <c r="K1261" i="1" s="1"/>
  <c r="H1260" i="1" a="1"/>
  <c r="H1260" i="1" s="1"/>
  <c r="J1257" i="1" a="1"/>
  <c r="J1257" i="1"/>
  <c r="J1261" i="1" a="1"/>
  <c r="J1261" i="1"/>
  <c r="I1261" i="1" a="1"/>
  <c r="I1261" i="1" s="1"/>
  <c r="H1261" i="1" a="1"/>
  <c r="H1261" i="1" s="1"/>
  <c r="I1260" i="1" a="1"/>
  <c r="I1260" i="1" s="1"/>
  <c r="J1259" i="1" a="1"/>
  <c r="J1259" i="1"/>
  <c r="H1258" i="1" a="1"/>
  <c r="H1258" i="1"/>
  <c r="H1254" i="1" a="1"/>
  <c r="H1254" i="1" s="1"/>
  <c r="F1252" i="1" a="1"/>
  <c r="F1252" i="1" s="1"/>
  <c r="I1259" i="1" a="1"/>
  <c r="I1259" i="1" s="1"/>
  <c r="K1258" i="1" a="1"/>
  <c r="K1258" i="1" s="1"/>
  <c r="H1252" i="1" a="1"/>
  <c r="H1252" i="1" s="1"/>
  <c r="I1251" i="1" a="1"/>
  <c r="I1251" i="1" s="1"/>
  <c r="G1254" i="1" a="1"/>
  <c r="G1254" i="1"/>
  <c r="F1257" i="1" a="1"/>
  <c r="F1257" i="1"/>
  <c r="J1251" i="1" a="1"/>
  <c r="J1251" i="1" s="1"/>
  <c r="G1261" i="1" a="1"/>
  <c r="G1261" i="1" s="1"/>
  <c r="H1259" i="1" a="1"/>
  <c r="H1259" i="1"/>
  <c r="F1261" i="1" a="1"/>
  <c r="F1261" i="1"/>
  <c r="J1260" i="1" a="1"/>
  <c r="J1260" i="1"/>
  <c r="K1253" i="1" a="1"/>
  <c r="K1253" i="1" s="1"/>
  <c r="K1259" i="1" a="1"/>
  <c r="K1259" i="1" s="1"/>
  <c r="K1257" i="1" a="1"/>
  <c r="K1257" i="1" s="1"/>
  <c r="F1253" i="1" a="1"/>
  <c r="F1253" i="1" s="1"/>
  <c r="K1252" i="1" a="1"/>
  <c r="K1252" i="1" s="1"/>
  <c r="G1260" i="1" a="1"/>
  <c r="G1260" i="1" s="1"/>
  <c r="F1260" i="1" a="1"/>
  <c r="F1260" i="1"/>
  <c r="G1252" i="1" a="1"/>
  <c r="G1252" i="1"/>
  <c r="G1255" i="1" a="1"/>
  <c r="G1255" i="1" s="1"/>
  <c r="G1259" i="1" a="1"/>
  <c r="G1259" i="1" s="1"/>
  <c r="F1259" i="1" a="1"/>
  <c r="F1259" i="1"/>
  <c r="F1255" i="1" a="1"/>
  <c r="F1255" i="1"/>
  <c r="H1243" i="1" a="1"/>
  <c r="H1243" i="1"/>
  <c r="F1247" i="1" a="1"/>
  <c r="F1247" i="1" s="1"/>
  <c r="J1246" i="1" a="1"/>
  <c r="J1246" i="1" s="1"/>
  <c r="I1244" i="1" a="1"/>
  <c r="I1244" i="1" s="1"/>
  <c r="H1246" i="1" a="1"/>
  <c r="H1246" i="1" s="1"/>
  <c r="K1245" i="1" a="1"/>
  <c r="K1245" i="1" s="1"/>
  <c r="G1245" i="1" a="1"/>
  <c r="G1245" i="1" s="1"/>
  <c r="K1242" i="1" a="1"/>
  <c r="K1242" i="1"/>
  <c r="H1242" i="1" a="1"/>
  <c r="H1242" i="1" s="1"/>
  <c r="K1240" i="1" a="1"/>
  <c r="K1240" i="1" s="1"/>
  <c r="J1241" i="1" a="1"/>
  <c r="J1241" i="1" s="1"/>
  <c r="H1241" i="1" a="1"/>
  <c r="H1241" i="1"/>
  <c r="G1251" i="1" a="1"/>
  <c r="G1251" i="1"/>
  <c r="J1250" i="1" a="1"/>
  <c r="J1250" i="1"/>
  <c r="F1242" i="1" a="1"/>
  <c r="F1242" i="1" s="1"/>
  <c r="G1250" i="1" a="1"/>
  <c r="G1250" i="1"/>
  <c r="I1249" i="1" a="1"/>
  <c r="I1249" i="1" s="1"/>
  <c r="F1249" i="1" a="1"/>
  <c r="F1249" i="1" s="1"/>
  <c r="H1248" i="1" a="1"/>
  <c r="H1248" i="1" s="1"/>
  <c r="I1245" i="1" a="1"/>
  <c r="I1245" i="1" s="1"/>
  <c r="I1243" i="1" a="1"/>
  <c r="I1243" i="1" s="1"/>
  <c r="G1248" i="1" a="1"/>
  <c r="G1248" i="1" s="1"/>
  <c r="H1247" i="1" a="1"/>
  <c r="H1247" i="1" s="1"/>
  <c r="K1246" i="1" a="1"/>
  <c r="K1246" i="1" s="1"/>
  <c r="K1243" i="1" a="1"/>
  <c r="K1243" i="1"/>
  <c r="I1241" i="1" a="1"/>
  <c r="I1241" i="1"/>
  <c r="G1246" i="1" a="1"/>
  <c r="G1246" i="1" s="1"/>
  <c r="G1241" i="1" a="1"/>
  <c r="G1241" i="1"/>
  <c r="J1242" i="1" a="1"/>
  <c r="J1242" i="1"/>
  <c r="H1245" i="1" a="1"/>
  <c r="H1245" i="1" s="1"/>
  <c r="F1251" i="1" a="1"/>
  <c r="F1251" i="1" s="1"/>
  <c r="J1249" i="1" a="1"/>
  <c r="J1249" i="1" s="1"/>
  <c r="J1240" i="1" a="1"/>
  <c r="J1240" i="1" s="1"/>
  <c r="K1250" i="1" a="1"/>
  <c r="K1250" i="1"/>
  <c r="I1250" i="1" a="1"/>
  <c r="I1250" i="1" s="1"/>
  <c r="J1245" i="1" a="1"/>
  <c r="J1245" i="1" s="1"/>
  <c r="F1245" i="1" a="1"/>
  <c r="F1245" i="1" s="1"/>
  <c r="K1244" i="1" a="1"/>
  <c r="K1244" i="1"/>
  <c r="F1241" i="1" a="1"/>
  <c r="F1241" i="1" s="1"/>
  <c r="J1244" i="1" a="1"/>
  <c r="J1244" i="1" s="1"/>
  <c r="H1250" i="1" a="1"/>
  <c r="H1250" i="1"/>
  <c r="J1243" i="1" a="1"/>
  <c r="J1243" i="1"/>
  <c r="F1250" i="1" a="1"/>
  <c r="F1250" i="1" s="1"/>
  <c r="F1244" i="1" a="1"/>
  <c r="F1244" i="1" s="1"/>
  <c r="K1249" i="1" a="1"/>
  <c r="K1249" i="1" s="1"/>
  <c r="G1242" i="1" a="1"/>
  <c r="G1242" i="1"/>
  <c r="H1249" i="1" a="1"/>
  <c r="H1249" i="1"/>
  <c r="G1249" i="1" a="1"/>
  <c r="G1249" i="1" s="1"/>
  <c r="F1246" i="1" a="1"/>
  <c r="F1246" i="1" s="1"/>
  <c r="G1244" i="1" a="1"/>
  <c r="G1244" i="1" s="1"/>
  <c r="K1248" i="1" a="1"/>
  <c r="K1248" i="1" s="1"/>
  <c r="I1246" i="1" a="1"/>
  <c r="I1246" i="1" s="1"/>
  <c r="J1248" i="1" a="1"/>
  <c r="J1248" i="1" s="1"/>
  <c r="I1248" i="1" a="1"/>
  <c r="I1248" i="1"/>
  <c r="F1248" i="1" a="1"/>
  <c r="F1248" i="1"/>
  <c r="K1247" i="1" a="1"/>
  <c r="K1247" i="1" s="1"/>
  <c r="G1247" i="1" a="1"/>
  <c r="G1247" i="1" s="1"/>
  <c r="H1244" i="1" a="1"/>
  <c r="H1244" i="1"/>
  <c r="G1243" i="1" a="1"/>
  <c r="G1243" i="1"/>
  <c r="F1243" i="1" a="1"/>
  <c r="F1243" i="1"/>
  <c r="I1242" i="1" a="1"/>
  <c r="I1242" i="1" s="1"/>
  <c r="K1241" i="1" a="1"/>
  <c r="K1241" i="1" s="1"/>
  <c r="J1247" i="1" a="1"/>
  <c r="J1247" i="1" s="1"/>
  <c r="I1247" i="1" a="1"/>
  <c r="I1247" i="1" s="1"/>
  <c r="K1230" i="1" a="1"/>
  <c r="K1230" i="1" s="1"/>
  <c r="H1237" i="1" a="1"/>
  <c r="H1237" i="1" s="1"/>
  <c r="H1232" i="1" a="1"/>
  <c r="H1232" i="1"/>
  <c r="H1231" i="1" a="1"/>
  <c r="H1231" i="1"/>
  <c r="H1236" i="1" a="1"/>
  <c r="H1236" i="1" s="1"/>
  <c r="G1230" i="1" a="1"/>
  <c r="G1230" i="1" s="1"/>
  <c r="K1236" i="1" a="1"/>
  <c r="K1236" i="1"/>
  <c r="I1233" i="1" a="1"/>
  <c r="I1233" i="1"/>
  <c r="J1236" i="1" a="1"/>
  <c r="J1236" i="1"/>
  <c r="H1234" i="1" a="1"/>
  <c r="H1234" i="1" s="1"/>
  <c r="J1235" i="1" a="1"/>
  <c r="J1235" i="1" s="1"/>
  <c r="J1234" i="1" a="1"/>
  <c r="J1234" i="1" s="1"/>
  <c r="H1235" i="1" a="1"/>
  <c r="H1235" i="1" s="1"/>
  <c r="J1231" i="1" a="1"/>
  <c r="J1231" i="1" s="1"/>
  <c r="I1231" i="1" a="1"/>
  <c r="I1231" i="1" s="1"/>
  <c r="G1240" i="1" a="1"/>
  <c r="G1240" i="1"/>
  <c r="F1238" i="1" a="1"/>
  <c r="F1238" i="1" s="1"/>
  <c r="F1236" i="1" a="1"/>
  <c r="F1236" i="1" s="1"/>
  <c r="F1240" i="1" a="1"/>
  <c r="F1240" i="1" s="1"/>
  <c r="G1233" i="1" a="1"/>
  <c r="G1233" i="1"/>
  <c r="K1239" i="1" a="1"/>
  <c r="K1239" i="1"/>
  <c r="G1239" i="1" a="1"/>
  <c r="G1239" i="1"/>
  <c r="K1237" i="1" a="1"/>
  <c r="K1237" i="1" s="1"/>
  <c r="K1235" i="1" a="1"/>
  <c r="K1235" i="1"/>
  <c r="K1232" i="1" a="1"/>
  <c r="K1232" i="1"/>
  <c r="K1234" i="1" a="1"/>
  <c r="K1234" i="1" s="1"/>
  <c r="J1239" i="1" a="1"/>
  <c r="J1239" i="1" s="1"/>
  <c r="J1238" i="1" a="1"/>
  <c r="J1238" i="1" s="1"/>
  <c r="H1239" i="1" a="1"/>
  <c r="H1239" i="1" s="1"/>
  <c r="F1237" i="1" a="1"/>
  <c r="F1237" i="1" s="1"/>
  <c r="I1235" i="1" a="1"/>
  <c r="I1235" i="1" s="1"/>
  <c r="F1232" i="1" a="1"/>
  <c r="F1232" i="1" s="1"/>
  <c r="F1234" i="1" a="1"/>
  <c r="F1234" i="1"/>
  <c r="J1237" i="1" a="1"/>
  <c r="J1237" i="1"/>
  <c r="G1235" i="1" a="1"/>
  <c r="G1235" i="1" s="1"/>
  <c r="K1231" i="1" a="1"/>
  <c r="K1231" i="1"/>
  <c r="F1231" i="1" a="1"/>
  <c r="F1231" i="1"/>
  <c r="I1230" i="1" a="1"/>
  <c r="I1230" i="1"/>
  <c r="F1230" i="1" a="1"/>
  <c r="F1230" i="1" s="1"/>
  <c r="I1238" i="1" a="1"/>
  <c r="I1238" i="1" s="1"/>
  <c r="F1233" i="1" a="1"/>
  <c r="F1233" i="1" s="1"/>
  <c r="I1237" i="1" a="1"/>
  <c r="I1237" i="1"/>
  <c r="K1233" i="1" a="1"/>
  <c r="K1233" i="1" s="1"/>
  <c r="J1233" i="1" a="1"/>
  <c r="J1233" i="1" s="1"/>
  <c r="J1232" i="1" a="1"/>
  <c r="J1232" i="1" s="1"/>
  <c r="I1232" i="1" a="1"/>
  <c r="I1232" i="1"/>
  <c r="H1230" i="1" a="1"/>
  <c r="H1230" i="1" s="1"/>
  <c r="G1234" i="1" a="1"/>
  <c r="G1234" i="1" s="1"/>
  <c r="I1239" i="1" a="1"/>
  <c r="I1239" i="1"/>
  <c r="K1238" i="1" a="1"/>
  <c r="K1238" i="1"/>
  <c r="H1238" i="1" a="1"/>
  <c r="H1238" i="1"/>
  <c r="G1232" i="1" a="1"/>
  <c r="G1232" i="1" s="1"/>
  <c r="G1238" i="1" a="1"/>
  <c r="G1238" i="1" s="1"/>
  <c r="I1236" i="1" a="1"/>
  <c r="I1236" i="1"/>
  <c r="G1236" i="1" a="1"/>
  <c r="G1236" i="1"/>
  <c r="F1235" i="1" a="1"/>
  <c r="F1235" i="1" s="1"/>
  <c r="G1231" i="1" a="1"/>
  <c r="G1231" i="1" s="1"/>
  <c r="J1230" i="1" a="1"/>
  <c r="J1230" i="1" s="1"/>
  <c r="G1237" i="1" a="1"/>
  <c r="G1237" i="1" s="1"/>
  <c r="I1234" i="1" a="1"/>
  <c r="I1234" i="1" s="1"/>
  <c r="H1233" i="1" a="1"/>
  <c r="H1233" i="1" s="1"/>
  <c r="I1240" i="1" a="1"/>
  <c r="I1240" i="1"/>
  <c r="H1240" i="1" a="1"/>
  <c r="H1240" i="1"/>
  <c r="F1239" i="1" a="1"/>
  <c r="F1239" i="1"/>
  <c r="H1226" i="1" a="1"/>
  <c r="H1226" i="1" s="1"/>
  <c r="G1226" i="1" a="1"/>
  <c r="G1226" i="1"/>
  <c r="K1225" i="1" a="1"/>
  <c r="K1225" i="1"/>
  <c r="F1225" i="1" a="1"/>
  <c r="F1225" i="1"/>
  <c r="I1222" i="1" a="1"/>
  <c r="I1222" i="1" s="1"/>
  <c r="H1223" i="1" a="1"/>
  <c r="H1223" i="1" s="1"/>
  <c r="K1222" i="1" a="1"/>
  <c r="K1222" i="1" s="1"/>
  <c r="J1220" i="1" a="1"/>
  <c r="J1220" i="1" s="1"/>
  <c r="J1223" i="1" a="1"/>
  <c r="J1223" i="1" s="1"/>
  <c r="H1225" i="1" a="1"/>
  <c r="H1225" i="1" s="1"/>
  <c r="G1224" i="1" a="1"/>
  <c r="G1224" i="1"/>
  <c r="K1224" i="1" a="1"/>
  <c r="K1224" i="1"/>
  <c r="G1222" i="1" a="1"/>
  <c r="G1222" i="1" s="1"/>
  <c r="K1223" i="1" a="1"/>
  <c r="K1223" i="1" s="1"/>
  <c r="J1222" i="1" a="1"/>
  <c r="J1222" i="1"/>
  <c r="K1229" i="1" a="1"/>
  <c r="K1229" i="1"/>
  <c r="F1229" i="1" a="1"/>
  <c r="F1229" i="1"/>
  <c r="J1221" i="1" a="1"/>
  <c r="J1221" i="1" s="1"/>
  <c r="H1228" i="1" a="1"/>
  <c r="H1228" i="1" s="1"/>
  <c r="J1224" i="1" a="1"/>
  <c r="J1224" i="1"/>
  <c r="J1229" i="1" a="1"/>
  <c r="J1229" i="1" s="1"/>
  <c r="G1229" i="1" a="1"/>
  <c r="G1229" i="1" s="1"/>
  <c r="K1228" i="1" a="1"/>
  <c r="K1228" i="1" s="1"/>
  <c r="J1228" i="1" a="1"/>
  <c r="J1228" i="1"/>
  <c r="K1226" i="1" a="1"/>
  <c r="K1226" i="1" s="1"/>
  <c r="I1228" i="1" a="1"/>
  <c r="I1228" i="1" s="1"/>
  <c r="F1226" i="1" a="1"/>
  <c r="F1226" i="1" s="1"/>
  <c r="G1228" i="1" a="1"/>
  <c r="G1228" i="1"/>
  <c r="F1228" i="1" a="1"/>
  <c r="F1228" i="1"/>
  <c r="F1221" i="1" a="1"/>
  <c r="F1221" i="1"/>
  <c r="J1227" i="1" a="1"/>
  <c r="J1227" i="1" s="1"/>
  <c r="G1225" i="1" a="1"/>
  <c r="G1225" i="1"/>
  <c r="I1227" i="1" a="1"/>
  <c r="I1227" i="1"/>
  <c r="G1227" i="1" a="1"/>
  <c r="G1227" i="1" s="1"/>
  <c r="K1221" i="1" a="1"/>
  <c r="K1221" i="1" s="1"/>
  <c r="F1227" i="1" a="1"/>
  <c r="F1227" i="1" s="1"/>
  <c r="I1225" i="1" a="1"/>
  <c r="I1225" i="1" s="1"/>
  <c r="H1224" i="1" a="1"/>
  <c r="H1224" i="1" s="1"/>
  <c r="G1223" i="1" a="1"/>
  <c r="G1223" i="1" s="1"/>
  <c r="I1221" i="1" a="1"/>
  <c r="I1221" i="1" s="1"/>
  <c r="K1220" i="1" a="1"/>
  <c r="K1220" i="1"/>
  <c r="G1221" i="1" a="1"/>
  <c r="G1221" i="1"/>
  <c r="F1224" i="1" a="1"/>
  <c r="F1224" i="1" s="1"/>
  <c r="F1223" i="1" a="1"/>
  <c r="F1223" i="1"/>
  <c r="I1223" i="1" a="1"/>
  <c r="I1223" i="1"/>
  <c r="I1229" i="1" a="1"/>
  <c r="I1229" i="1"/>
  <c r="H1229" i="1" a="1"/>
  <c r="H1229" i="1" s="1"/>
  <c r="K1227" i="1" a="1"/>
  <c r="K1227" i="1" s="1"/>
  <c r="H1227" i="1" a="1"/>
  <c r="H1227" i="1" s="1"/>
  <c r="J1226" i="1" a="1"/>
  <c r="J1226" i="1"/>
  <c r="I1226" i="1" a="1"/>
  <c r="I1226" i="1" s="1"/>
  <c r="H1222" i="1" a="1"/>
  <c r="H1222" i="1" s="1"/>
  <c r="J1225" i="1" a="1"/>
  <c r="J1225" i="1" s="1"/>
  <c r="I1224" i="1" a="1"/>
  <c r="I1224" i="1"/>
  <c r="F1222" i="1" a="1"/>
  <c r="F1222" i="1" s="1"/>
  <c r="H1221" i="1" a="1"/>
  <c r="H1221" i="1" s="1"/>
  <c r="F1217" i="1" a="1"/>
  <c r="F1217" i="1"/>
  <c r="F1213" i="1" a="1"/>
  <c r="F1213" i="1"/>
  <c r="H1217" i="1" a="1"/>
  <c r="H1217" i="1"/>
  <c r="H1218" i="1" a="1"/>
  <c r="H1218" i="1" s="1"/>
  <c r="H1216" i="1" a="1"/>
  <c r="H1216" i="1" s="1"/>
  <c r="J1213" i="1" a="1"/>
  <c r="J1213" i="1"/>
  <c r="I1218" i="1" a="1"/>
  <c r="I1218" i="1"/>
  <c r="G1212" i="1" a="1"/>
  <c r="G1212" i="1" s="1"/>
  <c r="F1218" i="1" a="1"/>
  <c r="F1218" i="1" s="1"/>
  <c r="H1215" i="1" a="1"/>
  <c r="H1215" i="1" s="1"/>
  <c r="J1212" i="1" a="1"/>
  <c r="J1212" i="1" s="1"/>
  <c r="K1217" i="1" a="1"/>
  <c r="K1217" i="1" s="1"/>
  <c r="H1214" i="1" a="1"/>
  <c r="H1214" i="1" s="1"/>
  <c r="F1210" i="1" a="1"/>
  <c r="F1210" i="1"/>
  <c r="H1212" i="1" a="1"/>
  <c r="H1212" i="1"/>
  <c r="J1217" i="1" a="1"/>
  <c r="J1217" i="1"/>
  <c r="I1210" i="1" a="1"/>
  <c r="I1210" i="1" s="1"/>
  <c r="I1217" i="1" a="1"/>
  <c r="I1217" i="1"/>
  <c r="J1216" i="1" a="1"/>
  <c r="J1216" i="1"/>
  <c r="I1216" i="1" a="1"/>
  <c r="I1216" i="1"/>
  <c r="F1216" i="1" a="1"/>
  <c r="F1216" i="1" s="1"/>
  <c r="K1210" i="1" a="1"/>
  <c r="K1210" i="1" s="1"/>
  <c r="K1213" i="1" a="1"/>
  <c r="K1213" i="1" s="1"/>
  <c r="H1213" i="1" a="1"/>
  <c r="H1213" i="1"/>
  <c r="J1215" i="1" a="1"/>
  <c r="J1215" i="1" s="1"/>
  <c r="F1215" i="1" a="1"/>
  <c r="F1215" i="1" s="1"/>
  <c r="K1214" i="1" a="1"/>
  <c r="K1214" i="1"/>
  <c r="G1213" i="1" a="1"/>
  <c r="G1213" i="1"/>
  <c r="I1214" i="1" a="1"/>
  <c r="I1214" i="1" s="1"/>
  <c r="K1212" i="1" a="1"/>
  <c r="K1212" i="1" s="1"/>
  <c r="J1214" i="1" a="1"/>
  <c r="J1214" i="1"/>
  <c r="K1209" i="1" a="1"/>
  <c r="K1209" i="1"/>
  <c r="I1215" i="1" a="1"/>
  <c r="I1215" i="1"/>
  <c r="J1209" i="1" a="1"/>
  <c r="J1209" i="1" s="1"/>
  <c r="K1216" i="1" a="1"/>
  <c r="K1216" i="1" s="1"/>
  <c r="K1215" i="1" a="1"/>
  <c r="K1215" i="1"/>
  <c r="G1215" i="1" a="1"/>
  <c r="G1215" i="1"/>
  <c r="I1212" i="1" a="1"/>
  <c r="I1212" i="1" s="1"/>
  <c r="G1217" i="1" a="1"/>
  <c r="G1217" i="1" s="1"/>
  <c r="G1210" i="1" a="1"/>
  <c r="G1210" i="1"/>
  <c r="J1218" i="1" a="1"/>
  <c r="J1218" i="1" s="1"/>
  <c r="G1218" i="1" a="1"/>
  <c r="G1218" i="1" s="1"/>
  <c r="F1212" i="1" a="1"/>
  <c r="F1212" i="1" s="1"/>
  <c r="G1214" i="1" a="1"/>
  <c r="G1214" i="1"/>
  <c r="F1214" i="1" a="1"/>
  <c r="F1214" i="1"/>
  <c r="G1216" i="1" a="1"/>
  <c r="G1216" i="1"/>
  <c r="I1220" i="1" a="1"/>
  <c r="I1220" i="1" s="1"/>
  <c r="H1220" i="1" a="1"/>
  <c r="H1220" i="1"/>
  <c r="G1220" i="1" a="1"/>
  <c r="G1220" i="1"/>
  <c r="J1219" i="1" a="1"/>
  <c r="J1219" i="1"/>
  <c r="J1210" i="1" a="1"/>
  <c r="J1210" i="1" s="1"/>
  <c r="F1220" i="1" a="1"/>
  <c r="F1220" i="1" s="1"/>
  <c r="K1219" i="1" a="1"/>
  <c r="K1219" i="1" s="1"/>
  <c r="I1219" i="1" a="1"/>
  <c r="I1219" i="1" s="1"/>
  <c r="H1219" i="1" a="1"/>
  <c r="H1219" i="1" s="1"/>
  <c r="G1219" i="1" a="1"/>
  <c r="G1219" i="1" s="1"/>
  <c r="I1213" i="1" a="1"/>
  <c r="I1213" i="1"/>
  <c r="F1219" i="1" a="1"/>
  <c r="F1219" i="1"/>
  <c r="K1218" i="1" a="1"/>
  <c r="K1218" i="1" s="1"/>
  <c r="H1210" i="1" a="1"/>
  <c r="H1210" i="1"/>
  <c r="F1198" i="1" a="1"/>
  <c r="F1198" i="1"/>
  <c r="H1207" i="1" a="1"/>
  <c r="H1207" i="1"/>
  <c r="J1206" i="1" a="1"/>
  <c r="J1206" i="1"/>
  <c r="J1199" i="1" a="1"/>
  <c r="J1199" i="1" s="1"/>
  <c r="F1197" i="1" a="1"/>
  <c r="F1197" i="1" s="1"/>
  <c r="K1196" i="1" a="1"/>
  <c r="K1196" i="1"/>
  <c r="J1198" i="1" a="1"/>
  <c r="J1198" i="1" s="1"/>
  <c r="I1197" i="1" a="1"/>
  <c r="I1197" i="1" s="1"/>
  <c r="I1196" i="1" a="1"/>
  <c r="I1196" i="1" s="1"/>
  <c r="G1200" i="1" a="1"/>
  <c r="G1200" i="1"/>
  <c r="I1199" i="1" a="1"/>
  <c r="I1199" i="1" s="1"/>
  <c r="G1197" i="1" a="1"/>
  <c r="G1197" i="1" s="1"/>
  <c r="I1198" i="1" a="1"/>
  <c r="I1198" i="1"/>
  <c r="K1199" i="1" a="1"/>
  <c r="K1199" i="1"/>
  <c r="I1208" i="1" a="1"/>
  <c r="I1208" i="1"/>
  <c r="G1208" i="1" a="1"/>
  <c r="G1208" i="1"/>
  <c r="K1207" i="1" a="1"/>
  <c r="K1207" i="1" s="1"/>
  <c r="J1207" i="1" a="1"/>
  <c r="J1207" i="1"/>
  <c r="H1197" i="1" a="1"/>
  <c r="H1197" i="1"/>
  <c r="K1200" i="1" a="1"/>
  <c r="K1200" i="1" s="1"/>
  <c r="F1207" i="1" a="1"/>
  <c r="F1207" i="1" s="1"/>
  <c r="J1200" i="1" a="1"/>
  <c r="J1200" i="1" s="1"/>
  <c r="K1198" i="1" a="1"/>
  <c r="K1198" i="1" s="1"/>
  <c r="H1206" i="1" a="1"/>
  <c r="H1206" i="1" s="1"/>
  <c r="I1200" i="1" a="1"/>
  <c r="I1200" i="1" s="1"/>
  <c r="H1196" i="1" a="1"/>
  <c r="H1196" i="1"/>
  <c r="G1198" i="1" a="1"/>
  <c r="G1198" i="1"/>
  <c r="F1200" i="1" a="1"/>
  <c r="F1200" i="1"/>
  <c r="F1199" i="1" a="1"/>
  <c r="F1199" i="1" s="1"/>
  <c r="G1196" i="1" a="1"/>
  <c r="G1196" i="1"/>
  <c r="J1208" i="1" a="1"/>
  <c r="J1208" i="1"/>
  <c r="F1208" i="1" a="1"/>
  <c r="F1208" i="1"/>
  <c r="I1206" i="1" a="1"/>
  <c r="I1206" i="1" s="1"/>
  <c r="G1199" i="1" a="1"/>
  <c r="G1199" i="1" s="1"/>
  <c r="H1200" i="1" a="1"/>
  <c r="H1200" i="1" s="1"/>
  <c r="K1197" i="1" a="1"/>
  <c r="K1197" i="1"/>
  <c r="J1196" i="1" a="1"/>
  <c r="J1196" i="1" s="1"/>
  <c r="I1209" i="1" a="1"/>
  <c r="I1209" i="1" s="1"/>
  <c r="J1197" i="1" a="1"/>
  <c r="J1197" i="1"/>
  <c r="G1206" i="1" a="1"/>
  <c r="G1206" i="1"/>
  <c r="H1208" i="1" a="1"/>
  <c r="H1208" i="1" s="1"/>
  <c r="G1209" i="1" a="1"/>
  <c r="G1209" i="1" s="1"/>
  <c r="H1209" i="1" a="1"/>
  <c r="H1209" i="1"/>
  <c r="K1206" i="1" a="1"/>
  <c r="K1206" i="1"/>
  <c r="F1209" i="1" a="1"/>
  <c r="F1209" i="1"/>
  <c r="G1207" i="1" a="1"/>
  <c r="G1207" i="1" s="1"/>
  <c r="K1208" i="1" a="1"/>
  <c r="K1208" i="1" s="1"/>
  <c r="H1198" i="1" a="1"/>
  <c r="H1198" i="1"/>
  <c r="F1206" i="1" a="1"/>
  <c r="F1206" i="1"/>
  <c r="H1199" i="1" a="1"/>
  <c r="H1199" i="1" s="1"/>
  <c r="I1207" i="1" a="1"/>
  <c r="I1207" i="1" s="1"/>
  <c r="G1186" i="1" a="1"/>
  <c r="G1186" i="1"/>
  <c r="H1190" i="1" a="1"/>
  <c r="H1190" i="1" s="1"/>
  <c r="G1188" i="1" a="1"/>
  <c r="G1188" i="1" s="1"/>
  <c r="G1187" i="1" a="1"/>
  <c r="G1187" i="1" s="1"/>
  <c r="I1188" i="1" a="1"/>
  <c r="I1188" i="1"/>
  <c r="F1188" i="1" a="1"/>
  <c r="F1188" i="1"/>
  <c r="K1185" i="1" a="1"/>
  <c r="K1185" i="1"/>
  <c r="J1185" i="1" a="1"/>
  <c r="J1185" i="1" s="1"/>
  <c r="I1187" i="1" a="1"/>
  <c r="I1187" i="1"/>
  <c r="J1189" i="1" a="1"/>
  <c r="J1189" i="1"/>
  <c r="K1186" i="1" a="1"/>
  <c r="K1186" i="1"/>
  <c r="G1193" i="1" a="1"/>
  <c r="G1193" i="1" s="1"/>
  <c r="I1189" i="1" a="1"/>
  <c r="I1189" i="1" s="1"/>
  <c r="F1190" i="1" a="1"/>
  <c r="F1190" i="1" s="1"/>
  <c r="F1195" i="1" a="1"/>
  <c r="F1195" i="1" s="1"/>
  <c r="F1192" i="1" a="1"/>
  <c r="F1192" i="1" s="1"/>
  <c r="K1194" i="1" a="1"/>
  <c r="K1194" i="1" s="1"/>
  <c r="J1188" i="1" a="1"/>
  <c r="J1188" i="1"/>
  <c r="K1192" i="1" a="1"/>
  <c r="K1192" i="1"/>
  <c r="J1186" i="1" a="1"/>
  <c r="J1186" i="1" s="1"/>
  <c r="F1194" i="1" a="1"/>
  <c r="F1194" i="1"/>
  <c r="H1193" i="1" a="1"/>
  <c r="H1193" i="1"/>
  <c r="J1192" i="1" a="1"/>
  <c r="J1192" i="1"/>
  <c r="I1185" i="1" a="1"/>
  <c r="I1185" i="1"/>
  <c r="K1189" i="1" a="1"/>
  <c r="K1189" i="1" s="1"/>
  <c r="H1188" i="1" a="1"/>
  <c r="H1188" i="1" s="1"/>
  <c r="H1186" i="1" a="1"/>
  <c r="H1186" i="1"/>
  <c r="J1191" i="1" a="1"/>
  <c r="J1191" i="1" s="1"/>
  <c r="G1189" i="1" a="1"/>
  <c r="G1189" i="1" s="1"/>
  <c r="I1186" i="1" a="1"/>
  <c r="I1186" i="1" s="1"/>
  <c r="K1187" i="1" a="1"/>
  <c r="K1187" i="1"/>
  <c r="F1196" i="1" a="1"/>
  <c r="F1196" i="1" s="1"/>
  <c r="K1195" i="1" a="1"/>
  <c r="K1195" i="1" s="1"/>
  <c r="J1195" i="1" a="1"/>
  <c r="J1195" i="1"/>
  <c r="G1190" i="1" a="1"/>
  <c r="G1190" i="1"/>
  <c r="I1195" i="1" a="1"/>
  <c r="I1195" i="1"/>
  <c r="H1195" i="1" a="1"/>
  <c r="H1195" i="1"/>
  <c r="J1190" i="1" a="1"/>
  <c r="J1190" i="1" s="1"/>
  <c r="K1188" i="1" a="1"/>
  <c r="K1188" i="1"/>
  <c r="G1195" i="1" a="1"/>
  <c r="G1195" i="1"/>
  <c r="H1189" i="1" a="1"/>
  <c r="H1189" i="1" s="1"/>
  <c r="J1194" i="1" a="1"/>
  <c r="J1194" i="1" s="1"/>
  <c r="G1192" i="1" a="1"/>
  <c r="G1192" i="1" s="1"/>
  <c r="F1193" i="1" a="1"/>
  <c r="F1193" i="1" s="1"/>
  <c r="H1187" i="1" a="1"/>
  <c r="H1187" i="1" s="1"/>
  <c r="I1194" i="1" a="1"/>
  <c r="I1194" i="1" s="1"/>
  <c r="G1191" i="1" a="1"/>
  <c r="G1191" i="1"/>
  <c r="K1190" i="1" a="1"/>
  <c r="K1190" i="1"/>
  <c r="J1187" i="1" a="1"/>
  <c r="J1187" i="1"/>
  <c r="H1194" i="1" a="1"/>
  <c r="H1194" i="1" s="1"/>
  <c r="G1194" i="1" a="1"/>
  <c r="G1194" i="1"/>
  <c r="F1191" i="1" a="1"/>
  <c r="F1191" i="1"/>
  <c r="K1193" i="1" a="1"/>
  <c r="K1193" i="1"/>
  <c r="J1193" i="1" a="1"/>
  <c r="J1193" i="1" s="1"/>
  <c r="F1187" i="1" a="1"/>
  <c r="F1187" i="1" s="1"/>
  <c r="I1193" i="1" a="1"/>
  <c r="I1193" i="1" s="1"/>
  <c r="I1192" i="1" a="1"/>
  <c r="I1192" i="1"/>
  <c r="F1189" i="1" a="1"/>
  <c r="F1189" i="1" s="1"/>
  <c r="H1191" i="1" a="1"/>
  <c r="H1191" i="1" s="1"/>
  <c r="F1186" i="1" a="1"/>
  <c r="F1186" i="1"/>
  <c r="H1192" i="1" a="1"/>
  <c r="H1192" i="1"/>
  <c r="I1191" i="1" a="1"/>
  <c r="I1191" i="1" s="1"/>
  <c r="K1191" i="1" a="1"/>
  <c r="K1191" i="1" s="1"/>
  <c r="I1190" i="1" a="1"/>
  <c r="I1190" i="1"/>
  <c r="H1176" i="1" a="1"/>
  <c r="H1176" i="1"/>
  <c r="H1173" i="1" a="1"/>
  <c r="H1173" i="1"/>
  <c r="F1173" i="1" a="1"/>
  <c r="F1173" i="1" s="1"/>
  <c r="I1172" i="1" a="1"/>
  <c r="I1172" i="1" s="1"/>
  <c r="K1173" i="1" a="1"/>
  <c r="K1173" i="1"/>
  <c r="G1183" i="1" a="1"/>
  <c r="G1183" i="1"/>
  <c r="F1175" i="1" a="1"/>
  <c r="F1175" i="1" s="1"/>
  <c r="K1177" i="1" a="1"/>
  <c r="K1177" i="1" s="1"/>
  <c r="K1172" i="1" a="1"/>
  <c r="K1172" i="1"/>
  <c r="J1176" i="1" a="1"/>
  <c r="J1176" i="1" s="1"/>
  <c r="J1177" i="1" a="1"/>
  <c r="J1177" i="1" s="1"/>
  <c r="H1175" i="1" a="1"/>
  <c r="H1175" i="1" s="1"/>
  <c r="H1174" i="1" a="1"/>
  <c r="H1174" i="1"/>
  <c r="J1174" i="1" a="1"/>
  <c r="J1174" i="1"/>
  <c r="F1174" i="1" a="1"/>
  <c r="F1174" i="1"/>
  <c r="I1173" i="1" a="1"/>
  <c r="I1173" i="1" s="1"/>
  <c r="H1177" i="1" a="1"/>
  <c r="H1177" i="1"/>
  <c r="F1176" i="1" a="1"/>
  <c r="F1176" i="1"/>
  <c r="G1174" i="1" a="1"/>
  <c r="G1174" i="1"/>
  <c r="F1185" i="1" a="1"/>
  <c r="F1185" i="1" s="1"/>
  <c r="H1185" i="1" a="1"/>
  <c r="H1185" i="1" s="1"/>
  <c r="F1183" i="1" a="1"/>
  <c r="F1183" i="1" s="1"/>
  <c r="I1177" i="1" a="1"/>
  <c r="I1177" i="1" s="1"/>
  <c r="G1185" i="1" a="1"/>
  <c r="G1185" i="1" s="1"/>
  <c r="G1177" i="1" a="1"/>
  <c r="G1177" i="1" s="1"/>
  <c r="G1173" i="1" a="1"/>
  <c r="G1173" i="1"/>
  <c r="F1177" i="1" a="1"/>
  <c r="F1177" i="1"/>
  <c r="H1183" i="1" a="1"/>
  <c r="H1183" i="1" s="1"/>
  <c r="K1174" i="1" a="1"/>
  <c r="K1174" i="1"/>
  <c r="J1172" i="1" a="1"/>
  <c r="J1172" i="1"/>
  <c r="K1184" i="1" a="1"/>
  <c r="K1184" i="1"/>
  <c r="K1175" i="1" a="1"/>
  <c r="K1175" i="1"/>
  <c r="J1173" i="1" a="1"/>
  <c r="J1173" i="1" s="1"/>
  <c r="J1184" i="1" a="1"/>
  <c r="J1184" i="1" s="1"/>
  <c r="I1176" i="1" a="1"/>
  <c r="I1176" i="1"/>
  <c r="K1183" i="1" a="1"/>
  <c r="K1183" i="1" s="1"/>
  <c r="J1183" i="1" a="1"/>
  <c r="J1183" i="1" s="1"/>
  <c r="I1174" i="1" a="1"/>
  <c r="I1174" i="1" s="1"/>
  <c r="I1184" i="1" a="1"/>
  <c r="I1184" i="1"/>
  <c r="H1184" i="1" a="1"/>
  <c r="H1184" i="1" s="1"/>
  <c r="I1175" i="1" a="1"/>
  <c r="I1175" i="1" s="1"/>
  <c r="G1184" i="1" a="1"/>
  <c r="G1184" i="1"/>
  <c r="F1184" i="1" a="1"/>
  <c r="F1184" i="1"/>
  <c r="K1176" i="1" a="1"/>
  <c r="K1176" i="1"/>
  <c r="J1175" i="1" a="1"/>
  <c r="J1175" i="1"/>
  <c r="G1175" i="1" a="1"/>
  <c r="G1175" i="1" s="1"/>
  <c r="G1176" i="1" a="1"/>
  <c r="G1176" i="1"/>
  <c r="I1183" i="1" a="1"/>
  <c r="I1183" i="1"/>
  <c r="I1169" i="1" a="1"/>
  <c r="I1169" i="1" s="1"/>
  <c r="H1172" i="1" a="1"/>
  <c r="H1172" i="1" s="1"/>
  <c r="G1169" i="1" a="1"/>
  <c r="G1169" i="1" s="1"/>
  <c r="K1171" i="1" a="1"/>
  <c r="K1171" i="1" s="1"/>
  <c r="I1171" i="1" a="1"/>
  <c r="I1171" i="1" s="1"/>
  <c r="K1168" i="1" a="1"/>
  <c r="K1168" i="1" s="1"/>
  <c r="I1166" i="1" a="1"/>
  <c r="I1166" i="1"/>
  <c r="F1163" i="1" a="1"/>
  <c r="F1163" i="1"/>
  <c r="I1164" i="1" a="1"/>
  <c r="I1164" i="1"/>
  <c r="I1170" i="1" a="1"/>
  <c r="I1170" i="1" s="1"/>
  <c r="I1168" i="1" a="1"/>
  <c r="I1168" i="1"/>
  <c r="J1166" i="1" a="1"/>
  <c r="J1166" i="1"/>
  <c r="G1168" i="1" a="1"/>
  <c r="G1168" i="1"/>
  <c r="F1168" i="1" a="1"/>
  <c r="F1168" i="1" s="1"/>
  <c r="J1167" i="1" a="1"/>
  <c r="J1167" i="1" s="1"/>
  <c r="J1163" i="1" a="1"/>
  <c r="J1163" i="1" s="1"/>
  <c r="G1167" i="1" a="1"/>
  <c r="G1167" i="1"/>
  <c r="F1167" i="1" a="1"/>
  <c r="F1167" i="1" s="1"/>
  <c r="I1163" i="1" a="1"/>
  <c r="I1163" i="1" s="1"/>
  <c r="K1161" i="1" a="1"/>
  <c r="K1161" i="1"/>
  <c r="I1162" i="1" a="1"/>
  <c r="I1162" i="1"/>
  <c r="K1163" i="1" a="1"/>
  <c r="K1163" i="1" s="1"/>
  <c r="H1166" i="1" a="1"/>
  <c r="H1166" i="1" s="1"/>
  <c r="H1165" i="1" a="1"/>
  <c r="H1165" i="1"/>
  <c r="G1172" i="1" a="1"/>
  <c r="G1172" i="1"/>
  <c r="F1172" i="1" a="1"/>
  <c r="F1172" i="1"/>
  <c r="G1171" i="1" a="1"/>
  <c r="G1171" i="1" s="1"/>
  <c r="F1169" i="1" a="1"/>
  <c r="F1169" i="1" s="1"/>
  <c r="I1165" i="1" a="1"/>
  <c r="I1165" i="1"/>
  <c r="H1162" i="1" a="1"/>
  <c r="H1162" i="1"/>
  <c r="F1164" i="1" a="1"/>
  <c r="F1164" i="1" s="1"/>
  <c r="F1166" i="1" a="1"/>
  <c r="F1166" i="1" s="1"/>
  <c r="G1164" i="1" a="1"/>
  <c r="G1164" i="1"/>
  <c r="J1171" i="1" a="1"/>
  <c r="J1171" i="1" s="1"/>
  <c r="H1171" i="1" a="1"/>
  <c r="H1171" i="1" s="1"/>
  <c r="F1170" i="1" a="1"/>
  <c r="F1170" i="1" s="1"/>
  <c r="K1162" i="1" a="1"/>
  <c r="K1162" i="1"/>
  <c r="G1163" i="1" a="1"/>
  <c r="G1163" i="1"/>
  <c r="F1165" i="1" a="1"/>
  <c r="F1165" i="1"/>
  <c r="H1164" i="1" a="1"/>
  <c r="H1164" i="1" s="1"/>
  <c r="J1170" i="1" a="1"/>
  <c r="J1170" i="1"/>
  <c r="H1169" i="1" a="1"/>
  <c r="H1169" i="1"/>
  <c r="H1168" i="1" a="1"/>
  <c r="H1168" i="1"/>
  <c r="G1165" i="1" a="1"/>
  <c r="G1165" i="1" s="1"/>
  <c r="I1167" i="1" a="1"/>
  <c r="I1167" i="1" s="1"/>
  <c r="K1165" i="1" a="1"/>
  <c r="K1165" i="1" s="1"/>
  <c r="G1166" i="1" a="1"/>
  <c r="G1166" i="1" s="1"/>
  <c r="F1162" i="1" a="1"/>
  <c r="F1162" i="1" s="1"/>
  <c r="G1170" i="1" a="1"/>
  <c r="G1170" i="1" s="1"/>
  <c r="J1165" i="1" a="1"/>
  <c r="J1165" i="1"/>
  <c r="G1162" i="1" a="1"/>
  <c r="G1162" i="1"/>
  <c r="K1170" i="1" a="1"/>
  <c r="K1170" i="1" s="1"/>
  <c r="K1167" i="1" a="1"/>
  <c r="K1167" i="1"/>
  <c r="H1167" i="1" a="1"/>
  <c r="H1167" i="1"/>
  <c r="K1166" i="1" a="1"/>
  <c r="K1166" i="1"/>
  <c r="H1163" i="1" a="1"/>
  <c r="H1163" i="1"/>
  <c r="J1162" i="1" a="1"/>
  <c r="J1162" i="1" s="1"/>
  <c r="F1171" i="1" a="1"/>
  <c r="F1171" i="1" s="1"/>
  <c r="J1169" i="1" a="1"/>
  <c r="J1169" i="1"/>
  <c r="H1170" i="1" a="1"/>
  <c r="H1170" i="1" s="1"/>
  <c r="K1169" i="1" a="1"/>
  <c r="K1169" i="1" s="1"/>
  <c r="J1168" i="1" a="1"/>
  <c r="J1168" i="1" s="1"/>
  <c r="K1164" i="1" a="1"/>
  <c r="K1164" i="1"/>
  <c r="J1164" i="1" a="1"/>
  <c r="J1164" i="1" s="1"/>
  <c r="I1499" i="1" a="1"/>
  <c r="I1499" i="1" s="1"/>
  <c r="H1105" i="1"/>
  <c r="F1104" i="1"/>
  <c r="I1102" i="1"/>
  <c r="H1102" i="1"/>
  <c r="G1102" i="1"/>
  <c r="K1100" i="1"/>
  <c r="G1100" i="1"/>
  <c r="K1098" i="1"/>
  <c r="I1098" i="1"/>
  <c r="H1098" i="1"/>
  <c r="H1092" i="1"/>
  <c r="G1092" i="1"/>
  <c r="K1088" i="1"/>
  <c r="I1088" i="1"/>
  <c r="G1088" i="1"/>
  <c r="F1088" i="1"/>
  <c r="K1087" i="1"/>
  <c r="H1087" i="1"/>
  <c r="F1087" i="1"/>
  <c r="I1085" i="1"/>
  <c r="G1085" i="1"/>
  <c r="K1083" i="1"/>
  <c r="J1083" i="1"/>
  <c r="H1083" i="1"/>
  <c r="F1083" i="1"/>
  <c r="K1082" i="1"/>
  <c r="I1082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I1105" i="1" s="1"/>
  <c r="H1079" i="1"/>
  <c r="G1079" i="1"/>
  <c r="G1105" i="1" s="1"/>
  <c r="F1079" i="1"/>
  <c r="F1105" i="1" s="1"/>
  <c r="K1078" i="1"/>
  <c r="K1104" i="1" s="1"/>
  <c r="J1078" i="1"/>
  <c r="J1104" i="1" s="1"/>
  <c r="I1078" i="1"/>
  <c r="I1104" i="1" s="1"/>
  <c r="H1078" i="1"/>
  <c r="H1104" i="1" s="1"/>
  <c r="G1078" i="1"/>
  <c r="G1104" i="1" s="1"/>
  <c r="F1078" i="1"/>
  <c r="K1076" i="1"/>
  <c r="K1102" i="1" s="1"/>
  <c r="J1076" i="1"/>
  <c r="J1102" i="1" s="1"/>
  <c r="I1076" i="1"/>
  <c r="H1076" i="1"/>
  <c r="G1076" i="1"/>
  <c r="F1076" i="1"/>
  <c r="F1102" i="1" s="1"/>
  <c r="K1074" i="1"/>
  <c r="J1074" i="1"/>
  <c r="J1100" i="1" s="1"/>
  <c r="I1074" i="1"/>
  <c r="I1100" i="1" s="1"/>
  <c r="H1074" i="1"/>
  <c r="H1100" i="1" s="1"/>
  <c r="G1074" i="1"/>
  <c r="F1074" i="1"/>
  <c r="F1100" i="1" s="1"/>
  <c r="K1072" i="1"/>
  <c r="J1072" i="1"/>
  <c r="J1098" i="1" s="1"/>
  <c r="I1072" i="1"/>
  <c r="H1072" i="1"/>
  <c r="G1072" i="1"/>
  <c r="G1098" i="1" s="1"/>
  <c r="F1072" i="1"/>
  <c r="F1098" i="1" s="1"/>
  <c r="K1066" i="1"/>
  <c r="K1092" i="1" s="1"/>
  <c r="J1066" i="1"/>
  <c r="J1092" i="1" s="1"/>
  <c r="I1066" i="1"/>
  <c r="I1092" i="1" s="1"/>
  <c r="H1066" i="1"/>
  <c r="G1066" i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J1062" i="1"/>
  <c r="J1088" i="1" s="1"/>
  <c r="I1062" i="1"/>
  <c r="H1062" i="1"/>
  <c r="H1088" i="1" s="1"/>
  <c r="G1062" i="1"/>
  <c r="F1062" i="1"/>
  <c r="K1061" i="1"/>
  <c r="J1061" i="1"/>
  <c r="J1087" i="1" s="1"/>
  <c r="I1061" i="1"/>
  <c r="I1087" i="1" s="1"/>
  <c r="H1061" i="1"/>
  <c r="G1061" i="1"/>
  <c r="G1087" i="1" s="1"/>
  <c r="F1061" i="1"/>
  <c r="K1059" i="1"/>
  <c r="K1085" i="1" s="1"/>
  <c r="J1059" i="1"/>
  <c r="J1085" i="1" s="1"/>
  <c r="I1059" i="1"/>
  <c r="H1059" i="1"/>
  <c r="H1085" i="1" s="1"/>
  <c r="G1059" i="1"/>
  <c r="F1059" i="1"/>
  <c r="F1085" i="1" s="1"/>
  <c r="K1057" i="1"/>
  <c r="J1057" i="1"/>
  <c r="I1057" i="1"/>
  <c r="I1083" i="1" s="1"/>
  <c r="H1057" i="1"/>
  <c r="G1057" i="1"/>
  <c r="G1083" i="1" s="1"/>
  <c r="F1057" i="1"/>
  <c r="K1056" i="1"/>
  <c r="J1056" i="1"/>
  <c r="J1082" i="1" s="1"/>
  <c r="I1056" i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I902" i="1"/>
  <c r="I899" i="1" s="1"/>
  <c r="H902" i="1"/>
  <c r="G902" i="1"/>
  <c r="F902" i="1"/>
  <c r="F899" i="1" s="1"/>
  <c r="J899" i="1"/>
  <c r="H899" i="1"/>
  <c r="G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I1891" i="1" a="1"/>
  <c r="I1891" i="1" s="1"/>
  <c r="F1897" i="1" a="1"/>
  <c r="F1897" i="1" s="1"/>
  <c r="K1897" i="1" a="1"/>
  <c r="K1897" i="1"/>
  <c r="H1895" i="1" a="1"/>
  <c r="H1895" i="1" s="1"/>
  <c r="J1897" i="1" a="1"/>
  <c r="J1897" i="1" s="1"/>
  <c r="K1891" i="1" a="1"/>
  <c r="K1891" i="1" s="1"/>
  <c r="F1895" i="1" a="1"/>
  <c r="F1895" i="1" s="1"/>
  <c r="H1893" i="1" a="1"/>
  <c r="H1893" i="1" s="1"/>
  <c r="G1891" i="1" a="1"/>
  <c r="G1891" i="1" s="1"/>
  <c r="J1895" i="1" a="1"/>
  <c r="J1895" i="1" s="1"/>
  <c r="F1891" i="1" a="1"/>
  <c r="F1891" i="1" s="1"/>
  <c r="G1897" i="1" a="1"/>
  <c r="G1897" i="1" s="1"/>
  <c r="I1897" i="1" a="1"/>
  <c r="I1897" i="1"/>
  <c r="J1891" i="1" a="1"/>
  <c r="J1891" i="1" s="1"/>
  <c r="I1895" i="1" a="1"/>
  <c r="I1895" i="1" s="1"/>
  <c r="H1891" i="1" a="1"/>
  <c r="H1891" i="1" s="1"/>
  <c r="K1895" i="1" a="1"/>
  <c r="K1895" i="1"/>
  <c r="I1893" i="1" a="1"/>
  <c r="I1893" i="1" s="1"/>
  <c r="G1895" i="1" a="1"/>
  <c r="G1895" i="1" s="1"/>
  <c r="K1893" i="1" a="1"/>
  <c r="K1893" i="1" s="1"/>
  <c r="F1893" i="1" a="1"/>
  <c r="F1893" i="1" s="1"/>
  <c r="J1893" i="1" a="1"/>
  <c r="J1893" i="1" s="1"/>
  <c r="H1897" i="1" a="1"/>
  <c r="H1897" i="1" s="1"/>
  <c r="G1893" i="1" a="1"/>
  <c r="G1893" i="1" s="1"/>
  <c r="F1883" i="1" a="1"/>
  <c r="F1883" i="1" s="1"/>
  <c r="K1883" i="1" a="1"/>
  <c r="K1883" i="1" s="1"/>
  <c r="K1888" i="1" a="1"/>
  <c r="K1888" i="1" s="1"/>
  <c r="J1888" i="1" a="1"/>
  <c r="J1888" i="1" s="1"/>
  <c r="K1887" i="1" a="1"/>
  <c r="K1887" i="1" s="1"/>
  <c r="J1887" i="1" a="1"/>
  <c r="J1887" i="1"/>
  <c r="J1877" i="1" a="1"/>
  <c r="J1877" i="1" s="1"/>
  <c r="I1885" i="1" a="1"/>
  <c r="I1885" i="1" s="1"/>
  <c r="K1877" i="1" a="1"/>
  <c r="K1877" i="1"/>
  <c r="G1887" i="1" a="1"/>
  <c r="G1887" i="1" s="1"/>
  <c r="H1877" i="1" a="1"/>
  <c r="H1877" i="1" s="1"/>
  <c r="J1885" i="1" a="1"/>
  <c r="J1885" i="1" s="1"/>
  <c r="I1888" i="1" a="1"/>
  <c r="I1888" i="1" s="1"/>
  <c r="H1888" i="1" a="1"/>
  <c r="H1888" i="1" s="1"/>
  <c r="F1887" i="1" a="1"/>
  <c r="F1887" i="1"/>
  <c r="G1882" i="1" a="1"/>
  <c r="G1882" i="1" s="1"/>
  <c r="G1888" i="1" a="1"/>
  <c r="G1888" i="1" s="1"/>
  <c r="I1882" i="1" a="1"/>
  <c r="I1882" i="1" s="1"/>
  <c r="F1888" i="1" a="1"/>
  <c r="F1888" i="1"/>
  <c r="J1879" i="1" a="1"/>
  <c r="J1879" i="1" s="1"/>
  <c r="G1877" i="1" a="1"/>
  <c r="G1877" i="1"/>
  <c r="K1879" i="1" a="1"/>
  <c r="K1879" i="1" s="1"/>
  <c r="J1883" i="1" a="1"/>
  <c r="J1883" i="1" s="1"/>
  <c r="J1882" i="1" a="1"/>
  <c r="J1882" i="1" s="1"/>
  <c r="H1887" i="1" a="1"/>
  <c r="H1887" i="1" s="1"/>
  <c r="G1885" i="1" a="1"/>
  <c r="G1885" i="1" s="1"/>
  <c r="I1887" i="1" a="1"/>
  <c r="I1887" i="1" s="1"/>
  <c r="I1883" i="1" a="1"/>
  <c r="I1883" i="1"/>
  <c r="H1879" i="1" a="1"/>
  <c r="H1879" i="1" s="1"/>
  <c r="K1885" i="1" a="1"/>
  <c r="K1885" i="1"/>
  <c r="H1885" i="1" a="1"/>
  <c r="H1885" i="1"/>
  <c r="F1885" i="1" a="1"/>
  <c r="F1885" i="1" s="1"/>
  <c r="I1879" i="1" a="1"/>
  <c r="I1879" i="1"/>
  <c r="G1883" i="1" a="1"/>
  <c r="G1883" i="1"/>
  <c r="K1882" i="1" a="1"/>
  <c r="K1882" i="1" s="1"/>
  <c r="H1882" i="1" a="1"/>
  <c r="H1882" i="1"/>
  <c r="F1879" i="1" a="1"/>
  <c r="F1879" i="1"/>
  <c r="K1889" i="1" a="1"/>
  <c r="K1889" i="1" s="1"/>
  <c r="J1889" i="1" a="1"/>
  <c r="J1889" i="1"/>
  <c r="I1889" i="1" a="1"/>
  <c r="I1889" i="1" s="1"/>
  <c r="H1889" i="1" a="1"/>
  <c r="H1889" i="1"/>
  <c r="G1879" i="1" a="1"/>
  <c r="G1879" i="1"/>
  <c r="F1877" i="1" a="1"/>
  <c r="F1877" i="1"/>
  <c r="G1889" i="1" a="1"/>
  <c r="G1889" i="1" s="1"/>
  <c r="F1889" i="1" a="1"/>
  <c r="F1889" i="1" s="1"/>
  <c r="H1883" i="1" a="1"/>
  <c r="H1883" i="1" s="1"/>
  <c r="I1877" i="1" a="1"/>
  <c r="I1877" i="1" s="1"/>
  <c r="F1882" i="1" a="1"/>
  <c r="F1882" i="1" s="1"/>
  <c r="J1875" i="1" a="1"/>
  <c r="J1875" i="1" s="1"/>
  <c r="F1873" i="1" a="1"/>
  <c r="F1873" i="1" s="1"/>
  <c r="F1865" i="1" a="1"/>
  <c r="F1865" i="1" s="1"/>
  <c r="K1871" i="1" a="1"/>
  <c r="K1871" i="1"/>
  <c r="F1871" i="1" a="1"/>
  <c r="F1871" i="1" s="1"/>
  <c r="I1865" i="1" a="1"/>
  <c r="I1865" i="1"/>
  <c r="I1875" i="1" a="1"/>
  <c r="I1875" i="1" s="1"/>
  <c r="H1869" i="1" a="1"/>
  <c r="H1869" i="1" s="1"/>
  <c r="H1875" i="1" a="1"/>
  <c r="H1875" i="1"/>
  <c r="G1875" i="1" a="1"/>
  <c r="G1875" i="1" s="1"/>
  <c r="K1867" i="1" a="1"/>
  <c r="K1867" i="1"/>
  <c r="F1875" i="1" a="1"/>
  <c r="F1875" i="1" s="1"/>
  <c r="K1869" i="1" a="1"/>
  <c r="K1869" i="1"/>
  <c r="G1869" i="1" a="1"/>
  <c r="G1869" i="1" s="1"/>
  <c r="I1862" i="1" a="1"/>
  <c r="I1862" i="1"/>
  <c r="K1873" i="1" a="1"/>
  <c r="K1873" i="1" s="1"/>
  <c r="J1873" i="1" a="1"/>
  <c r="J1873" i="1" s="1"/>
  <c r="I1867" i="1" a="1"/>
  <c r="I1867" i="1" s="1"/>
  <c r="F1866" i="1" a="1"/>
  <c r="F1866" i="1"/>
  <c r="G1867" i="1" a="1"/>
  <c r="G1867" i="1" s="1"/>
  <c r="H1873" i="1" a="1"/>
  <c r="H1873" i="1" s="1"/>
  <c r="J1869" i="1" a="1"/>
  <c r="J1869" i="1"/>
  <c r="J1863" i="1" a="1"/>
  <c r="J1863" i="1" s="1"/>
  <c r="G1873" i="1" a="1"/>
  <c r="G1873" i="1" s="1"/>
  <c r="H1867" i="1" a="1"/>
  <c r="H1867" i="1" s="1"/>
  <c r="F1867" i="1" a="1"/>
  <c r="F1867" i="1" s="1"/>
  <c r="K1863" i="1" a="1"/>
  <c r="K1863" i="1" s="1"/>
  <c r="F1863" i="1" a="1"/>
  <c r="F1863" i="1"/>
  <c r="F1862" i="1" a="1"/>
  <c r="F1862" i="1" s="1"/>
  <c r="G1862" i="1" a="1"/>
  <c r="G1862" i="1" s="1"/>
  <c r="K1860" i="1" a="1"/>
  <c r="K1860" i="1" s="1"/>
  <c r="J1867" i="1" a="1"/>
  <c r="J1867" i="1" s="1"/>
  <c r="G1871" i="1" a="1"/>
  <c r="G1871" i="1"/>
  <c r="I1866" i="1" a="1"/>
  <c r="I1866" i="1" s="1"/>
  <c r="H1862" i="1" a="1"/>
  <c r="H1862" i="1"/>
  <c r="H1866" i="1" a="1"/>
  <c r="H1866" i="1" s="1"/>
  <c r="J1865" i="1" a="1"/>
  <c r="J1865" i="1" s="1"/>
  <c r="H1863" i="1" a="1"/>
  <c r="H1863" i="1" s="1"/>
  <c r="K1865" i="1" a="1"/>
  <c r="K1865" i="1"/>
  <c r="I1873" i="1" a="1"/>
  <c r="I1873" i="1" s="1"/>
  <c r="H1871" i="1" a="1"/>
  <c r="H1871" i="1"/>
  <c r="F1869" i="1" a="1"/>
  <c r="F1869" i="1" s="1"/>
  <c r="G1866" i="1" a="1"/>
  <c r="G1866" i="1"/>
  <c r="J1866" i="1" a="1"/>
  <c r="J1866" i="1" s="1"/>
  <c r="I1863" i="1" a="1"/>
  <c r="I1863" i="1" s="1"/>
  <c r="G1865" i="1" a="1"/>
  <c r="G1865" i="1"/>
  <c r="J1862" i="1" a="1"/>
  <c r="J1862" i="1" s="1"/>
  <c r="G1863" i="1" a="1"/>
  <c r="G1863" i="1"/>
  <c r="K1862" i="1" a="1"/>
  <c r="K1862" i="1" s="1"/>
  <c r="I1869" i="1" a="1"/>
  <c r="I1869" i="1" s="1"/>
  <c r="K1866" i="1" a="1"/>
  <c r="K1866" i="1" s="1"/>
  <c r="J1871" i="1" a="1"/>
  <c r="J1871" i="1"/>
  <c r="K1875" i="1" a="1"/>
  <c r="K1875" i="1" s="1"/>
  <c r="I1871" i="1" a="1"/>
  <c r="I1871" i="1" s="1"/>
  <c r="H1865" i="1" a="1"/>
  <c r="H1865" i="1" s="1"/>
  <c r="J1860" i="1" a="1"/>
  <c r="J1860" i="1" s="1"/>
  <c r="G1854" i="1" a="1"/>
  <c r="G1854" i="1" s="1"/>
  <c r="F1854" i="1" a="1"/>
  <c r="F1854" i="1" s="1"/>
  <c r="G1850" i="1" a="1"/>
  <c r="G1850" i="1"/>
  <c r="J1852" i="1" a="1"/>
  <c r="J1852" i="1" s="1"/>
  <c r="F1852" i="1" a="1"/>
  <c r="F1852" i="1"/>
  <c r="F1850" i="1" a="1"/>
  <c r="F1850" i="1" s="1"/>
  <c r="H1850" i="1" a="1"/>
  <c r="H1850" i="1"/>
  <c r="I1860" i="1" a="1"/>
  <c r="I1860" i="1" s="1"/>
  <c r="H1860" i="1" a="1"/>
  <c r="H1860" i="1"/>
  <c r="H1852" i="1" a="1"/>
  <c r="H1852" i="1" s="1"/>
  <c r="G1860" i="1" a="1"/>
  <c r="G1860" i="1"/>
  <c r="K1859" i="1" a="1"/>
  <c r="K1859" i="1" s="1"/>
  <c r="K1852" i="1" a="1"/>
  <c r="K1852" i="1" s="1"/>
  <c r="J1859" i="1" a="1"/>
  <c r="J1859" i="1" s="1"/>
  <c r="I1852" i="1" a="1"/>
  <c r="I1852" i="1" s="1"/>
  <c r="I1859" i="1" a="1"/>
  <c r="I1859" i="1" s="1"/>
  <c r="H1859" i="1" a="1"/>
  <c r="H1859" i="1" s="1"/>
  <c r="G1859" i="1" a="1"/>
  <c r="G1859" i="1" s="1"/>
  <c r="F1859" i="1" a="1"/>
  <c r="F1859" i="1" s="1"/>
  <c r="K1850" i="1" a="1"/>
  <c r="K1850" i="1"/>
  <c r="K1854" i="1" a="1"/>
  <c r="K1854" i="1" s="1"/>
  <c r="H1854" i="1" a="1"/>
  <c r="H1854" i="1" s="1"/>
  <c r="G1852" i="1" a="1"/>
  <c r="G1852" i="1"/>
  <c r="I1854" i="1" a="1"/>
  <c r="I1854" i="1" s="1"/>
  <c r="I1856" i="1" a="1"/>
  <c r="I1856" i="1"/>
  <c r="J1850" i="1" a="1"/>
  <c r="J1850" i="1" s="1"/>
  <c r="F1860" i="1" a="1"/>
  <c r="F1860" i="1" s="1"/>
  <c r="K1856" i="1" a="1"/>
  <c r="K1856" i="1" s="1"/>
  <c r="J1856" i="1" a="1"/>
  <c r="J1856" i="1" s="1"/>
  <c r="H1856" i="1" a="1"/>
  <c r="H1856" i="1" s="1"/>
  <c r="F1856" i="1" a="1"/>
  <c r="F1856" i="1" s="1"/>
  <c r="J1854" i="1" a="1"/>
  <c r="J1854" i="1" s="1"/>
  <c r="G1856" i="1" a="1"/>
  <c r="G1856" i="1" s="1"/>
  <c r="I1850" i="1" a="1"/>
  <c r="I1850" i="1" s="1"/>
  <c r="K1846" i="1" a="1"/>
  <c r="K1846" i="1" s="1"/>
  <c r="F1843" i="1" a="1"/>
  <c r="F1843" i="1"/>
  <c r="H1841" i="1" a="1"/>
  <c r="H1841" i="1" s="1"/>
  <c r="G1843" i="1" a="1"/>
  <c r="G1843" i="1"/>
  <c r="F1841" i="1" a="1"/>
  <c r="F1841" i="1" s="1"/>
  <c r="J1840" i="1" a="1"/>
  <c r="J1840" i="1"/>
  <c r="I1843" i="1" a="1"/>
  <c r="I1843" i="1" s="1"/>
  <c r="J1843" i="1" a="1"/>
  <c r="J1843" i="1" s="1"/>
  <c r="K1841" i="1" a="1"/>
  <c r="K1841" i="1" s="1"/>
  <c r="G1841" i="1" a="1"/>
  <c r="G1841" i="1" s="1"/>
  <c r="F1840" i="1" a="1"/>
  <c r="F1840" i="1" s="1"/>
  <c r="H1845" i="1" a="1"/>
  <c r="H1845" i="1" s="1"/>
  <c r="K1848" i="1" a="1"/>
  <c r="K1848" i="1" s="1"/>
  <c r="H1848" i="1" a="1"/>
  <c r="H1848" i="1" s="1"/>
  <c r="J1846" i="1" a="1"/>
  <c r="J1846" i="1"/>
  <c r="G1840" i="1" a="1"/>
  <c r="G1840" i="1" s="1"/>
  <c r="I1841" i="1" a="1"/>
  <c r="I1841" i="1" s="1"/>
  <c r="J1845" i="1" a="1"/>
  <c r="J1845" i="1"/>
  <c r="H1843" i="1" a="1"/>
  <c r="H1843" i="1"/>
  <c r="H1840" i="1" a="1"/>
  <c r="H1840" i="1" s="1"/>
  <c r="H1846" i="1" a="1"/>
  <c r="H1846" i="1" s="1"/>
  <c r="J1848" i="1" a="1"/>
  <c r="J1848" i="1" s="1"/>
  <c r="I1848" i="1" a="1"/>
  <c r="I1848" i="1" s="1"/>
  <c r="I1845" i="1" a="1"/>
  <c r="I1845" i="1"/>
  <c r="I1840" i="1" a="1"/>
  <c r="I1840" i="1" s="1"/>
  <c r="K1845" i="1" a="1"/>
  <c r="K1845" i="1" s="1"/>
  <c r="I1846" i="1" a="1"/>
  <c r="I1846" i="1" s="1"/>
  <c r="G1848" i="1" a="1"/>
  <c r="G1848" i="1"/>
  <c r="G1846" i="1" a="1"/>
  <c r="G1846" i="1" s="1"/>
  <c r="F1848" i="1" a="1"/>
  <c r="F1848" i="1" s="1"/>
  <c r="F1846" i="1" a="1"/>
  <c r="F1846" i="1"/>
  <c r="K1843" i="1" a="1"/>
  <c r="K1843" i="1"/>
  <c r="J1841" i="1" a="1"/>
  <c r="J1841" i="1" s="1"/>
  <c r="K1840" i="1" a="1"/>
  <c r="K1840" i="1" s="1"/>
  <c r="F1845" i="1" a="1"/>
  <c r="F1845" i="1" s="1"/>
  <c r="G1845" i="1" a="1"/>
  <c r="G1845" i="1" s="1"/>
  <c r="H1837" i="1" a="1"/>
  <c r="H1837" i="1" s="1"/>
  <c r="F1835" i="1" a="1"/>
  <c r="F1835" i="1" s="1"/>
  <c r="G1837" i="1" a="1"/>
  <c r="G1837" i="1" s="1"/>
  <c r="K1833" i="1" a="1"/>
  <c r="K1833" i="1" s="1"/>
  <c r="F1827" i="1" a="1"/>
  <c r="F1827" i="1" s="1"/>
  <c r="I1826" i="1" a="1"/>
  <c r="I1826" i="1" s="1"/>
  <c r="K1827" i="1" a="1"/>
  <c r="K1827" i="1" s="1"/>
  <c r="H1835" i="1" a="1"/>
  <c r="H1835" i="1"/>
  <c r="I1831" i="1" a="1"/>
  <c r="I1831" i="1"/>
  <c r="F1831" i="1" a="1"/>
  <c r="F1831" i="1"/>
  <c r="H1831" i="1" a="1"/>
  <c r="H1831" i="1" s="1"/>
  <c r="J1827" i="1" a="1"/>
  <c r="J1827" i="1"/>
  <c r="I1837" i="1" a="1"/>
  <c r="I1837" i="1"/>
  <c r="I1827" i="1" a="1"/>
  <c r="I1827" i="1" s="1"/>
  <c r="J1835" i="1" a="1"/>
  <c r="J1835" i="1" s="1"/>
  <c r="G1829" i="1" a="1"/>
  <c r="G1829" i="1" s="1"/>
  <c r="J1833" i="1" a="1"/>
  <c r="J1833" i="1" s="1"/>
  <c r="K1831" i="1" a="1"/>
  <c r="K1831" i="1" s="1"/>
  <c r="G1831" i="1" a="1"/>
  <c r="G1831" i="1" s="1"/>
  <c r="K1837" i="1" a="1"/>
  <c r="K1837" i="1" s="1"/>
  <c r="K1826" i="1" a="1"/>
  <c r="K1826" i="1"/>
  <c r="H1826" i="1" a="1"/>
  <c r="H1826" i="1"/>
  <c r="F1837" i="1" a="1"/>
  <c r="F1837" i="1" s="1"/>
  <c r="I1829" i="1" a="1"/>
  <c r="I1829" i="1" s="1"/>
  <c r="K1835" i="1" a="1"/>
  <c r="K1835" i="1"/>
  <c r="I1835" i="1" a="1"/>
  <c r="I1835" i="1"/>
  <c r="J1831" i="1" a="1"/>
  <c r="J1831" i="1" s="1"/>
  <c r="G1835" i="1" a="1"/>
  <c r="G1835" i="1" s="1"/>
  <c r="I1833" i="1" a="1"/>
  <c r="I1833" i="1" s="1"/>
  <c r="H1833" i="1" a="1"/>
  <c r="H1833" i="1"/>
  <c r="F1829" i="1" a="1"/>
  <c r="F1829" i="1" s="1"/>
  <c r="J1826" i="1" a="1"/>
  <c r="J1826" i="1" s="1"/>
  <c r="G1833" i="1" a="1"/>
  <c r="G1833" i="1" s="1"/>
  <c r="J1829" i="1" a="1"/>
  <c r="J1829" i="1"/>
  <c r="G1827" i="1" a="1"/>
  <c r="G1827" i="1" s="1"/>
  <c r="J1837" i="1" a="1"/>
  <c r="J1837" i="1" s="1"/>
  <c r="H1827" i="1" a="1"/>
  <c r="H1827" i="1" s="1"/>
  <c r="K1829" i="1" a="1"/>
  <c r="K1829" i="1"/>
  <c r="H1829" i="1" a="1"/>
  <c r="H1829" i="1"/>
  <c r="F1833" i="1" a="1"/>
  <c r="F1833" i="1" s="1"/>
  <c r="K1824" i="1" a="1"/>
  <c r="K1824" i="1" s="1"/>
  <c r="K1822" i="1" a="1"/>
  <c r="K1822" i="1"/>
  <c r="J1822" i="1" a="1"/>
  <c r="J1822" i="1"/>
  <c r="I1824" i="1" a="1"/>
  <c r="I1824" i="1" s="1"/>
  <c r="H1824" i="1" a="1"/>
  <c r="H1824" i="1" s="1"/>
  <c r="F1824" i="1" a="1"/>
  <c r="F1824" i="1" s="1"/>
  <c r="F1821" i="1" a="1"/>
  <c r="F1821" i="1" s="1"/>
  <c r="I1822" i="1" a="1"/>
  <c r="I1822" i="1" s="1"/>
  <c r="F1822" i="1" a="1"/>
  <c r="F1822" i="1" s="1"/>
  <c r="G1821" i="1" a="1"/>
  <c r="G1821" i="1" s="1"/>
  <c r="K1821" i="1" a="1"/>
  <c r="K1821" i="1"/>
  <c r="G1826" i="1" a="1"/>
  <c r="G1826" i="1"/>
  <c r="H1822" i="1" a="1"/>
  <c r="H1822" i="1" s="1"/>
  <c r="J1821" i="1" a="1"/>
  <c r="J1821" i="1"/>
  <c r="F1826" i="1" a="1"/>
  <c r="F1826" i="1"/>
  <c r="G1824" i="1" a="1"/>
  <c r="G1824" i="1"/>
  <c r="G1822" i="1" a="1"/>
  <c r="G1822" i="1" s="1"/>
  <c r="J1824" i="1" a="1"/>
  <c r="J1824" i="1" s="1"/>
  <c r="I1821" i="1" a="1"/>
  <c r="I1821" i="1" s="1"/>
  <c r="H1821" i="1" a="1"/>
  <c r="H1821" i="1" s="1"/>
  <c r="H1030" i="1" a="1"/>
  <c r="H1030" i="1" s="1"/>
  <c r="J1037" i="1" a="1"/>
  <c r="J1037" i="1"/>
  <c r="G1027" i="1" a="1"/>
  <c r="G1027" i="1" s="1"/>
  <c r="H1037" i="1" a="1"/>
  <c r="H1037" i="1" s="1"/>
  <c r="F1039" i="1" a="1"/>
  <c r="F1039" i="1"/>
  <c r="F1037" i="1" a="1"/>
  <c r="F1037" i="1" s="1"/>
  <c r="I1030" i="1" a="1"/>
  <c r="I1030" i="1" s="1"/>
  <c r="K1025" i="1" a="1"/>
  <c r="K1025" i="1" s="1"/>
  <c r="K1039" i="1" a="1"/>
  <c r="K1039" i="1" s="1"/>
  <c r="G1037" i="1" a="1"/>
  <c r="G1037" i="1" s="1"/>
  <c r="J1027" i="1" a="1"/>
  <c r="J1027" i="1" s="1"/>
  <c r="J1030" i="1" a="1"/>
  <c r="J1030" i="1" s="1"/>
  <c r="I1025" i="1" a="1"/>
  <c r="I1025" i="1" s="1"/>
  <c r="I1037" i="1" a="1"/>
  <c r="I1037" i="1"/>
  <c r="F1030" i="1" a="1"/>
  <c r="F1030" i="1"/>
  <c r="F1025" i="1" a="1"/>
  <c r="F1025" i="1" s="1"/>
  <c r="K1030" i="1" a="1"/>
  <c r="K1030" i="1"/>
  <c r="K1027" i="1" a="1"/>
  <c r="K1027" i="1" s="1"/>
  <c r="J1039" i="1" a="1"/>
  <c r="J1039" i="1" s="1"/>
  <c r="H1025" i="1" a="1"/>
  <c r="H1025" i="1" s="1"/>
  <c r="G1025" i="1" a="1"/>
  <c r="G1025" i="1" s="1"/>
  <c r="G1030" i="1" a="1"/>
  <c r="G1030" i="1" s="1"/>
  <c r="F1027" i="1" a="1"/>
  <c r="F1027" i="1"/>
  <c r="K1037" i="1" a="1"/>
  <c r="K1037" i="1" s="1"/>
  <c r="H1039" i="1" a="1"/>
  <c r="H1039" i="1" s="1"/>
  <c r="G1039" i="1" a="1"/>
  <c r="G1039" i="1"/>
  <c r="I1027" i="1" a="1"/>
  <c r="I1027" i="1"/>
  <c r="J1025" i="1" a="1"/>
  <c r="J1025" i="1" s="1"/>
  <c r="I1039" i="1" a="1"/>
  <c r="I1039" i="1" s="1"/>
  <c r="H1027" i="1" a="1"/>
  <c r="H1027" i="1" s="1"/>
  <c r="H1022" i="1" a="1"/>
  <c r="H1022" i="1" s="1"/>
  <c r="G1022" i="1" a="1"/>
  <c r="G1022" i="1"/>
  <c r="G1006" i="1" a="1"/>
  <c r="G1006" i="1"/>
  <c r="G1052" i="1" s="1" a="1"/>
  <c r="G1052" i="1" s="1"/>
  <c r="F1006" i="1" a="1"/>
  <c r="F1006" i="1" s="1"/>
  <c r="F1052" i="1" s="1" a="1"/>
  <c r="F1052" i="1" s="1"/>
  <c r="F1022" i="1" a="1"/>
  <c r="F1022" i="1" s="1"/>
  <c r="I997" i="1" a="1"/>
  <c r="I997" i="1"/>
  <c r="I1049" i="1" s="1" a="1"/>
  <c r="I1049" i="1" s="1"/>
  <c r="K996" i="1" a="1"/>
  <c r="K996" i="1"/>
  <c r="G997" i="1" a="1"/>
  <c r="G997" i="1" s="1"/>
  <c r="G1049" i="1" s="1" a="1"/>
  <c r="G1049" i="1" s="1"/>
  <c r="J996" i="1" a="1"/>
  <c r="J996" i="1" s="1"/>
  <c r="K997" i="1" a="1"/>
  <c r="K997" i="1" s="1"/>
  <c r="K1049" i="1" s="1" a="1"/>
  <c r="K1049" i="1" s="1"/>
  <c r="J997" i="1" a="1"/>
  <c r="J997" i="1" s="1"/>
  <c r="J1049" i="1" s="1" a="1"/>
  <c r="J1049" i="1" s="1"/>
  <c r="K989" i="1" a="1"/>
  <c r="K989" i="1" s="1"/>
  <c r="F997" i="1" a="1"/>
  <c r="F997" i="1" s="1"/>
  <c r="F1049" i="1" s="1" a="1"/>
  <c r="F1049" i="1" s="1"/>
  <c r="K1006" i="1" a="1"/>
  <c r="K1006" i="1" s="1"/>
  <c r="K1052" i="1" s="1" a="1"/>
  <c r="K1052" i="1" s="1"/>
  <c r="G996" i="1" a="1"/>
  <c r="G996" i="1"/>
  <c r="F996" i="1" a="1"/>
  <c r="F996" i="1"/>
  <c r="J989" i="1" a="1"/>
  <c r="J989" i="1" s="1"/>
  <c r="I1006" i="1" a="1"/>
  <c r="I1006" i="1"/>
  <c r="I1052" i="1" s="1" a="1"/>
  <c r="I1052" i="1" s="1"/>
  <c r="G989" i="1" a="1"/>
  <c r="G989" i="1"/>
  <c r="H989" i="1" a="1"/>
  <c r="H989" i="1"/>
  <c r="H997" i="1" a="1"/>
  <c r="H997" i="1" s="1"/>
  <c r="H1049" i="1" s="1" a="1"/>
  <c r="H1049" i="1" s="1"/>
  <c r="H1006" i="1" a="1"/>
  <c r="H1006" i="1" s="1"/>
  <c r="H1052" i="1" s="1" a="1"/>
  <c r="H1052" i="1" s="1"/>
  <c r="H996" i="1" a="1"/>
  <c r="H996" i="1" s="1"/>
  <c r="I996" i="1" a="1"/>
  <c r="I996" i="1" s="1"/>
  <c r="I1022" i="1" a="1"/>
  <c r="I1022" i="1" s="1"/>
  <c r="I989" i="1" a="1"/>
  <c r="I989" i="1" s="1"/>
  <c r="J1006" i="1" a="1"/>
  <c r="J1006" i="1" s="1"/>
  <c r="J1052" i="1" s="1" a="1"/>
  <c r="J1052" i="1" s="1"/>
  <c r="K1022" i="1" a="1"/>
  <c r="K1022" i="1" s="1"/>
  <c r="J1022" i="1" a="1"/>
  <c r="J1022" i="1" s="1"/>
  <c r="H973" i="1" a="1"/>
  <c r="H973" i="1" s="1"/>
  <c r="H974" i="1" a="1"/>
  <c r="H974" i="1"/>
  <c r="F974" i="1" a="1"/>
  <c r="F974" i="1"/>
  <c r="G973" i="1" a="1"/>
  <c r="G973" i="1"/>
  <c r="F989" i="1" a="1"/>
  <c r="F989" i="1" s="1"/>
  <c r="G976" i="1" a="1"/>
  <c r="G976" i="1" s="1"/>
  <c r="J977" i="1" a="1"/>
  <c r="J977" i="1"/>
  <c r="J1051" i="1" s="1" a="1"/>
  <c r="J1051" i="1" s="1"/>
  <c r="F973" i="1" a="1"/>
  <c r="F973" i="1" s="1"/>
  <c r="H983" i="1" a="1"/>
  <c r="H983" i="1" s="1"/>
  <c r="F983" i="1" a="1"/>
  <c r="F983" i="1" s="1"/>
  <c r="I976" i="1" a="1"/>
  <c r="I976" i="1" s="1"/>
  <c r="G977" i="1" a="1"/>
  <c r="G977" i="1" s="1"/>
  <c r="G1051" i="1" s="1" a="1"/>
  <c r="G1051" i="1" s="1"/>
  <c r="J974" i="1" a="1"/>
  <c r="J974" i="1" s="1"/>
  <c r="K974" i="1" a="1"/>
  <c r="K974" i="1" s="1"/>
  <c r="K973" i="1" a="1"/>
  <c r="K973" i="1"/>
  <c r="K983" i="1" a="1"/>
  <c r="K983" i="1"/>
  <c r="K976" i="1" a="1"/>
  <c r="K976" i="1"/>
  <c r="I974" i="1" a="1"/>
  <c r="I974" i="1" s="1"/>
  <c r="J983" i="1" a="1"/>
  <c r="J983" i="1"/>
  <c r="I983" i="1" a="1"/>
  <c r="I983" i="1"/>
  <c r="I977" i="1" a="1"/>
  <c r="I977" i="1" s="1"/>
  <c r="I1051" i="1" s="1" a="1"/>
  <c r="I1051" i="1" s="1"/>
  <c r="G983" i="1" a="1"/>
  <c r="G983" i="1" s="1"/>
  <c r="K977" i="1" a="1"/>
  <c r="K977" i="1" s="1"/>
  <c r="K1051" i="1" s="1" a="1"/>
  <c r="K1051" i="1" s="1"/>
  <c r="H977" i="1" a="1"/>
  <c r="H977" i="1" s="1"/>
  <c r="H1051" i="1" s="1" a="1"/>
  <c r="H1051" i="1" s="1"/>
  <c r="F976" i="1" a="1"/>
  <c r="F976" i="1" s="1"/>
  <c r="F977" i="1" a="1"/>
  <c r="F977" i="1" s="1"/>
  <c r="F1051" i="1" s="1" a="1"/>
  <c r="F1051" i="1" s="1"/>
  <c r="J976" i="1" a="1"/>
  <c r="J976" i="1" s="1"/>
  <c r="H976" i="1" a="1"/>
  <c r="H976" i="1" s="1"/>
  <c r="G974" i="1" a="1"/>
  <c r="G974" i="1"/>
  <c r="J973" i="1" a="1"/>
  <c r="J973" i="1" s="1"/>
  <c r="I973" i="1" a="1"/>
  <c r="I973" i="1" s="1"/>
  <c r="F926" i="1" a="1"/>
  <c r="F926" i="1"/>
  <c r="K914" i="1" a="1"/>
  <c r="K914" i="1"/>
  <c r="K883" i="1" a="1"/>
  <c r="K883" i="1" s="1"/>
  <c r="G914" i="1" a="1"/>
  <c r="G914" i="1"/>
  <c r="J912" i="1" a="1"/>
  <c r="J912" i="1" s="1"/>
  <c r="K894" i="1" a="1"/>
  <c r="K894" i="1"/>
  <c r="J926" i="1" a="1"/>
  <c r="J926" i="1" s="1"/>
  <c r="I914" i="1" a="1"/>
  <c r="I914" i="1" s="1"/>
  <c r="K912" i="1" a="1"/>
  <c r="K912" i="1" s="1"/>
  <c r="J914" i="1" a="1"/>
  <c r="J914" i="1" s="1"/>
  <c r="I894" i="1" a="1"/>
  <c r="I894" i="1" s="1"/>
  <c r="H914" i="1" a="1"/>
  <c r="H914" i="1" s="1"/>
  <c r="I912" i="1" a="1"/>
  <c r="I912" i="1" s="1"/>
  <c r="G894" i="1" a="1"/>
  <c r="G894" i="1"/>
  <c r="H883" i="1" a="1"/>
  <c r="H883" i="1"/>
  <c r="F894" i="1" a="1"/>
  <c r="F894" i="1" s="1"/>
  <c r="I883" i="1" a="1"/>
  <c r="I883" i="1" s="1"/>
  <c r="J894" i="1" a="1"/>
  <c r="J894" i="1"/>
  <c r="I926" i="1" a="1"/>
  <c r="I926" i="1"/>
  <c r="F912" i="1" a="1"/>
  <c r="F912" i="1" s="1"/>
  <c r="H912" i="1" a="1"/>
  <c r="H912" i="1" s="1"/>
  <c r="J883" i="1" a="1"/>
  <c r="J883" i="1" s="1"/>
  <c r="F914" i="1" a="1"/>
  <c r="F914" i="1" s="1"/>
  <c r="G912" i="1" a="1"/>
  <c r="G912" i="1"/>
  <c r="H894" i="1" a="1"/>
  <c r="H894" i="1" s="1"/>
  <c r="K926" i="1" a="1"/>
  <c r="K926" i="1" s="1"/>
  <c r="H926" i="1" a="1"/>
  <c r="H926" i="1"/>
  <c r="G926" i="1" a="1"/>
  <c r="G926" i="1"/>
  <c r="I882" i="1" a="1"/>
  <c r="I882" i="1" s="1"/>
  <c r="G883" i="1" a="1"/>
  <c r="G883" i="1"/>
  <c r="F883" i="1" a="1"/>
  <c r="F883" i="1"/>
  <c r="K882" i="1" a="1"/>
  <c r="K882" i="1" s="1"/>
  <c r="H882" i="1" a="1"/>
  <c r="H882" i="1" s="1"/>
  <c r="G882" i="1" a="1"/>
  <c r="G882" i="1" s="1"/>
  <c r="K804" i="1" a="1"/>
  <c r="K804" i="1" s="1"/>
  <c r="J804" i="1" a="1"/>
  <c r="J804" i="1" s="1"/>
  <c r="F882" i="1" a="1"/>
  <c r="F882" i="1" s="1"/>
  <c r="J882" i="1" a="1"/>
  <c r="J882" i="1"/>
  <c r="J764" i="1" a="1"/>
  <c r="J764" i="1"/>
  <c r="J814" i="1" s="1" a="1"/>
  <c r="J814" i="1" s="1"/>
  <c r="K800" i="1" a="1"/>
  <c r="K800" i="1" s="1"/>
  <c r="F800" i="1" a="1"/>
  <c r="F800" i="1" s="1"/>
  <c r="K778" i="1" a="1"/>
  <c r="K778" i="1"/>
  <c r="H800" i="1" a="1"/>
  <c r="H800" i="1" s="1"/>
  <c r="J800" i="1" a="1"/>
  <c r="J800" i="1"/>
  <c r="I804" i="1" a="1"/>
  <c r="I804" i="1" s="1"/>
  <c r="I778" i="1" a="1"/>
  <c r="I778" i="1" s="1"/>
  <c r="I777" i="1" s="1"/>
  <c r="G778" i="1" a="1"/>
  <c r="G778" i="1" s="1"/>
  <c r="J778" i="1" a="1"/>
  <c r="J778" i="1" s="1"/>
  <c r="J777" i="1" s="1"/>
  <c r="H804" i="1" a="1"/>
  <c r="H804" i="1" s="1"/>
  <c r="G804" i="1" a="1"/>
  <c r="G804" i="1"/>
  <c r="H764" i="1" a="1"/>
  <c r="H764" i="1"/>
  <c r="H814" i="1" s="1" a="1"/>
  <c r="H814" i="1" s="1"/>
  <c r="F804" i="1" a="1"/>
  <c r="F804" i="1"/>
  <c r="I800" i="1" a="1"/>
  <c r="I800" i="1" s="1"/>
  <c r="K802" i="1" a="1"/>
  <c r="K802" i="1"/>
  <c r="J802" i="1" a="1"/>
  <c r="J802" i="1"/>
  <c r="I802" i="1" a="1"/>
  <c r="I802" i="1"/>
  <c r="H802" i="1" a="1"/>
  <c r="H802" i="1" s="1"/>
  <c r="G802" i="1" a="1"/>
  <c r="G802" i="1" s="1"/>
  <c r="F802" i="1" a="1"/>
  <c r="F802" i="1" s="1"/>
  <c r="F778" i="1" a="1"/>
  <c r="F778" i="1" s="1"/>
  <c r="G800" i="1" a="1"/>
  <c r="G800" i="1" s="1"/>
  <c r="H778" i="1" a="1"/>
  <c r="H778" i="1" s="1"/>
  <c r="H777" i="1" s="1"/>
  <c r="K764" i="1" a="1"/>
  <c r="K764" i="1"/>
  <c r="K814" i="1" s="1" a="1"/>
  <c r="K814" i="1" s="1"/>
  <c r="I764" i="1" a="1"/>
  <c r="I764" i="1"/>
  <c r="I814" i="1" s="1" a="1"/>
  <c r="I814" i="1" s="1"/>
  <c r="G764" i="1" a="1"/>
  <c r="G764" i="1" s="1"/>
  <c r="G814" i="1" s="1" a="1"/>
  <c r="G814" i="1" s="1"/>
  <c r="F764" i="1" a="1"/>
  <c r="F764" i="1"/>
  <c r="F814" i="1" s="1" a="1"/>
  <c r="F814" i="1" s="1"/>
  <c r="K854" i="1"/>
  <c r="J854" i="1"/>
  <c r="J853" i="1" s="1"/>
  <c r="I854" i="1"/>
  <c r="H854" i="1"/>
  <c r="H853" i="1" s="1"/>
  <c r="G854" i="1"/>
  <c r="G853" i="1" s="1"/>
  <c r="F854" i="1"/>
  <c r="F853" i="1" s="1"/>
  <c r="K853" i="1"/>
  <c r="I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J784" i="1"/>
  <c r="J785" i="1" s="1"/>
  <c r="G784" i="1"/>
  <c r="G785" i="1" s="1"/>
  <c r="K781" i="1"/>
  <c r="J781" i="1"/>
  <c r="F781" i="1"/>
  <c r="K780" i="1"/>
  <c r="J780" i="1"/>
  <c r="I780" i="1"/>
  <c r="H780" i="1"/>
  <c r="G780" i="1"/>
  <c r="F780" i="1"/>
  <c r="K777" i="1"/>
  <c r="K784" i="1" s="1"/>
  <c r="K785" i="1" s="1"/>
  <c r="G777" i="1"/>
  <c r="G781" i="1" s="1"/>
  <c r="F777" i="1"/>
  <c r="F784" i="1" s="1"/>
  <c r="F785" i="1" s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I673" i="1"/>
  <c r="G673" i="1"/>
  <c r="I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J673" i="1" s="1"/>
  <c r="I667" i="1"/>
  <c r="H667" i="1"/>
  <c r="H673" i="1" s="1"/>
  <c r="G667" i="1"/>
  <c r="F667" i="1"/>
  <c r="F673" i="1" s="1"/>
  <c r="K666" i="1"/>
  <c r="K672" i="1" s="1"/>
  <c r="J666" i="1"/>
  <c r="J672" i="1" s="1"/>
  <c r="I666" i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I517" i="1"/>
  <c r="K515" i="1"/>
  <c r="H515" i="1"/>
  <c r="F514" i="1"/>
  <c r="K503" i="1"/>
  <c r="J503" i="1"/>
  <c r="I503" i="1"/>
  <c r="H503" i="1"/>
  <c r="G503" i="1"/>
  <c r="F503" i="1"/>
  <c r="K478" i="1"/>
  <c r="H476" i="1"/>
  <c r="F476" i="1"/>
  <c r="H472" i="1"/>
  <c r="F46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F437" i="1"/>
  <c r="G418" i="1"/>
  <c r="K417" i="1"/>
  <c r="I417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H398" i="1"/>
  <c r="H518" i="1" s="1"/>
  <c r="G398" i="1"/>
  <c r="G518" i="1" s="1"/>
  <c r="K397" i="1"/>
  <c r="K517" i="1" s="1"/>
  <c r="G397" i="1"/>
  <c r="G51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G384" i="1"/>
  <c r="G515" i="1" s="1"/>
  <c r="G383" i="1"/>
  <c r="G514" i="1" s="1"/>
  <c r="K382" i="1"/>
  <c r="K513" i="1" s="1"/>
  <c r="K379" i="1"/>
  <c r="J379" i="1"/>
  <c r="I379" i="1"/>
  <c r="H379" i="1"/>
  <c r="G379" i="1"/>
  <c r="F379" i="1"/>
  <c r="K378" i="1"/>
  <c r="K435" i="1" s="1"/>
  <c r="I378" i="1"/>
  <c r="I435" i="1" s="1"/>
  <c r="K358" i="1"/>
  <c r="J358" i="1"/>
  <c r="I358" i="1"/>
  <c r="H358" i="1"/>
  <c r="G358" i="1"/>
  <c r="F358" i="1"/>
  <c r="K357" i="1"/>
  <c r="J357" i="1"/>
  <c r="I357" i="1"/>
  <c r="H357" i="1"/>
  <c r="G357" i="1"/>
  <c r="F357" i="1"/>
  <c r="G322" i="1"/>
  <c r="G477" i="1" s="1"/>
  <c r="F321" i="1"/>
  <c r="G320" i="1"/>
  <c r="G475" i="1" s="1"/>
  <c r="F320" i="1"/>
  <c r="F475" i="1" s="1"/>
  <c r="J319" i="1"/>
  <c r="J474" i="1" s="1"/>
  <c r="I318" i="1"/>
  <c r="I473" i="1" s="1"/>
  <c r="F318" i="1"/>
  <c r="F473" i="1" s="1"/>
  <c r="I313" i="1"/>
  <c r="I418" i="1" s="1"/>
  <c r="H313" i="1"/>
  <c r="H418" i="1" s="1"/>
  <c r="K312" i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F299" i="1"/>
  <c r="I298" i="1"/>
  <c r="I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127" i="1"/>
  <c r="I127" i="1"/>
  <c r="F127" i="1"/>
  <c r="J126" i="1"/>
  <c r="I126" i="1"/>
  <c r="K124" i="1"/>
  <c r="J124" i="1"/>
  <c r="I124" i="1"/>
  <c r="I123" i="1"/>
  <c r="H123" i="1"/>
  <c r="G123" i="1"/>
  <c r="F123" i="1"/>
  <c r="K122" i="1"/>
  <c r="J122" i="1"/>
  <c r="H121" i="1"/>
  <c r="G121" i="1"/>
  <c r="K120" i="1"/>
  <c r="J120" i="1"/>
  <c r="I120" i="1"/>
  <c r="F120" i="1"/>
  <c r="I119" i="1"/>
  <c r="G119" i="1"/>
  <c r="K118" i="1"/>
  <c r="J118" i="1"/>
  <c r="K117" i="1"/>
  <c r="H117" i="1"/>
  <c r="K116" i="1"/>
  <c r="J116" i="1"/>
  <c r="I116" i="1"/>
  <c r="G116" i="1"/>
  <c r="J115" i="1"/>
  <c r="I115" i="1"/>
  <c r="G115" i="1"/>
  <c r="K114" i="1"/>
  <c r="J114" i="1"/>
  <c r="F114" i="1"/>
  <c r="I113" i="1"/>
  <c r="F113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J287" i="1"/>
  <c r="I287" i="1"/>
  <c r="I397" i="1" s="1"/>
  <c r="H287" i="1"/>
  <c r="G287" i="1"/>
  <c r="F287" i="1"/>
  <c r="K285" i="1"/>
  <c r="K384" i="1" s="1"/>
  <c r="J285" i="1"/>
  <c r="I285" i="1"/>
  <c r="I384" i="1" s="1"/>
  <c r="I515" i="1" s="1"/>
  <c r="H285" i="1"/>
  <c r="G285" i="1"/>
  <c r="F285" i="1"/>
  <c r="K284" i="1"/>
  <c r="J284" i="1"/>
  <c r="I284" i="1"/>
  <c r="H284" i="1"/>
  <c r="G284" i="1"/>
  <c r="F284" i="1"/>
  <c r="K283" i="1"/>
  <c r="J283" i="1"/>
  <c r="I283" i="1"/>
  <c r="H283" i="1"/>
  <c r="G283" i="1"/>
  <c r="F283" i="1"/>
  <c r="K248" i="1"/>
  <c r="J248" i="1"/>
  <c r="I248" i="1"/>
  <c r="H248" i="1"/>
  <c r="G248" i="1"/>
  <c r="G323" i="1" s="1"/>
  <c r="G478" i="1" s="1"/>
  <c r="F248" i="1"/>
  <c r="K247" i="1"/>
  <c r="K322" i="1" s="1"/>
  <c r="K477" i="1" s="1"/>
  <c r="J247" i="1"/>
  <c r="I247" i="1"/>
  <c r="I322" i="1" s="1"/>
  <c r="I477" i="1" s="1"/>
  <c r="H247" i="1"/>
  <c r="G247" i="1"/>
  <c r="F247" i="1"/>
  <c r="K246" i="1"/>
  <c r="J246" i="1"/>
  <c r="I246" i="1"/>
  <c r="I321" i="1" s="1"/>
  <c r="I476" i="1" s="1"/>
  <c r="H246" i="1"/>
  <c r="G246" i="1"/>
  <c r="G321" i="1" s="1"/>
  <c r="G476" i="1" s="1"/>
  <c r="F246" i="1"/>
  <c r="K245" i="1"/>
  <c r="K320" i="1" s="1"/>
  <c r="K475" i="1" s="1"/>
  <c r="J245" i="1"/>
  <c r="I245" i="1"/>
  <c r="I320" i="1" s="1"/>
  <c r="I475" i="1" s="1"/>
  <c r="H245" i="1"/>
  <c r="G245" i="1"/>
  <c r="F245" i="1"/>
  <c r="K244" i="1"/>
  <c r="J244" i="1"/>
  <c r="I244" i="1"/>
  <c r="H244" i="1"/>
  <c r="G244" i="1"/>
  <c r="F244" i="1"/>
  <c r="K243" i="1"/>
  <c r="K318" i="1" s="1"/>
  <c r="K473" i="1" s="1"/>
  <c r="J243" i="1"/>
  <c r="I243" i="1"/>
  <c r="H243" i="1"/>
  <c r="H318" i="1" s="1"/>
  <c r="H473" i="1" s="1"/>
  <c r="G243" i="1"/>
  <c r="F243" i="1"/>
  <c r="K242" i="1"/>
  <c r="J242" i="1"/>
  <c r="I242" i="1"/>
  <c r="I317" i="1" s="1"/>
  <c r="I472" i="1" s="1"/>
  <c r="H242" i="1"/>
  <c r="G242" i="1"/>
  <c r="G317" i="1" s="1"/>
  <c r="G472" i="1" s="1"/>
  <c r="F242" i="1"/>
  <c r="K241" i="1"/>
  <c r="K316" i="1" s="1"/>
  <c r="K471" i="1" s="1"/>
  <c r="J241" i="1"/>
  <c r="I241" i="1"/>
  <c r="I316" i="1" s="1"/>
  <c r="I471" i="1" s="1"/>
  <c r="H241" i="1"/>
  <c r="G241" i="1"/>
  <c r="F241" i="1"/>
  <c r="K233" i="1"/>
  <c r="K299" i="1" s="1"/>
  <c r="K463" i="1" s="1"/>
  <c r="J233" i="1"/>
  <c r="I233" i="1"/>
  <c r="I299" i="1" s="1"/>
  <c r="I463" i="1" s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J210" i="1" s="1"/>
  <c r="I214" i="1"/>
  <c r="I210" i="1" s="1"/>
  <c r="H214" i="1"/>
  <c r="G214" i="1"/>
  <c r="F214" i="1"/>
  <c r="K210" i="1"/>
  <c r="H210" i="1"/>
  <c r="G210" i="1"/>
  <c r="F210" i="1"/>
  <c r="K207" i="1"/>
  <c r="K396" i="1" s="1"/>
  <c r="K437" i="1" s="1"/>
  <c r="J207" i="1"/>
  <c r="I207" i="1"/>
  <c r="H207" i="1"/>
  <c r="G207" i="1"/>
  <c r="F207" i="1"/>
  <c r="K205" i="1"/>
  <c r="J205" i="1"/>
  <c r="I205" i="1"/>
  <c r="H205" i="1"/>
  <c r="G205" i="1"/>
  <c r="F205" i="1"/>
  <c r="K188" i="1"/>
  <c r="J188" i="1"/>
  <c r="I188" i="1"/>
  <c r="H188" i="1"/>
  <c r="G188" i="1"/>
  <c r="G313" i="1" s="1"/>
  <c r="F188" i="1"/>
  <c r="K187" i="1"/>
  <c r="J187" i="1"/>
  <c r="I187" i="1"/>
  <c r="H187" i="1"/>
  <c r="G187" i="1"/>
  <c r="F187" i="1"/>
  <c r="K183" i="1"/>
  <c r="J183" i="1"/>
  <c r="I183" i="1"/>
  <c r="H183" i="1"/>
  <c r="G183" i="1"/>
  <c r="G298" i="1" s="1"/>
  <c r="G411" i="1" s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K398" i="1" s="1"/>
  <c r="K518" i="1" s="1"/>
  <c r="J170" i="1"/>
  <c r="I170" i="1"/>
  <c r="H170" i="1"/>
  <c r="G170" i="1"/>
  <c r="F170" i="1"/>
  <c r="F398" i="1" s="1"/>
  <c r="F518" i="1" s="1"/>
  <c r="K169" i="1"/>
  <c r="J169" i="1"/>
  <c r="J397" i="1" s="1"/>
  <c r="J517" i="1" s="1"/>
  <c r="I169" i="1"/>
  <c r="H169" i="1"/>
  <c r="H397" i="1" s="1"/>
  <c r="H517" i="1" s="1"/>
  <c r="G169" i="1"/>
  <c r="F169" i="1"/>
  <c r="K168" i="1"/>
  <c r="J168" i="1"/>
  <c r="J396" i="1" s="1"/>
  <c r="J437" i="1" s="1"/>
  <c r="I168" i="1"/>
  <c r="H168" i="1"/>
  <c r="G168" i="1"/>
  <c r="G396" i="1" s="1"/>
  <c r="G437" i="1" s="1"/>
  <c r="F168" i="1"/>
  <c r="F396" i="1" s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I156" i="1"/>
  <c r="H156" i="1"/>
  <c r="H384" i="1" s="1"/>
  <c r="G156" i="1"/>
  <c r="F156" i="1"/>
  <c r="F384" i="1" s="1"/>
  <c r="F515" i="1" s="1"/>
  <c r="K155" i="1"/>
  <c r="K383" i="1" s="1"/>
  <c r="K514" i="1" s="1"/>
  <c r="J155" i="1"/>
  <c r="J383" i="1" s="1"/>
  <c r="J514" i="1" s="1"/>
  <c r="I155" i="1"/>
  <c r="I383" i="1" s="1"/>
  <c r="I514" i="1" s="1"/>
  <c r="H155" i="1"/>
  <c r="H383" i="1" s="1"/>
  <c r="H514" i="1" s="1"/>
  <c r="G155" i="1"/>
  <c r="F155" i="1"/>
  <c r="F383" i="1" s="1"/>
  <c r="K154" i="1"/>
  <c r="J154" i="1"/>
  <c r="I154" i="1"/>
  <c r="H154" i="1"/>
  <c r="H382" i="1" s="1"/>
  <c r="H513" i="1" s="1"/>
  <c r="G154" i="1"/>
  <c r="G382" i="1" s="1"/>
  <c r="G513" i="1" s="1"/>
  <c r="F154" i="1"/>
  <c r="F382" i="1" s="1"/>
  <c r="F513" i="1" s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J150" i="1"/>
  <c r="J378" i="1" s="1"/>
  <c r="J435" i="1" s="1"/>
  <c r="I150" i="1"/>
  <c r="H150" i="1"/>
  <c r="G150" i="1"/>
  <c r="F150" i="1"/>
  <c r="F378" i="1" s="1"/>
  <c r="F435" i="1" s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I131" i="1"/>
  <c r="H131" i="1"/>
  <c r="G131" i="1"/>
  <c r="F131" i="1"/>
  <c r="K130" i="1"/>
  <c r="J130" i="1"/>
  <c r="I130" i="1"/>
  <c r="H130" i="1"/>
  <c r="G130" i="1"/>
  <c r="F130" i="1"/>
  <c r="K129" i="1"/>
  <c r="J129" i="1"/>
  <c r="I129" i="1"/>
  <c r="H129" i="1"/>
  <c r="G129" i="1"/>
  <c r="F129" i="1"/>
  <c r="K95" i="1"/>
  <c r="K323" i="1" s="1"/>
  <c r="J95" i="1"/>
  <c r="J127" i="1" s="1"/>
  <c r="I95" i="1"/>
  <c r="H95" i="1"/>
  <c r="G95" i="1"/>
  <c r="G127" i="1" s="1"/>
  <c r="F95" i="1"/>
  <c r="F323" i="1" s="1"/>
  <c r="F478" i="1" s="1"/>
  <c r="K94" i="1"/>
  <c r="K126" i="1" s="1"/>
  <c r="J94" i="1"/>
  <c r="J322" i="1" s="1"/>
  <c r="J477" i="1" s="1"/>
  <c r="I94" i="1"/>
  <c r="H94" i="1"/>
  <c r="G94" i="1"/>
  <c r="G126" i="1" s="1"/>
  <c r="F94" i="1"/>
  <c r="K93" i="1"/>
  <c r="K321" i="1" s="1"/>
  <c r="K476" i="1" s="1"/>
  <c r="J93" i="1"/>
  <c r="J321" i="1" s="1"/>
  <c r="J476" i="1" s="1"/>
  <c r="I93" i="1"/>
  <c r="H93" i="1"/>
  <c r="H321" i="1" s="1"/>
  <c r="G93" i="1"/>
  <c r="F93" i="1"/>
  <c r="K92" i="1"/>
  <c r="J92" i="1"/>
  <c r="J320" i="1" s="1"/>
  <c r="J475" i="1" s="1"/>
  <c r="I92" i="1"/>
  <c r="H92" i="1"/>
  <c r="G92" i="1"/>
  <c r="G124" i="1" s="1"/>
  <c r="F92" i="1"/>
  <c r="F124" i="1" s="1"/>
  <c r="K91" i="1"/>
  <c r="K319" i="1" s="1"/>
  <c r="K474" i="1" s="1"/>
  <c r="J91" i="1"/>
  <c r="J123" i="1" s="1"/>
  <c r="I91" i="1"/>
  <c r="H91" i="1"/>
  <c r="H319" i="1" s="1"/>
  <c r="H474" i="1" s="1"/>
  <c r="G91" i="1"/>
  <c r="F91" i="1"/>
  <c r="F319" i="1" s="1"/>
  <c r="F474" i="1" s="1"/>
  <c r="K90" i="1"/>
  <c r="J90" i="1"/>
  <c r="J318" i="1" s="1"/>
  <c r="J473" i="1" s="1"/>
  <c r="I90" i="1"/>
  <c r="I122" i="1" s="1"/>
  <c r="H90" i="1"/>
  <c r="H122" i="1" s="1"/>
  <c r="G90" i="1"/>
  <c r="G318" i="1" s="1"/>
  <c r="G473" i="1" s="1"/>
  <c r="F90" i="1"/>
  <c r="F122" i="1" s="1"/>
  <c r="K89" i="1"/>
  <c r="K121" i="1" s="1"/>
  <c r="J89" i="1"/>
  <c r="J121" i="1" s="1"/>
  <c r="I89" i="1"/>
  <c r="I121" i="1" s="1"/>
  <c r="H89" i="1"/>
  <c r="H317" i="1" s="1"/>
  <c r="G89" i="1"/>
  <c r="F89" i="1"/>
  <c r="F121" i="1" s="1"/>
  <c r="K88" i="1"/>
  <c r="J88" i="1"/>
  <c r="J316" i="1" s="1"/>
  <c r="J471" i="1" s="1"/>
  <c r="I88" i="1"/>
  <c r="H88" i="1"/>
  <c r="G88" i="1"/>
  <c r="G120" i="1" s="1"/>
  <c r="F88" i="1"/>
  <c r="F316" i="1" s="1"/>
  <c r="F471" i="1" s="1"/>
  <c r="K87" i="1"/>
  <c r="K119" i="1" s="1"/>
  <c r="J87" i="1"/>
  <c r="I87" i="1"/>
  <c r="H87" i="1"/>
  <c r="G87" i="1"/>
  <c r="F87" i="1"/>
  <c r="F119" i="1" s="1"/>
  <c r="K86" i="1"/>
  <c r="J86" i="1"/>
  <c r="I86" i="1"/>
  <c r="H86" i="1"/>
  <c r="G86" i="1"/>
  <c r="G118" i="1" s="1"/>
  <c r="F86" i="1"/>
  <c r="K85" i="1"/>
  <c r="K313" i="1" s="1"/>
  <c r="K418" i="1" s="1"/>
  <c r="J85" i="1"/>
  <c r="J117" i="1" s="1"/>
  <c r="I85" i="1"/>
  <c r="I117" i="1" s="1"/>
  <c r="H85" i="1"/>
  <c r="G85" i="1"/>
  <c r="G117" i="1" s="1"/>
  <c r="F85" i="1"/>
  <c r="K84" i="1"/>
  <c r="J84" i="1"/>
  <c r="I84" i="1"/>
  <c r="I312" i="1" s="1"/>
  <c r="H84" i="1"/>
  <c r="G84" i="1"/>
  <c r="G312" i="1" s="1"/>
  <c r="G417" i="1" s="1"/>
  <c r="F84" i="1"/>
  <c r="F116" i="1" s="1"/>
  <c r="K83" i="1"/>
  <c r="K115" i="1" s="1"/>
  <c r="J83" i="1"/>
  <c r="I83" i="1"/>
  <c r="H83" i="1"/>
  <c r="H115" i="1" s="1"/>
  <c r="G83" i="1"/>
  <c r="F83" i="1"/>
  <c r="F115" i="1" s="1"/>
  <c r="K82" i="1"/>
  <c r="J82" i="1"/>
  <c r="I82" i="1"/>
  <c r="I114" i="1" s="1"/>
  <c r="H82" i="1"/>
  <c r="H114" i="1" s="1"/>
  <c r="G82" i="1"/>
  <c r="G114" i="1" s="1"/>
  <c r="F82" i="1"/>
  <c r="K81" i="1"/>
  <c r="K113" i="1" s="1"/>
  <c r="J81" i="1"/>
  <c r="J113" i="1" s="1"/>
  <c r="I81" i="1"/>
  <c r="H81" i="1"/>
  <c r="H113" i="1" s="1"/>
  <c r="G81" i="1"/>
  <c r="G113" i="1" s="1"/>
  <c r="F81" i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J299" i="1" s="1"/>
  <c r="J463" i="1" s="1"/>
  <c r="I71" i="1"/>
  <c r="H71" i="1"/>
  <c r="G71" i="1"/>
  <c r="G299" i="1" s="1"/>
  <c r="G463" i="1" s="1"/>
  <c r="F71" i="1"/>
  <c r="K70" i="1"/>
  <c r="K298" i="1" s="1"/>
  <c r="K411" i="1" s="1"/>
  <c r="J70" i="1"/>
  <c r="J298" i="1" s="1"/>
  <c r="J411" i="1" s="1"/>
  <c r="I70" i="1"/>
  <c r="H70" i="1"/>
  <c r="H298" i="1" s="1"/>
  <c r="H411" i="1" s="1"/>
  <c r="G70" i="1"/>
  <c r="F70" i="1"/>
  <c r="F298" i="1" s="1"/>
  <c r="F411" i="1" s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H608" i="1" a="1"/>
  <c r="H608" i="1"/>
  <c r="K608" i="1" a="1"/>
  <c r="K608" i="1"/>
  <c r="J608" i="1" a="1"/>
  <c r="J608" i="1"/>
  <c r="F608" i="1" a="1"/>
  <c r="F608" i="1" s="1"/>
  <c r="I608" i="1" a="1"/>
  <c r="I608" i="1" s="1"/>
  <c r="G608" i="1" a="1"/>
  <c r="G608" i="1" s="1"/>
  <c r="K607" i="1" a="1"/>
  <c r="K607" i="1" s="1"/>
  <c r="J607" i="1" a="1"/>
  <c r="J607" i="1" s="1"/>
  <c r="I607" i="1" a="1"/>
  <c r="I607" i="1" s="1"/>
  <c r="I605" i="1" a="1"/>
  <c r="I605" i="1" s="1"/>
  <c r="K605" i="1" a="1"/>
  <c r="K605" i="1"/>
  <c r="J605" i="1" a="1"/>
  <c r="J605" i="1" s="1"/>
  <c r="F604" i="1" a="1"/>
  <c r="F604" i="1" s="1"/>
  <c r="G601" i="1" a="1"/>
  <c r="G601" i="1" s="1"/>
  <c r="H605" i="1" a="1"/>
  <c r="H605" i="1" s="1"/>
  <c r="G605" i="1" a="1"/>
  <c r="G605" i="1" s="1"/>
  <c r="F605" i="1" a="1"/>
  <c r="F605" i="1" s="1"/>
  <c r="G594" i="1" a="1"/>
  <c r="G594" i="1"/>
  <c r="J604" i="1" a="1"/>
  <c r="J604" i="1" s="1"/>
  <c r="F594" i="1" a="1"/>
  <c r="F594" i="1" s="1"/>
  <c r="I604" i="1" a="1"/>
  <c r="I604" i="1" s="1"/>
  <c r="H604" i="1" a="1"/>
  <c r="H604" i="1" s="1"/>
  <c r="K593" i="1" a="1"/>
  <c r="K593" i="1"/>
  <c r="K600" i="1" a="1"/>
  <c r="K600" i="1"/>
  <c r="H600" i="1" a="1"/>
  <c r="H600" i="1" s="1"/>
  <c r="K601" i="1" a="1"/>
  <c r="K601" i="1"/>
  <c r="I594" i="1" a="1"/>
  <c r="I594" i="1" s="1"/>
  <c r="J601" i="1" a="1"/>
  <c r="J601" i="1" s="1"/>
  <c r="F600" i="1" a="1"/>
  <c r="F600" i="1" s="1"/>
  <c r="I600" i="1" a="1"/>
  <c r="I600" i="1" s="1"/>
  <c r="K594" i="1" a="1"/>
  <c r="K594" i="1"/>
  <c r="J594" i="1" a="1"/>
  <c r="J594" i="1"/>
  <c r="K604" i="1" a="1"/>
  <c r="K604" i="1" s="1"/>
  <c r="H607" i="1" a="1"/>
  <c r="H607" i="1" s="1"/>
  <c r="G607" i="1" a="1"/>
  <c r="G607" i="1"/>
  <c r="F607" i="1" a="1"/>
  <c r="F607" i="1"/>
  <c r="G604" i="1" a="1"/>
  <c r="G604" i="1"/>
  <c r="I601" i="1" a="1"/>
  <c r="I601" i="1" s="1"/>
  <c r="H601" i="1" a="1"/>
  <c r="H601" i="1" s="1"/>
  <c r="F601" i="1" a="1"/>
  <c r="F601" i="1" s="1"/>
  <c r="J600" i="1" a="1"/>
  <c r="J600" i="1" s="1"/>
  <c r="G600" i="1" a="1"/>
  <c r="G600" i="1" s="1"/>
  <c r="H594" i="1" a="1"/>
  <c r="H594" i="1" s="1"/>
  <c r="F582" i="1" a="1"/>
  <c r="F582" i="1" s="1"/>
  <c r="J593" i="1" a="1"/>
  <c r="J593" i="1"/>
  <c r="K586" i="1" a="1"/>
  <c r="K586" i="1" s="1"/>
  <c r="I593" i="1" a="1"/>
  <c r="I593" i="1" s="1"/>
  <c r="H590" i="1" a="1"/>
  <c r="H590" i="1"/>
  <c r="K591" i="1" a="1"/>
  <c r="K591" i="1"/>
  <c r="H587" i="1" a="1"/>
  <c r="H587" i="1"/>
  <c r="H593" i="1" a="1"/>
  <c r="H593" i="1"/>
  <c r="J591" i="1" a="1"/>
  <c r="J591" i="1" s="1"/>
  <c r="G593" i="1" a="1"/>
  <c r="G593" i="1"/>
  <c r="F593" i="1" a="1"/>
  <c r="F593" i="1" s="1"/>
  <c r="I591" i="1" a="1"/>
  <c r="I591" i="1" s="1"/>
  <c r="H591" i="1" a="1"/>
  <c r="H591" i="1" s="1"/>
  <c r="F591" i="1" a="1"/>
  <c r="F591" i="1"/>
  <c r="F590" i="1" a="1"/>
  <c r="F590" i="1" s="1"/>
  <c r="K590" i="1" a="1"/>
  <c r="K590" i="1"/>
  <c r="G590" i="1" a="1"/>
  <c r="G590" i="1" s="1"/>
  <c r="J587" i="1" a="1"/>
  <c r="J587" i="1" s="1"/>
  <c r="G587" i="1" a="1"/>
  <c r="G587" i="1"/>
  <c r="F587" i="1" a="1"/>
  <c r="F587" i="1"/>
  <c r="J590" i="1" a="1"/>
  <c r="J590" i="1" s="1"/>
  <c r="I587" i="1" a="1"/>
  <c r="I587" i="1" s="1"/>
  <c r="K587" i="1" a="1"/>
  <c r="K587" i="1"/>
  <c r="J586" i="1" a="1"/>
  <c r="J586" i="1"/>
  <c r="G591" i="1" a="1"/>
  <c r="G591" i="1" s="1"/>
  <c r="I590" i="1" a="1"/>
  <c r="I590" i="1" s="1"/>
  <c r="I586" i="1" a="1"/>
  <c r="I586" i="1" s="1"/>
  <c r="F583" i="1" a="1"/>
  <c r="F583" i="1" s="1"/>
  <c r="J583" i="1" a="1"/>
  <c r="J583" i="1" s="1"/>
  <c r="K582" i="1" a="1"/>
  <c r="K582" i="1"/>
  <c r="I583" i="1" a="1"/>
  <c r="I583" i="1" s="1"/>
  <c r="G583" i="1" a="1"/>
  <c r="G583" i="1"/>
  <c r="K583" i="1" a="1"/>
  <c r="K583" i="1" s="1"/>
  <c r="I582" i="1" a="1"/>
  <c r="I582" i="1"/>
  <c r="J582" i="1" a="1"/>
  <c r="J582" i="1"/>
  <c r="H586" i="1" a="1"/>
  <c r="H586" i="1" s="1"/>
  <c r="G586" i="1" a="1"/>
  <c r="G586" i="1" s="1"/>
  <c r="F586" i="1" a="1"/>
  <c r="F586" i="1" s="1"/>
  <c r="H583" i="1" a="1"/>
  <c r="H583" i="1" s="1"/>
  <c r="H582" i="1" a="1"/>
  <c r="H582" i="1"/>
  <c r="G582" i="1" a="1"/>
  <c r="G582" i="1" s="1"/>
  <c r="H2039" i="1" a="1"/>
  <c r="H2039" i="1"/>
  <c r="J2038" i="1" a="1"/>
  <c r="J2038" i="1"/>
  <c r="I2038" i="1" a="1"/>
  <c r="I2038" i="1"/>
  <c r="K2037" i="1" a="1"/>
  <c r="K2037" i="1" s="1"/>
  <c r="H2038" i="1" a="1"/>
  <c r="H2038" i="1" s="1"/>
  <c r="H2035" i="1" a="1"/>
  <c r="H2035" i="1"/>
  <c r="G2032" i="1" a="1"/>
  <c r="G2032" i="1" s="1"/>
  <c r="I2034" i="1" a="1"/>
  <c r="I2034" i="1" s="1"/>
  <c r="J2037" i="1" a="1"/>
  <c r="J2037" i="1"/>
  <c r="F2034" i="1" a="1"/>
  <c r="F2034" i="1" s="1"/>
  <c r="I2036" i="1" a="1"/>
  <c r="I2036" i="1" s="1"/>
  <c r="K2033" i="1" a="1"/>
  <c r="K2033" i="1"/>
  <c r="H2037" i="1" a="1"/>
  <c r="H2037" i="1" s="1"/>
  <c r="G2036" i="1" a="1"/>
  <c r="G2036" i="1" s="1"/>
  <c r="K2038" i="1" a="1"/>
  <c r="K2038" i="1" s="1"/>
  <c r="H2034" i="1" a="1"/>
  <c r="H2034" i="1" s="1"/>
  <c r="J2035" i="1" a="1"/>
  <c r="J2035" i="1" s="1"/>
  <c r="I2035" i="1" a="1"/>
  <c r="I2035" i="1" s="1"/>
  <c r="F2039" i="1" a="1"/>
  <c r="F2039" i="1" s="1"/>
  <c r="I2032" i="1" a="1"/>
  <c r="I2032" i="1" s="1"/>
  <c r="I2041" i="1" a="1"/>
  <c r="I2041" i="1" s="1"/>
  <c r="K2039" i="1" a="1"/>
  <c r="K2039" i="1" s="1"/>
  <c r="F2032" i="1" a="1"/>
  <c r="F2032" i="1"/>
  <c r="F2033" i="1" a="1"/>
  <c r="F2033" i="1"/>
  <c r="H2041" i="1" a="1"/>
  <c r="H2041" i="1"/>
  <c r="G2041" i="1" a="1"/>
  <c r="G2041" i="1"/>
  <c r="F2041" i="1" a="1"/>
  <c r="F2041" i="1"/>
  <c r="K2040" i="1" a="1"/>
  <c r="K2040" i="1" s="1"/>
  <c r="J2040" i="1" a="1"/>
  <c r="J2040" i="1" s="1"/>
  <c r="I2040" i="1" a="1"/>
  <c r="I2040" i="1" s="1"/>
  <c r="F2040" i="1" a="1"/>
  <c r="F2040" i="1" s="1"/>
  <c r="J2032" i="1" a="1"/>
  <c r="J2032" i="1" s="1"/>
  <c r="H2040" i="1" a="1"/>
  <c r="H2040" i="1"/>
  <c r="F2038" i="1" a="1"/>
  <c r="F2038" i="1" s="1"/>
  <c r="I2033" i="1" a="1"/>
  <c r="I2033" i="1" s="1"/>
  <c r="K2032" i="1" a="1"/>
  <c r="K2032" i="1" s="1"/>
  <c r="F2037" i="1" a="1"/>
  <c r="F2037" i="1" s="1"/>
  <c r="G2035" i="1" a="1"/>
  <c r="G2035" i="1"/>
  <c r="G2033" i="1" a="1"/>
  <c r="G2033" i="1" s="1"/>
  <c r="I2037" i="1" a="1"/>
  <c r="I2037" i="1" s="1"/>
  <c r="G2037" i="1" a="1"/>
  <c r="G2037" i="1"/>
  <c r="H2036" i="1" a="1"/>
  <c r="H2036" i="1"/>
  <c r="F2036" i="1" a="1"/>
  <c r="F2036" i="1"/>
  <c r="J2036" i="1" a="1"/>
  <c r="J2036" i="1" s="1"/>
  <c r="K2035" i="1" a="1"/>
  <c r="K2035" i="1" s="1"/>
  <c r="G2034" i="1" a="1"/>
  <c r="G2034" i="1" s="1"/>
  <c r="K2034" i="1" a="1"/>
  <c r="K2034" i="1"/>
  <c r="F2035" i="1" a="1"/>
  <c r="F2035" i="1"/>
  <c r="J2034" i="1" a="1"/>
  <c r="J2034" i="1"/>
  <c r="K2036" i="1" a="1"/>
  <c r="K2036" i="1"/>
  <c r="G2038" i="1" a="1"/>
  <c r="G2038" i="1"/>
  <c r="G2040" i="1" a="1"/>
  <c r="G2040" i="1" s="1"/>
  <c r="J2039" i="1" a="1"/>
  <c r="J2039" i="1" s="1"/>
  <c r="G2039" i="1" a="1"/>
  <c r="G2039" i="1"/>
  <c r="H2033" i="1" a="1"/>
  <c r="H2033" i="1"/>
  <c r="I2039" i="1" a="1"/>
  <c r="I2039" i="1" s="1"/>
  <c r="H2032" i="1" a="1"/>
  <c r="H2032" i="1" s="1"/>
  <c r="J2033" i="1" a="1"/>
  <c r="J2033" i="1" s="1"/>
  <c r="F2029" i="1" a="1"/>
  <c r="F2029" i="1" s="1"/>
  <c r="H2030" i="1" a="1"/>
  <c r="H2030" i="1" s="1"/>
  <c r="F2030" i="1" a="1"/>
  <c r="F2030" i="1" s="1"/>
  <c r="J2020" i="1" a="1"/>
  <c r="J2020" i="1" s="1"/>
  <c r="G2030" i="1" a="1"/>
  <c r="G2030" i="1" s="1"/>
  <c r="I2021" i="1" a="1"/>
  <c r="I2021" i="1" s="1"/>
  <c r="I2029" i="1" a="1"/>
  <c r="I2029" i="1"/>
  <c r="G2029" i="1" a="1"/>
  <c r="G2029" i="1" s="1"/>
  <c r="K2027" i="1" a="1"/>
  <c r="K2027" i="1" s="1"/>
  <c r="K2026" i="1" s="1" a="1"/>
  <c r="K2026" i="1" s="1"/>
  <c r="G2024" i="1" a="1"/>
  <c r="G2024" i="1" s="1"/>
  <c r="J2027" i="1" a="1"/>
  <c r="J2027" i="1"/>
  <c r="J2026" i="1" s="1" a="1"/>
  <c r="J2026" i="1" s="1"/>
  <c r="K2020" i="1" a="1"/>
  <c r="K2020" i="1"/>
  <c r="F2024" i="1" a="1"/>
  <c r="F2024" i="1" s="1"/>
  <c r="F2023" i="1" s="1" a="1"/>
  <c r="F2023" i="1" s="1"/>
  <c r="K2023" i="1" a="1"/>
  <c r="K2023" i="1" s="1"/>
  <c r="H2024" i="1" a="1"/>
  <c r="H2024" i="1" s="1"/>
  <c r="H2023" i="1" s="1" a="1"/>
  <c r="H2023" i="1" s="1"/>
  <c r="G2023" i="1" a="1"/>
  <c r="G2023" i="1"/>
  <c r="G2021" i="1" a="1"/>
  <c r="G2021" i="1" s="1"/>
  <c r="F2021" i="1" a="1"/>
  <c r="F2021" i="1"/>
  <c r="K2024" i="1" a="1"/>
  <c r="K2024" i="1" s="1"/>
  <c r="H2021" i="1" a="1"/>
  <c r="H2021" i="1" s="1"/>
  <c r="J2029" i="1" a="1"/>
  <c r="J2029" i="1"/>
  <c r="I2027" i="1" a="1"/>
  <c r="I2027" i="1" s="1"/>
  <c r="I2026" i="1" s="1" a="1"/>
  <c r="I2026" i="1" s="1"/>
  <c r="G2027" i="1" a="1"/>
  <c r="G2027" i="1" s="1"/>
  <c r="G2026" i="1" s="1" a="1"/>
  <c r="G2026" i="1" s="1"/>
  <c r="J2024" i="1" a="1"/>
  <c r="J2024" i="1" s="1"/>
  <c r="J2023" i="1" s="1" a="1"/>
  <c r="J2023" i="1" s="1"/>
  <c r="I2024" i="1" a="1"/>
  <c r="I2024" i="1"/>
  <c r="K2031" i="1" a="1"/>
  <c r="K2031" i="1" s="1"/>
  <c r="H2027" i="1" a="1"/>
  <c r="H2027" i="1" s="1"/>
  <c r="H2026" i="1" s="1" a="1"/>
  <c r="H2026" i="1" s="1"/>
  <c r="J2031" i="1" a="1"/>
  <c r="J2031" i="1" s="1"/>
  <c r="J2030" i="1" a="1"/>
  <c r="J2030" i="1" s="1"/>
  <c r="H2029" i="1" a="1"/>
  <c r="H2029" i="1"/>
  <c r="I2023" i="1" a="1"/>
  <c r="I2023" i="1" s="1"/>
  <c r="I2031" i="1" a="1"/>
  <c r="I2031" i="1"/>
  <c r="H2031" i="1" a="1"/>
  <c r="H2031" i="1"/>
  <c r="G2031" i="1" a="1"/>
  <c r="G2031" i="1" s="1"/>
  <c r="F2027" i="1" a="1"/>
  <c r="F2027" i="1" s="1"/>
  <c r="F2026" i="1" s="1" a="1"/>
  <c r="F2026" i="1" s="1"/>
  <c r="K2029" i="1" a="1"/>
  <c r="K2029" i="1" s="1"/>
  <c r="F2031" i="1" a="1"/>
  <c r="F2031" i="1"/>
  <c r="K2030" i="1" a="1"/>
  <c r="K2030" i="1"/>
  <c r="K2021" i="1" a="1"/>
  <c r="K2021" i="1" s="1"/>
  <c r="I2030" i="1" a="1"/>
  <c r="I2030" i="1" s="1"/>
  <c r="J2021" i="1" a="1"/>
  <c r="J2021" i="1" s="1"/>
  <c r="K2018" i="1" a="1"/>
  <c r="K2018" i="1"/>
  <c r="I2018" i="1" a="1"/>
  <c r="I2018" i="1"/>
  <c r="F2020" i="1" a="1"/>
  <c r="F2020" i="1" s="1"/>
  <c r="G2020" i="1" a="1"/>
  <c r="G2020" i="1" s="1"/>
  <c r="J2018" i="1" a="1"/>
  <c r="J2018" i="1"/>
  <c r="H2018" i="1" a="1"/>
  <c r="H2018" i="1" s="1"/>
  <c r="G2018" i="1" a="1"/>
  <c r="G2018" i="1"/>
  <c r="F2018" i="1" a="1"/>
  <c r="F2018" i="1" s="1"/>
  <c r="I2020" i="1" a="1"/>
  <c r="I2020" i="1" s="1"/>
  <c r="H2020" i="1" a="1"/>
  <c r="H2020" i="1" s="1"/>
  <c r="I1704" i="1" a="1"/>
  <c r="I1704" i="1"/>
  <c r="K1704" i="1" a="1"/>
  <c r="K1704" i="1"/>
  <c r="G1704" i="1" a="1"/>
  <c r="G1704" i="1" s="1"/>
  <c r="G1703" i="1" a="1"/>
  <c r="G1703" i="1"/>
  <c r="F1703" i="1" a="1"/>
  <c r="F1703" i="1"/>
  <c r="J1703" i="1" a="1"/>
  <c r="J1703" i="1" s="1"/>
  <c r="I1703" i="1" a="1"/>
  <c r="I1703" i="1" s="1"/>
  <c r="J1704" i="1" a="1"/>
  <c r="J1704" i="1"/>
  <c r="H1704" i="1" a="1"/>
  <c r="H1704" i="1"/>
  <c r="F1704" i="1" a="1"/>
  <c r="F1704" i="1" s="1"/>
  <c r="K1703" i="1" a="1"/>
  <c r="K1703" i="1" s="1"/>
  <c r="H1703" i="1" a="1"/>
  <c r="H1703" i="1" s="1"/>
  <c r="G2043" i="1" a="1"/>
  <c r="G2043" i="1" s="1"/>
  <c r="G2042" i="1" a="1"/>
  <c r="G2042" i="1" s="1"/>
  <c r="K2044" i="1" a="1"/>
  <c r="K2044" i="1"/>
  <c r="J2043" i="1" a="1"/>
  <c r="J2043" i="1"/>
  <c r="I2043" i="1" a="1"/>
  <c r="I2043" i="1" s="1"/>
  <c r="I2042" i="1" a="1"/>
  <c r="I2042" i="1" s="1"/>
  <c r="G2044" i="1" a="1"/>
  <c r="G2044" i="1" s="1"/>
  <c r="H2042" i="1" a="1"/>
  <c r="H2042" i="1"/>
  <c r="J2044" i="1" a="1"/>
  <c r="J2044" i="1"/>
  <c r="K2041" i="1" a="1"/>
  <c r="K2041" i="1"/>
  <c r="F2044" i="1" a="1"/>
  <c r="F2044" i="1"/>
  <c r="H2044" i="1" a="1"/>
  <c r="H2044" i="1" s="1"/>
  <c r="J2041" i="1" a="1"/>
  <c r="J2041" i="1"/>
  <c r="I2044" i="1" a="1"/>
  <c r="I2044" i="1" s="1"/>
  <c r="K2043" i="1" a="1"/>
  <c r="K2043" i="1" s="1"/>
  <c r="H2043" i="1" a="1"/>
  <c r="H2043" i="1"/>
  <c r="J2042" i="1" a="1"/>
  <c r="J2042" i="1"/>
  <c r="F2043" i="1" a="1"/>
  <c r="F2043" i="1" s="1"/>
  <c r="K2042" i="1" a="1"/>
  <c r="K2042" i="1" s="1"/>
  <c r="F2042" i="1" a="1"/>
  <c r="F2042" i="1"/>
  <c r="K741" i="1" a="1"/>
  <c r="K741" i="1" s="1"/>
  <c r="K738" i="1" a="1"/>
  <c r="K738" i="1" s="1"/>
  <c r="H741" i="1" a="1"/>
  <c r="H741" i="1"/>
  <c r="J738" i="1" a="1"/>
  <c r="J738" i="1"/>
  <c r="I741" i="1" a="1"/>
  <c r="I741" i="1"/>
  <c r="G741" i="1" a="1"/>
  <c r="G741" i="1" s="1"/>
  <c r="F741" i="1" a="1"/>
  <c r="F741" i="1" s="1"/>
  <c r="H738" i="1" a="1"/>
  <c r="H738" i="1" s="1"/>
  <c r="I738" i="1" a="1"/>
  <c r="I738" i="1" s="1"/>
  <c r="F738" i="1" a="1"/>
  <c r="F738" i="1"/>
  <c r="J741" i="1" a="1"/>
  <c r="J741" i="1"/>
  <c r="G738" i="1" a="1"/>
  <c r="G738" i="1" s="1"/>
  <c r="J718" i="1" a="1"/>
  <c r="J718" i="1" s="1"/>
  <c r="J717" i="1" a="1"/>
  <c r="J717" i="1" s="1"/>
  <c r="J722" i="1" a="1"/>
  <c r="J722" i="1"/>
  <c r="K725" i="1" a="1"/>
  <c r="K725" i="1" s="1"/>
  <c r="F718" i="1" a="1"/>
  <c r="F718" i="1" s="1"/>
  <c r="H725" i="1" a="1"/>
  <c r="H725" i="1"/>
  <c r="G725" i="1" a="1"/>
  <c r="G725" i="1"/>
  <c r="J725" i="1" a="1"/>
  <c r="J725" i="1" s="1"/>
  <c r="H718" i="1" a="1"/>
  <c r="H718" i="1"/>
  <c r="K717" i="1" a="1"/>
  <c r="K717" i="1" s="1"/>
  <c r="I722" i="1" a="1"/>
  <c r="I722" i="1" s="1"/>
  <c r="F725" i="1" a="1"/>
  <c r="F725" i="1"/>
  <c r="H722" i="1" a="1"/>
  <c r="H722" i="1" s="1"/>
  <c r="G718" i="1" a="1"/>
  <c r="G718" i="1" s="1"/>
  <c r="H717" i="1" a="1"/>
  <c r="H717" i="1" s="1"/>
  <c r="K718" i="1" a="1"/>
  <c r="K718" i="1"/>
  <c r="K722" i="1" a="1"/>
  <c r="K722" i="1" s="1"/>
  <c r="I718" i="1" a="1"/>
  <c r="I718" i="1" s="1"/>
  <c r="G722" i="1" a="1"/>
  <c r="G722" i="1" s="1"/>
  <c r="I717" i="1" a="1"/>
  <c r="I717" i="1" s="1"/>
  <c r="I725" i="1" a="1"/>
  <c r="I725" i="1" s="1"/>
  <c r="F722" i="1" a="1"/>
  <c r="F722" i="1" s="1"/>
  <c r="J620" i="1" a="1"/>
  <c r="J620" i="1"/>
  <c r="K621" i="1" a="1"/>
  <c r="K621" i="1"/>
  <c r="G621" i="1" a="1"/>
  <c r="G621" i="1"/>
  <c r="J621" i="1" a="1"/>
  <c r="J621" i="1" s="1"/>
  <c r="F621" i="1" a="1"/>
  <c r="F621" i="1" s="1"/>
  <c r="K620" i="1" a="1"/>
  <c r="K620" i="1" s="1"/>
  <c r="I620" i="1" a="1"/>
  <c r="I620" i="1"/>
  <c r="I621" i="1" a="1"/>
  <c r="I621" i="1" s="1"/>
  <c r="H621" i="1" a="1"/>
  <c r="H621" i="1" s="1"/>
  <c r="H620" i="1" a="1"/>
  <c r="H620" i="1" s="1"/>
  <c r="F620" i="1" a="1"/>
  <c r="F620" i="1"/>
  <c r="K618" i="1" a="1"/>
  <c r="K618" i="1" s="1"/>
  <c r="J617" i="1" a="1"/>
  <c r="J617" i="1" s="1"/>
  <c r="G618" i="1" a="1"/>
  <c r="G618" i="1" s="1"/>
  <c r="I617" i="1" a="1"/>
  <c r="I617" i="1" s="1"/>
  <c r="I618" i="1" a="1"/>
  <c r="I618" i="1" s="1"/>
  <c r="J618" i="1" a="1"/>
  <c r="J618" i="1" s="1"/>
  <c r="F618" i="1" a="1"/>
  <c r="F618" i="1" s="1"/>
  <c r="K617" i="1" a="1"/>
  <c r="K617" i="1" s="1"/>
  <c r="H618" i="1" a="1"/>
  <c r="H618" i="1"/>
  <c r="G620" i="1" a="1"/>
  <c r="G620" i="1"/>
  <c r="H617" i="1" a="1"/>
  <c r="H617" i="1"/>
  <c r="F617" i="1" a="1"/>
  <c r="F617" i="1"/>
  <c r="J616" i="1" a="1"/>
  <c r="J616" i="1" s="1"/>
  <c r="I616" i="1" a="1"/>
  <c r="I616" i="1" s="1"/>
  <c r="H616" i="1" a="1"/>
  <c r="H616" i="1" s="1"/>
  <c r="G617" i="1" a="1"/>
  <c r="G617" i="1"/>
  <c r="K616" i="1" a="1"/>
  <c r="K616" i="1"/>
  <c r="K615" i="1" a="1"/>
  <c r="K615" i="1"/>
  <c r="J615" i="1" a="1"/>
  <c r="J615" i="1" s="1"/>
  <c r="G616" i="1" a="1"/>
  <c r="G616" i="1" s="1"/>
  <c r="F616" i="1" a="1"/>
  <c r="F616" i="1" s="1"/>
  <c r="I615" i="1" a="1"/>
  <c r="I615" i="1" s="1"/>
  <c r="H615" i="1" a="1"/>
  <c r="H615" i="1"/>
  <c r="F615" i="1" a="1"/>
  <c r="F615" i="1"/>
  <c r="G615" i="1" a="1"/>
  <c r="G615" i="1" s="1"/>
  <c r="I626" i="1" a="1"/>
  <c r="I626" i="1" s="1"/>
  <c r="H626" i="1" a="1"/>
  <c r="H626" i="1" s="1"/>
  <c r="G626" i="1" a="1"/>
  <c r="G626" i="1" s="1"/>
  <c r="K625" i="1" a="1"/>
  <c r="K625" i="1"/>
  <c r="F626" i="1" a="1"/>
  <c r="F626" i="1" s="1"/>
  <c r="J625" i="1" a="1"/>
  <c r="J625" i="1" s="1"/>
  <c r="I625" i="1" a="1"/>
  <c r="I625" i="1"/>
  <c r="H625" i="1" a="1"/>
  <c r="H625" i="1"/>
  <c r="G625" i="1" a="1"/>
  <c r="G625" i="1" s="1"/>
  <c r="I623" i="1" a="1"/>
  <c r="I623" i="1" s="1"/>
  <c r="H623" i="1" a="1"/>
  <c r="H623" i="1" s="1"/>
  <c r="G623" i="1" a="1"/>
  <c r="G623" i="1" s="1"/>
  <c r="K623" i="1" a="1"/>
  <c r="K623" i="1"/>
  <c r="F623" i="1" a="1"/>
  <c r="F623" i="1"/>
  <c r="F625" i="1" a="1"/>
  <c r="F625" i="1"/>
  <c r="J623" i="1" a="1"/>
  <c r="J623" i="1" s="1"/>
  <c r="K31" i="1" a="1"/>
  <c r="K31" i="1"/>
  <c r="G30" i="1" a="1"/>
  <c r="G30" i="1" s="1"/>
  <c r="J31" i="1" a="1"/>
  <c r="J31" i="1" s="1"/>
  <c r="I31" i="1" a="1"/>
  <c r="I31" i="1" s="1"/>
  <c r="H31" i="1" a="1"/>
  <c r="H31" i="1" s="1"/>
  <c r="G31" i="1" a="1"/>
  <c r="G31" i="1" s="1"/>
  <c r="F31" i="1" a="1"/>
  <c r="F31" i="1" s="1"/>
  <c r="K30" i="1" a="1"/>
  <c r="K30" i="1" s="1"/>
  <c r="J30" i="1" a="1"/>
  <c r="J30" i="1" s="1"/>
  <c r="I30" i="1" a="1"/>
  <c r="I30" i="1" s="1"/>
  <c r="H30" i="1" a="1"/>
  <c r="H30" i="1" s="1"/>
  <c r="F30" i="1" a="1"/>
  <c r="F30" i="1" s="1"/>
  <c r="J681" i="1" a="1"/>
  <c r="J681" i="1" s="1"/>
  <c r="I681" i="1" a="1"/>
  <c r="I681" i="1" s="1"/>
  <c r="H680" i="1" a="1"/>
  <c r="H680" i="1" s="1"/>
  <c r="K679" i="1" a="1"/>
  <c r="K679" i="1"/>
  <c r="H679" i="1" a="1"/>
  <c r="H679" i="1"/>
  <c r="I680" i="1" a="1"/>
  <c r="I680" i="1"/>
  <c r="F680" i="1" a="1"/>
  <c r="F680" i="1"/>
  <c r="G681" i="1" a="1"/>
  <c r="G681" i="1" s="1"/>
  <c r="F681" i="1" a="1"/>
  <c r="F681" i="1"/>
  <c r="K680" i="1" a="1"/>
  <c r="K680" i="1" s="1"/>
  <c r="J680" i="1" a="1"/>
  <c r="J680" i="1" s="1"/>
  <c r="I679" i="1" a="1"/>
  <c r="I679" i="1" s="1"/>
  <c r="J679" i="1" a="1"/>
  <c r="J679" i="1" s="1"/>
  <c r="G680" i="1" a="1"/>
  <c r="G680" i="1" s="1"/>
  <c r="K681" i="1" a="1"/>
  <c r="K681" i="1" s="1"/>
  <c r="H681" i="1" a="1"/>
  <c r="H681" i="1" s="1"/>
  <c r="G679" i="1" a="1"/>
  <c r="G679" i="1" s="1"/>
  <c r="F679" i="1" a="1"/>
  <c r="F679" i="1" s="1"/>
  <c r="K663" i="1" a="1"/>
  <c r="K663" i="1" s="1"/>
  <c r="J664" i="1" a="1"/>
  <c r="J664" i="1" s="1"/>
  <c r="H664" i="1" a="1"/>
  <c r="H664" i="1"/>
  <c r="G664" i="1" a="1"/>
  <c r="G664" i="1"/>
  <c r="K662" i="1" a="1"/>
  <c r="K662" i="1" s="1"/>
  <c r="K664" i="1" a="1"/>
  <c r="K664" i="1"/>
  <c r="I664" i="1" a="1"/>
  <c r="I664" i="1"/>
  <c r="H663" i="1" a="1"/>
  <c r="H663" i="1" s="1"/>
  <c r="J662" i="1" a="1"/>
  <c r="J662" i="1" s="1"/>
  <c r="J663" i="1" a="1"/>
  <c r="J663" i="1" s="1"/>
  <c r="F664" i="1" a="1"/>
  <c r="F664" i="1" s="1"/>
  <c r="I663" i="1" a="1"/>
  <c r="I663" i="1" s="1"/>
  <c r="G663" i="1" a="1"/>
  <c r="G663" i="1"/>
  <c r="I662" i="1" a="1"/>
  <c r="I662" i="1" s="1"/>
  <c r="H662" i="1" a="1"/>
  <c r="H662" i="1" s="1"/>
  <c r="G662" i="1" a="1"/>
  <c r="G662" i="1" s="1"/>
  <c r="F663" i="1" a="1"/>
  <c r="F663" i="1"/>
  <c r="I650" i="1" a="1"/>
  <c r="I650" i="1"/>
  <c r="J648" i="1" a="1"/>
  <c r="J648" i="1" s="1"/>
  <c r="H650" i="1" a="1"/>
  <c r="H650" i="1" s="1"/>
  <c r="K648" i="1" a="1"/>
  <c r="K648" i="1"/>
  <c r="K645" i="1" a="1"/>
  <c r="K645" i="1"/>
  <c r="J645" i="1" a="1"/>
  <c r="J645" i="1" s="1"/>
  <c r="J651" i="1" a="1"/>
  <c r="J651" i="1" s="1"/>
  <c r="H651" i="1" a="1"/>
  <c r="H651" i="1" s="1"/>
  <c r="K651" i="1" a="1"/>
  <c r="K651" i="1" s="1"/>
  <c r="H648" i="1" a="1"/>
  <c r="H648" i="1"/>
  <c r="J647" i="1" a="1"/>
  <c r="J647" i="1" s="1"/>
  <c r="H646" i="1" a="1"/>
  <c r="H646" i="1"/>
  <c r="I651" i="1" a="1"/>
  <c r="I651" i="1"/>
  <c r="G651" i="1" a="1"/>
  <c r="G651" i="1" s="1"/>
  <c r="I646" i="1" a="1"/>
  <c r="I646" i="1" s="1"/>
  <c r="F651" i="1" a="1"/>
  <c r="F651" i="1" s="1"/>
  <c r="K650" i="1" a="1"/>
  <c r="K650" i="1"/>
  <c r="F648" i="1" a="1"/>
  <c r="F648" i="1" s="1"/>
  <c r="G648" i="1" a="1"/>
  <c r="G648" i="1" s="1"/>
  <c r="I647" i="1" a="1"/>
  <c r="I647" i="1"/>
  <c r="J650" i="1" a="1"/>
  <c r="J650" i="1" s="1"/>
  <c r="G650" i="1" a="1"/>
  <c r="G650" i="1" s="1"/>
  <c r="K646" i="1" a="1"/>
  <c r="K646" i="1" s="1"/>
  <c r="F646" i="1" a="1"/>
  <c r="F646" i="1" s="1"/>
  <c r="I648" i="1" a="1"/>
  <c r="I648" i="1" s="1"/>
  <c r="F650" i="1" a="1"/>
  <c r="F650" i="1"/>
  <c r="J646" i="1" a="1"/>
  <c r="J646" i="1" s="1"/>
  <c r="K647" i="1" a="1"/>
  <c r="K647" i="1" s="1"/>
  <c r="H647" i="1" a="1"/>
  <c r="H647" i="1" s="1"/>
  <c r="G647" i="1" a="1"/>
  <c r="G647" i="1"/>
  <c r="G646" i="1" a="1"/>
  <c r="G646" i="1"/>
  <c r="F647" i="1" a="1"/>
  <c r="F647" i="1" s="1"/>
  <c r="F662" i="1" a="1"/>
  <c r="F662" i="1" s="1"/>
  <c r="K709" i="1" a="1"/>
  <c r="K709" i="1"/>
  <c r="F716" i="1" a="1"/>
  <c r="F716" i="1" s="1"/>
  <c r="J716" i="1" a="1"/>
  <c r="J716" i="1" s="1"/>
  <c r="H716" i="1" a="1"/>
  <c r="H716" i="1"/>
  <c r="F714" i="1" a="1"/>
  <c r="F714" i="1"/>
  <c r="K714" i="1" a="1"/>
  <c r="K714" i="1" s="1"/>
  <c r="J714" i="1" a="1"/>
  <c r="J714" i="1" s="1"/>
  <c r="H709" i="1" a="1"/>
  <c r="H709" i="1" s="1"/>
  <c r="G717" i="1" a="1"/>
  <c r="G717" i="1"/>
  <c r="F717" i="1" a="1"/>
  <c r="F717" i="1" s="1"/>
  <c r="G714" i="1" a="1"/>
  <c r="G714" i="1" s="1"/>
  <c r="G716" i="1" a="1"/>
  <c r="G716" i="1" s="1"/>
  <c r="H714" i="1" a="1"/>
  <c r="H714" i="1"/>
  <c r="J709" i="1" a="1"/>
  <c r="J709" i="1"/>
  <c r="I716" i="1" a="1"/>
  <c r="I716" i="1" s="1"/>
  <c r="I714" i="1" a="1"/>
  <c r="I714" i="1" s="1"/>
  <c r="I709" i="1" a="1"/>
  <c r="I709" i="1"/>
  <c r="K716" i="1" a="1"/>
  <c r="K716" i="1" s="1"/>
  <c r="I707" i="1" a="1"/>
  <c r="I707" i="1" s="1"/>
  <c r="H707" i="1" a="1"/>
  <c r="H707" i="1" s="1"/>
  <c r="G707" i="1" a="1"/>
  <c r="G707" i="1" s="1"/>
  <c r="G709" i="1" a="1"/>
  <c r="G709" i="1"/>
  <c r="F709" i="1" a="1"/>
  <c r="F709" i="1" s="1"/>
  <c r="F707" i="1" a="1"/>
  <c r="F707" i="1" s="1"/>
  <c r="K707" i="1" a="1"/>
  <c r="K707" i="1" s="1"/>
  <c r="J707" i="1" a="1"/>
  <c r="J707" i="1"/>
  <c r="K695" i="1" a="1"/>
  <c r="K695" i="1"/>
  <c r="H694" i="1" a="1"/>
  <c r="H694" i="1" s="1"/>
  <c r="J683" i="1" a="1"/>
  <c r="J683" i="1" s="1"/>
  <c r="I695" i="1" a="1"/>
  <c r="I695" i="1" s="1"/>
  <c r="H695" i="1" a="1"/>
  <c r="H695" i="1" s="1"/>
  <c r="G695" i="1" a="1"/>
  <c r="G695" i="1" s="1"/>
  <c r="F695" i="1" a="1"/>
  <c r="F695" i="1" s="1"/>
  <c r="J694" i="1" a="1"/>
  <c r="J694" i="1" s="1"/>
  <c r="G686" i="1" a="1"/>
  <c r="G686" i="1"/>
  <c r="K685" i="1" a="1"/>
  <c r="K685" i="1" s="1"/>
  <c r="K694" i="1" a="1"/>
  <c r="K694" i="1"/>
  <c r="F686" i="1" a="1"/>
  <c r="F686" i="1" s="1"/>
  <c r="I694" i="1" a="1"/>
  <c r="I694" i="1"/>
  <c r="K686" i="1" a="1"/>
  <c r="K686" i="1"/>
  <c r="H686" i="1" a="1"/>
  <c r="H686" i="1" s="1"/>
  <c r="G694" i="1" a="1"/>
  <c r="G694" i="1" s="1"/>
  <c r="H683" i="1" a="1"/>
  <c r="H683" i="1" s="1"/>
  <c r="F683" i="1" a="1"/>
  <c r="F683" i="1"/>
  <c r="I686" i="1" a="1"/>
  <c r="I686" i="1" s="1"/>
  <c r="F694" i="1" a="1"/>
  <c r="F694" i="1" s="1"/>
  <c r="K683" i="1" a="1"/>
  <c r="K683" i="1" s="1"/>
  <c r="H685" i="1" a="1"/>
  <c r="H685" i="1" s="1"/>
  <c r="I685" i="1" a="1"/>
  <c r="I685" i="1" s="1"/>
  <c r="F685" i="1" a="1"/>
  <c r="F685" i="1"/>
  <c r="J686" i="1" a="1"/>
  <c r="J686" i="1" s="1"/>
  <c r="J685" i="1" a="1"/>
  <c r="J685" i="1"/>
  <c r="G685" i="1" a="1"/>
  <c r="G685" i="1"/>
  <c r="G683" i="1" a="1"/>
  <c r="G683" i="1" s="1"/>
  <c r="I683" i="1" a="1"/>
  <c r="I683" i="1"/>
  <c r="J695" i="1" a="1"/>
  <c r="J695" i="1" s="1"/>
  <c r="K635" i="1" a="1"/>
  <c r="K635" i="1"/>
  <c r="I636" i="1" a="1"/>
  <c r="I636" i="1" s="1"/>
  <c r="H636" i="1" a="1"/>
  <c r="H636" i="1" s="1"/>
  <c r="F636" i="1" a="1"/>
  <c r="F636" i="1" s="1"/>
  <c r="J637" i="1" a="1"/>
  <c r="J637" i="1" s="1"/>
  <c r="K636" i="1" a="1"/>
  <c r="K636" i="1" s="1"/>
  <c r="G637" i="1" a="1"/>
  <c r="G637" i="1"/>
  <c r="H635" i="1" a="1"/>
  <c r="H635" i="1"/>
  <c r="J638" i="1" a="1"/>
  <c r="J638" i="1"/>
  <c r="J636" i="1" a="1"/>
  <c r="J636" i="1" s="1"/>
  <c r="F635" i="1" a="1"/>
  <c r="F635" i="1" s="1"/>
  <c r="J635" i="1" a="1"/>
  <c r="J635" i="1"/>
  <c r="H633" i="1" a="1"/>
  <c r="H633" i="1" s="1"/>
  <c r="K638" i="1" a="1"/>
  <c r="K638" i="1"/>
  <c r="I635" i="1" a="1"/>
  <c r="I635" i="1" s="1"/>
  <c r="F637" i="1" a="1"/>
  <c r="F637" i="1" s="1"/>
  <c r="K633" i="1" a="1"/>
  <c r="K633" i="1"/>
  <c r="I633" i="1" a="1"/>
  <c r="I633" i="1" s="1"/>
  <c r="I637" i="1" a="1"/>
  <c r="I637" i="1" s="1"/>
  <c r="F638" i="1" a="1"/>
  <c r="F638" i="1"/>
  <c r="I638" i="1" a="1"/>
  <c r="I638" i="1"/>
  <c r="G635" i="1" a="1"/>
  <c r="G635" i="1" s="1"/>
  <c r="K637" i="1" a="1"/>
  <c r="K637" i="1" s="1"/>
  <c r="H638" i="1" a="1"/>
  <c r="H638" i="1"/>
  <c r="G638" i="1" a="1"/>
  <c r="G638" i="1"/>
  <c r="H637" i="1" a="1"/>
  <c r="H637" i="1" s="1"/>
  <c r="J633" i="1" a="1"/>
  <c r="J633" i="1" s="1"/>
  <c r="G636" i="1" a="1"/>
  <c r="G636" i="1" s="1"/>
  <c r="G633" i="1" a="1"/>
  <c r="G633" i="1"/>
  <c r="G630" i="1" a="1"/>
  <c r="G630" i="1"/>
  <c r="F630" i="1" a="1"/>
  <c r="F630" i="1" s="1"/>
  <c r="F627" i="1" a="1"/>
  <c r="F627" i="1" s="1"/>
  <c r="J627" i="1" a="1"/>
  <c r="J627" i="1"/>
  <c r="H628" i="1" a="1"/>
  <c r="H628" i="1" s="1"/>
  <c r="K631" i="1" a="1"/>
  <c r="K631" i="1" s="1"/>
  <c r="K626" i="1" a="1"/>
  <c r="K626" i="1" s="1"/>
  <c r="J631" i="1" a="1"/>
  <c r="J631" i="1"/>
  <c r="J628" i="1" a="1"/>
  <c r="J628" i="1"/>
  <c r="J626" i="1" a="1"/>
  <c r="J626" i="1" s="1"/>
  <c r="F633" i="1" a="1"/>
  <c r="F633" i="1" s="1"/>
  <c r="F631" i="1" a="1"/>
  <c r="F631" i="1" s="1"/>
  <c r="K627" i="1" a="1"/>
  <c r="K627" i="1"/>
  <c r="I631" i="1" a="1"/>
  <c r="I631" i="1"/>
  <c r="H631" i="1" a="1"/>
  <c r="H631" i="1" s="1"/>
  <c r="G627" i="1" a="1"/>
  <c r="G627" i="1" s="1"/>
  <c r="G631" i="1" a="1"/>
  <c r="G631" i="1" s="1"/>
  <c r="K630" i="1" a="1"/>
  <c r="K630" i="1"/>
  <c r="J630" i="1" a="1"/>
  <c r="J630" i="1" s="1"/>
  <c r="G628" i="1" a="1"/>
  <c r="G628" i="1" s="1"/>
  <c r="I630" i="1" a="1"/>
  <c r="I630" i="1" s="1"/>
  <c r="K628" i="1" a="1"/>
  <c r="K628" i="1"/>
  <c r="H627" i="1" a="1"/>
  <c r="H627" i="1" s="1"/>
  <c r="H630" i="1" a="1"/>
  <c r="H630" i="1"/>
  <c r="I628" i="1" a="1"/>
  <c r="I628" i="1" s="1"/>
  <c r="I627" i="1" a="1"/>
  <c r="I627" i="1"/>
  <c r="F628" i="1" a="1"/>
  <c r="F628" i="1"/>
  <c r="G645" i="1" a="1"/>
  <c r="G645" i="1" s="1"/>
  <c r="F645" i="1" a="1"/>
  <c r="F645" i="1" s="1"/>
  <c r="I645" i="1" a="1"/>
  <c r="I645" i="1" s="1"/>
  <c r="H645" i="1" a="1"/>
  <c r="H645" i="1" s="1"/>
  <c r="I641" i="1" a="1"/>
  <c r="I641" i="1"/>
  <c r="K643" i="1" a="1"/>
  <c r="K643" i="1" s="1"/>
  <c r="J643" i="1" a="1"/>
  <c r="J643" i="1" s="1"/>
  <c r="I643" i="1" a="1"/>
  <c r="I643" i="1" s="1"/>
  <c r="J641" i="1" a="1"/>
  <c r="J641" i="1" s="1"/>
  <c r="H643" i="1" a="1"/>
  <c r="H643" i="1"/>
  <c r="G643" i="1" a="1"/>
  <c r="G643" i="1" s="1"/>
  <c r="F643" i="1" a="1"/>
  <c r="F643" i="1"/>
  <c r="I640" i="1" a="1"/>
  <c r="I640" i="1"/>
  <c r="F640" i="1" a="1"/>
  <c r="F640" i="1" s="1"/>
  <c r="H641" i="1" a="1"/>
  <c r="H641" i="1"/>
  <c r="G640" i="1" a="1"/>
  <c r="G640" i="1" s="1"/>
  <c r="G641" i="1" a="1"/>
  <c r="G641" i="1"/>
  <c r="F641" i="1" a="1"/>
  <c r="F641" i="1" s="1"/>
  <c r="K640" i="1" a="1"/>
  <c r="K640" i="1" s="1"/>
  <c r="J640" i="1" a="1"/>
  <c r="J640" i="1" s="1"/>
  <c r="H640" i="1" a="1"/>
  <c r="H640" i="1" s="1"/>
  <c r="K641" i="1" a="1"/>
  <c r="K641" i="1" s="1"/>
  <c r="K19" i="1"/>
  <c r="K18" i="1" s="1"/>
  <c r="J19" i="1"/>
  <c r="I19" i="1"/>
  <c r="I18" i="1" s="1"/>
  <c r="H19" i="1"/>
  <c r="H18" i="1" s="1"/>
  <c r="G19" i="1"/>
  <c r="F19" i="1"/>
  <c r="F18" i="1" s="1"/>
  <c r="J18" i="1"/>
  <c r="G18" i="1"/>
  <c r="H197" i="1" a="1"/>
  <c r="H197" i="1"/>
  <c r="H196" i="1" s="1"/>
  <c r="K197" i="1" a="1"/>
  <c r="K197" i="1" s="1"/>
  <c r="J197" i="1" a="1"/>
  <c r="J197" i="1" s="1"/>
  <c r="J196" i="1" s="1"/>
  <c r="I197" i="1" a="1"/>
  <c r="I197" i="1"/>
  <c r="I196" i="1" s="1"/>
  <c r="I359" i="1" s="1"/>
  <c r="I426" i="1" s="1"/>
  <c r="G197" i="1" a="1"/>
  <c r="G197" i="1" s="1"/>
  <c r="F197" i="1" a="1"/>
  <c r="F197" i="1" s="1"/>
  <c r="F196" i="1" s="1"/>
  <c r="F359" i="1" s="1"/>
  <c r="F426" i="1" s="1"/>
  <c r="K139" i="1" a="1"/>
  <c r="K139" i="1"/>
  <c r="J139" i="1" a="1"/>
  <c r="J139" i="1" s="1"/>
  <c r="H139" i="1" a="1"/>
  <c r="H139" i="1" s="1"/>
  <c r="I139" i="1" a="1"/>
  <c r="I139" i="1" s="1"/>
  <c r="F137" i="1" a="1"/>
  <c r="F137" i="1" s="1"/>
  <c r="J136" i="1" a="1"/>
  <c r="J136" i="1" s="1"/>
  <c r="H136" i="1" a="1"/>
  <c r="H136" i="1"/>
  <c r="K136" i="1" a="1"/>
  <c r="K136" i="1" s="1"/>
  <c r="G136" i="1" a="1"/>
  <c r="G136" i="1" s="1"/>
  <c r="G139" i="1" a="1"/>
  <c r="G139" i="1" s="1"/>
  <c r="F139" i="1" a="1"/>
  <c r="F139" i="1" s="1"/>
  <c r="I138" i="1" a="1"/>
  <c r="I138" i="1" s="1"/>
  <c r="K138" i="1" a="1"/>
  <c r="K138" i="1" s="1"/>
  <c r="J138" i="1" a="1"/>
  <c r="J138" i="1"/>
  <c r="F138" i="1" a="1"/>
  <c r="F138" i="1" s="1"/>
  <c r="I137" i="1" a="1"/>
  <c r="I137" i="1" s="1"/>
  <c r="G137" i="1" a="1"/>
  <c r="G137" i="1" s="1"/>
  <c r="H138" i="1" a="1"/>
  <c r="H138" i="1" s="1"/>
  <c r="G138" i="1" a="1"/>
  <c r="G138" i="1" s="1"/>
  <c r="K137" i="1" a="1"/>
  <c r="K137" i="1" s="1"/>
  <c r="J137" i="1" a="1"/>
  <c r="J137" i="1" s="1"/>
  <c r="H137" i="1" a="1"/>
  <c r="H137" i="1" s="1"/>
  <c r="I136" i="1" a="1"/>
  <c r="I136" i="1" s="1"/>
  <c r="F136" i="1" a="1"/>
  <c r="F136" i="1" s="1"/>
  <c r="G273" i="1" a="1"/>
  <c r="G273" i="1" s="1"/>
  <c r="F273" i="1" a="1"/>
  <c r="F273" i="1" s="1"/>
  <c r="F272" i="1" s="1"/>
  <c r="H240" i="1" a="1"/>
  <c r="H240" i="1" s="1"/>
  <c r="H239" i="1" s="1"/>
  <c r="G240" i="1" a="1"/>
  <c r="G240" i="1" s="1"/>
  <c r="G239" i="1" s="1"/>
  <c r="G314" i="1" s="1"/>
  <c r="G469" i="1" s="1"/>
  <c r="I240" i="1" a="1"/>
  <c r="I240" i="1" s="1"/>
  <c r="I315" i="1" s="1"/>
  <c r="I470" i="1" s="1"/>
  <c r="K282" i="1" a="1"/>
  <c r="K282" i="1" s="1"/>
  <c r="J282" i="1" a="1"/>
  <c r="J282" i="1" s="1"/>
  <c r="J240" i="1" a="1"/>
  <c r="J240" i="1" s="1"/>
  <c r="J239" i="1" s="1"/>
  <c r="I282" i="1" a="1"/>
  <c r="I282" i="1" s="1"/>
  <c r="F240" i="1" a="1"/>
  <c r="F240" i="1" s="1"/>
  <c r="F315" i="1" s="1"/>
  <c r="F470" i="1" s="1"/>
  <c r="F282" i="1" a="1"/>
  <c r="F282" i="1" s="1"/>
  <c r="F281" i="1" s="1"/>
  <c r="H282" i="1" a="1"/>
  <c r="H282" i="1" s="1"/>
  <c r="H281" i="1" s="1"/>
  <c r="G282" i="1" a="1"/>
  <c r="G282" i="1" s="1"/>
  <c r="H273" i="1" a="1"/>
  <c r="H273" i="1" s="1"/>
  <c r="I273" i="1" a="1"/>
  <c r="I273" i="1" s="1"/>
  <c r="K273" i="1" a="1"/>
  <c r="K273" i="1" s="1"/>
  <c r="K272" i="1" s="1"/>
  <c r="K361" i="1" s="1"/>
  <c r="K502" i="1" s="1"/>
  <c r="J273" i="1" a="1"/>
  <c r="J273" i="1" s="1"/>
  <c r="K240" i="1" a="1"/>
  <c r="K240" i="1" s="1"/>
  <c r="I59" i="1" a="1"/>
  <c r="I59" i="1" s="1"/>
  <c r="J58" i="1" a="1"/>
  <c r="J58" i="1" s="1"/>
  <c r="H60" i="1" a="1"/>
  <c r="H60" i="1" s="1"/>
  <c r="G58" i="1" a="1"/>
  <c r="G58" i="1" s="1"/>
  <c r="G57" i="1" a="1"/>
  <c r="G57" i="1" s="1"/>
  <c r="K60" i="1" a="1"/>
  <c r="K60" i="1" s="1"/>
  <c r="I60" i="1" a="1"/>
  <c r="I60" i="1" s="1"/>
  <c r="K58" i="1" a="1"/>
  <c r="K58" i="1" s="1"/>
  <c r="I58" i="1" a="1"/>
  <c r="I58" i="1" s="1"/>
  <c r="K59" i="1" a="1"/>
  <c r="K59" i="1" s="1"/>
  <c r="J59" i="1" a="1"/>
  <c r="J59" i="1" s="1"/>
  <c r="K57" i="1" a="1"/>
  <c r="K57" i="1" s="1"/>
  <c r="H58" i="1" a="1"/>
  <c r="H58" i="1" s="1"/>
  <c r="H59" i="1" a="1"/>
  <c r="H59" i="1" s="1"/>
  <c r="J60" i="1" a="1"/>
  <c r="J60" i="1" s="1"/>
  <c r="I57" i="1" a="1"/>
  <c r="I57" i="1" s="1"/>
  <c r="F58" i="1" a="1"/>
  <c r="F58" i="1" s="1"/>
  <c r="F59" i="1" a="1"/>
  <c r="F59" i="1" s="1"/>
  <c r="J57" i="1" a="1"/>
  <c r="J57" i="1" s="1"/>
  <c r="F60" i="1" a="1"/>
  <c r="F60" i="1" s="1"/>
  <c r="G60" i="1" a="1"/>
  <c r="G60" i="1" s="1"/>
  <c r="G59" i="1" a="1"/>
  <c r="G59" i="1" s="1"/>
  <c r="H57" i="1" a="1"/>
  <c r="H57" i="1" s="1"/>
  <c r="F51" i="1" a="1"/>
  <c r="F51" i="1" s="1"/>
  <c r="J52" i="1" a="1"/>
  <c r="J52" i="1" s="1"/>
  <c r="G53" i="1" a="1"/>
  <c r="G53" i="1" s="1"/>
  <c r="H52" i="1" a="1"/>
  <c r="H52" i="1" s="1"/>
  <c r="I50" i="1" a="1"/>
  <c r="I50" i="1" s="1"/>
  <c r="F50" i="1" a="1"/>
  <c r="F50" i="1" s="1"/>
  <c r="G51" i="1" a="1"/>
  <c r="G51" i="1" s="1"/>
  <c r="J50" i="1" a="1"/>
  <c r="J50" i="1" s="1"/>
  <c r="J53" i="1" a="1"/>
  <c r="J53" i="1" s="1"/>
  <c r="F52" i="1" a="1"/>
  <c r="F52" i="1" s="1"/>
  <c r="I53" i="1" a="1"/>
  <c r="I53" i="1" s="1"/>
  <c r="H50" i="1" a="1"/>
  <c r="H50" i="1" s="1"/>
  <c r="J51" i="1" a="1"/>
  <c r="J51" i="1" s="1"/>
  <c r="K52" i="1" a="1"/>
  <c r="K52" i="1" s="1"/>
  <c r="G50" i="1" a="1"/>
  <c r="G50" i="1" s="1"/>
  <c r="I51" i="1" a="1"/>
  <c r="I51" i="1" s="1"/>
  <c r="F53" i="1" a="1"/>
  <c r="F53" i="1" s="1"/>
  <c r="G52" i="1" a="1"/>
  <c r="G52" i="1" s="1"/>
  <c r="F57" i="1" a="1"/>
  <c r="F57" i="1" s="1"/>
  <c r="K53" i="1" a="1"/>
  <c r="K53" i="1" s="1"/>
  <c r="H53" i="1" a="1"/>
  <c r="H53" i="1" s="1"/>
  <c r="I52" i="1" a="1"/>
  <c r="I52" i="1" s="1"/>
  <c r="K50" i="1" a="1"/>
  <c r="K50" i="1" s="1"/>
  <c r="K51" i="1" a="1"/>
  <c r="K51" i="1" s="1"/>
  <c r="H51" i="1" a="1"/>
  <c r="H51" i="1" s="1"/>
  <c r="H15" i="1" a="1"/>
  <c r="H15" i="1" s="1"/>
  <c r="H14" i="1" a="1"/>
  <c r="H14" i="1" s="1"/>
  <c r="I14" i="1" a="1"/>
  <c r="I14" i="1" s="1"/>
  <c r="H13" i="1" a="1"/>
  <c r="H13" i="1" s="1"/>
  <c r="I15" i="1" a="1"/>
  <c r="I15" i="1" s="1"/>
  <c r="G14" i="1" a="1"/>
  <c r="G14" i="1" s="1"/>
  <c r="K15" i="1" a="1"/>
  <c r="K15" i="1" s="1"/>
  <c r="F15" i="1" a="1"/>
  <c r="F15" i="1" s="1"/>
  <c r="K13" i="1" a="1"/>
  <c r="K13" i="1" s="1"/>
  <c r="J13" i="1" a="1"/>
  <c r="J13" i="1" s="1"/>
  <c r="G15" i="1" a="1"/>
  <c r="G15" i="1" s="1"/>
  <c r="J14" i="1" a="1"/>
  <c r="J14" i="1" s="1"/>
  <c r="K14" i="1" a="1"/>
  <c r="K14" i="1" s="1"/>
  <c r="J15" i="1" a="1"/>
  <c r="J15" i="1" s="1"/>
  <c r="I13" i="1" a="1"/>
  <c r="I13" i="1" s="1"/>
  <c r="F14" i="1" a="1"/>
  <c r="F14" i="1" s="1"/>
  <c r="G13" i="1" a="1"/>
  <c r="G13" i="1" s="1"/>
  <c r="F13" i="1" a="1"/>
  <c r="F13" i="1" s="1"/>
  <c r="F54" i="1" a="1"/>
  <c r="F54" i="1" s="1"/>
  <c r="I48" i="1" a="1"/>
  <c r="I48" i="1" s="1"/>
  <c r="K48" i="1" a="1"/>
  <c r="K48" i="1" s="1"/>
  <c r="J48" i="1" a="1"/>
  <c r="J48" i="1" s="1"/>
  <c r="H54" i="1" a="1"/>
  <c r="H54" i="1" s="1"/>
  <c r="K54" i="1" a="1"/>
  <c r="K54" i="1" s="1"/>
  <c r="I54" i="1" a="1"/>
  <c r="I54" i="1" s="1"/>
  <c r="G54" i="1" a="1"/>
  <c r="G54" i="1" s="1"/>
  <c r="J54" i="1" a="1"/>
  <c r="J54" i="1" s="1"/>
  <c r="J43" i="1" a="1"/>
  <c r="J43" i="1" s="1"/>
  <c r="I42" i="1" a="1"/>
  <c r="I42" i="1" s="1"/>
  <c r="H43" i="1" a="1"/>
  <c r="H43" i="1" s="1"/>
  <c r="G43" i="1" a="1"/>
  <c r="G43" i="1" s="1"/>
  <c r="G42" i="1" a="1"/>
  <c r="G42" i="1" s="1"/>
  <c r="J42" i="1" a="1"/>
  <c r="J42" i="1" s="1"/>
  <c r="H42" i="1" a="1"/>
  <c r="H42" i="1" s="1"/>
  <c r="K41" i="1" a="1"/>
  <c r="K41" i="1" s="1"/>
  <c r="I41" i="1" a="1"/>
  <c r="I41" i="1" s="1"/>
  <c r="J41" i="1" a="1"/>
  <c r="J41" i="1" s="1"/>
  <c r="F43" i="1" a="1"/>
  <c r="F43" i="1" s="1"/>
  <c r="G48" i="1" a="1"/>
  <c r="G48" i="1" s="1"/>
  <c r="F42" i="1" a="1"/>
  <c r="F42" i="1" s="1"/>
  <c r="G41" i="1" a="1"/>
  <c r="G41" i="1" s="1"/>
  <c r="K43" i="1" a="1"/>
  <c r="K43" i="1" s="1"/>
  <c r="K42" i="1" a="1"/>
  <c r="K42" i="1" s="1"/>
  <c r="H48" i="1" a="1"/>
  <c r="H48" i="1" s="1"/>
  <c r="I43" i="1" a="1"/>
  <c r="I43" i="1" s="1"/>
  <c r="F48" i="1" a="1"/>
  <c r="F48" i="1" s="1"/>
  <c r="F41" i="1" a="1"/>
  <c r="F41" i="1" s="1"/>
  <c r="H41" i="1" a="1"/>
  <c r="H41" i="1" s="1"/>
  <c r="I28" i="1" a="1"/>
  <c r="I28" i="1" s="1"/>
  <c r="J28" i="1" a="1"/>
  <c r="J28" i="1" s="1"/>
  <c r="K28" i="1" a="1"/>
  <c r="K28" i="1" s="1"/>
  <c r="I27" i="1" a="1"/>
  <c r="I27" i="1" s="1"/>
  <c r="F27" i="1" a="1"/>
  <c r="F27" i="1" s="1"/>
  <c r="K26" i="1" a="1"/>
  <c r="K26" i="1" s="1"/>
  <c r="H24" i="1" a="1"/>
  <c r="H24" i="1" s="1"/>
  <c r="F25" i="1" a="1"/>
  <c r="F25" i="1" s="1"/>
  <c r="J24" i="1" a="1"/>
  <c r="J24" i="1" s="1"/>
  <c r="G24" i="1" a="1"/>
  <c r="G24" i="1" s="1"/>
  <c r="G25" i="1" a="1"/>
  <c r="G25" i="1" s="1"/>
  <c r="K25" i="1" a="1"/>
  <c r="K25" i="1" s="1"/>
  <c r="H27" i="1" a="1"/>
  <c r="H27" i="1" s="1"/>
  <c r="G26" i="1" a="1"/>
  <c r="G26" i="1" s="1"/>
  <c r="J26" i="1" a="1"/>
  <c r="J26" i="1" s="1"/>
  <c r="I24" i="1" a="1"/>
  <c r="I24" i="1" s="1"/>
  <c r="I26" i="1" a="1"/>
  <c r="I26" i="1" s="1"/>
  <c r="I25" i="1" a="1"/>
  <c r="I25" i="1" s="1"/>
  <c r="J25" i="1" a="1"/>
  <c r="J25" i="1" s="1"/>
  <c r="H25" i="1" a="1"/>
  <c r="H25" i="1" s="1"/>
  <c r="H28" i="1" a="1"/>
  <c r="H28" i="1" s="1"/>
  <c r="F26" i="1" a="1"/>
  <c r="F26" i="1" s="1"/>
  <c r="G28" i="1" a="1"/>
  <c r="G28" i="1" s="1"/>
  <c r="K24" i="1" a="1"/>
  <c r="K24" i="1" s="1"/>
  <c r="J27" i="1" a="1"/>
  <c r="J27" i="1" s="1"/>
  <c r="F28" i="1" a="1"/>
  <c r="F28" i="1" s="1"/>
  <c r="K27" i="1" a="1"/>
  <c r="K27" i="1" s="1"/>
  <c r="G27" i="1" a="1"/>
  <c r="G27" i="1" s="1"/>
  <c r="H26" i="1" a="1"/>
  <c r="H26" i="1" s="1"/>
  <c r="H17" i="1" a="1"/>
  <c r="H17" i="1" s="1"/>
  <c r="F21" i="1" a="1"/>
  <c r="F21" i="1" s="1"/>
  <c r="F17" i="1" a="1"/>
  <c r="F17" i="1" s="1"/>
  <c r="H16" i="1" a="1"/>
  <c r="H16" i="1" s="1"/>
  <c r="J17" i="1" a="1"/>
  <c r="J17" i="1" s="1"/>
  <c r="G17" i="1" a="1"/>
  <c r="G17" i="1" s="1"/>
  <c r="I16" i="1" a="1"/>
  <c r="I16" i="1" s="1"/>
  <c r="J21" i="1" a="1"/>
  <c r="J21" i="1" s="1"/>
  <c r="J16" i="1" a="1"/>
  <c r="J16" i="1" s="1"/>
  <c r="G21" i="1" a="1"/>
  <c r="G21" i="1" s="1"/>
  <c r="K16" i="1" a="1"/>
  <c r="K16" i="1" s="1"/>
  <c r="F24" i="1" a="1"/>
  <c r="F24" i="1" s="1"/>
  <c r="G16" i="1" a="1"/>
  <c r="G16" i="1" s="1"/>
  <c r="F16" i="1" a="1"/>
  <c r="F16" i="1" s="1"/>
  <c r="H21" i="1" a="1"/>
  <c r="H21" i="1" s="1"/>
  <c r="K17" i="1" a="1"/>
  <c r="K17" i="1" s="1"/>
  <c r="K21" i="1" a="1"/>
  <c r="K21" i="1" s="1"/>
  <c r="I17" i="1" a="1"/>
  <c r="I17" i="1" s="1"/>
  <c r="I21" i="1" a="1"/>
  <c r="I21" i="1" s="1"/>
  <c r="I11" i="1" a="1"/>
  <c r="I11" i="1" s="1"/>
  <c r="G11" i="1" a="1"/>
  <c r="G11" i="1" s="1"/>
  <c r="K11" i="1" a="1"/>
  <c r="K11" i="1" s="1"/>
  <c r="F10" i="1" a="1"/>
  <c r="F10" i="1" s="1"/>
  <c r="G10" i="1" a="1"/>
  <c r="G10" i="1" s="1"/>
  <c r="F11" i="1" a="1"/>
  <c r="F11" i="1" s="1"/>
  <c r="H10" i="1" a="1"/>
  <c r="H10" i="1" s="1"/>
  <c r="J10" i="1" a="1"/>
  <c r="J10" i="1" s="1"/>
  <c r="H11" i="1" a="1"/>
  <c r="H11" i="1" s="1"/>
  <c r="K10" i="1" a="1"/>
  <c r="K10" i="1" s="1"/>
  <c r="K9" i="1" a="1"/>
  <c r="K9" i="1" s="1"/>
  <c r="J11" i="1" a="1"/>
  <c r="J11" i="1" s="1"/>
  <c r="I10" i="1" a="1"/>
  <c r="I10" i="1" s="1"/>
  <c r="H5" i="1" a="1"/>
  <c r="H5" i="1" s="1"/>
  <c r="I9" i="1" a="1"/>
  <c r="I9" i="1" s="1"/>
  <c r="G5" i="1" a="1"/>
  <c r="G5" i="1" s="1"/>
  <c r="H9" i="1" a="1"/>
  <c r="H9" i="1" s="1"/>
  <c r="J6" i="1" a="1"/>
  <c r="J6" i="1" s="1"/>
  <c r="F7" i="1" a="1"/>
  <c r="F7" i="1" s="1"/>
  <c r="G9" i="1" a="1"/>
  <c r="G9" i="1" s="1"/>
  <c r="G7" i="1" a="1"/>
  <c r="G7" i="1" s="1"/>
  <c r="F5" i="1" a="1"/>
  <c r="F5" i="1" s="1"/>
  <c r="K7" i="1" a="1"/>
  <c r="K7" i="1" s="1"/>
  <c r="H7" i="1" a="1"/>
  <c r="H7" i="1" s="1"/>
  <c r="I5" i="1" a="1"/>
  <c r="I5" i="1" s="1"/>
  <c r="F6" i="1" a="1"/>
  <c r="F6" i="1" s="1"/>
  <c r="K4" i="1" a="1"/>
  <c r="K4" i="1" s="1"/>
  <c r="H4" i="1" a="1"/>
  <c r="H4" i="1" s="1"/>
  <c r="F4" i="1" a="1"/>
  <c r="F4" i="1" s="1"/>
  <c r="I6" i="1" a="1"/>
  <c r="I6" i="1" s="1"/>
  <c r="I4" i="1" a="1"/>
  <c r="I4" i="1" s="1"/>
  <c r="K5" i="1" a="1"/>
  <c r="K5" i="1" s="1"/>
  <c r="J7" i="1" a="1"/>
  <c r="J7" i="1" s="1"/>
  <c r="G6" i="1" a="1"/>
  <c r="G6" i="1" s="1"/>
  <c r="J5" i="1" a="1"/>
  <c r="J5" i="1" s="1"/>
  <c r="K6" i="1" a="1"/>
  <c r="K6" i="1" s="1"/>
  <c r="I7" i="1" a="1"/>
  <c r="I7" i="1" s="1"/>
  <c r="F9" i="1" a="1"/>
  <c r="F9" i="1" s="1"/>
  <c r="G4" i="1" a="1"/>
  <c r="G4" i="1" s="1"/>
  <c r="H6" i="1" a="1"/>
  <c r="H6" i="1" s="1"/>
  <c r="J4" i="1" a="1"/>
  <c r="J4" i="1" s="1"/>
  <c r="J9" i="1" a="1"/>
  <c r="J9" i="1" s="1"/>
  <c r="B2" i="1" a="1"/>
  <c r="B2" i="1" s="1"/>
  <c r="K196" i="1" l="1"/>
  <c r="K359" i="1" s="1"/>
  <c r="K426" i="1" s="1"/>
  <c r="K360" i="1"/>
  <c r="K427" i="1" s="1"/>
  <c r="I362" i="1"/>
  <c r="I272" i="1"/>
  <c r="I361" i="1" s="1"/>
  <c r="I502" i="1" s="1"/>
  <c r="G281" i="1"/>
  <c r="G380" i="1" s="1"/>
  <c r="G511" i="1" s="1"/>
  <c r="G381" i="1"/>
  <c r="G512" i="1" s="1"/>
  <c r="G362" i="1"/>
  <c r="G272" i="1"/>
  <c r="I381" i="1"/>
  <c r="I512" i="1" s="1"/>
  <c r="I281" i="1"/>
  <c r="I380" i="1" s="1"/>
  <c r="I511" i="1" s="1"/>
  <c r="H272" i="1"/>
  <c r="H362" i="1"/>
  <c r="J381" i="1"/>
  <c r="J512" i="1" s="1"/>
  <c r="J281" i="1"/>
  <c r="G196" i="1"/>
  <c r="G359" i="1" s="1"/>
  <c r="G426" i="1" s="1"/>
  <c r="G360" i="1"/>
  <c r="G427" i="1" s="1"/>
  <c r="I724" i="1" a="1"/>
  <c r="I724" i="1" s="1"/>
  <c r="I726" i="1" s="1" a="1"/>
  <c r="I726" i="1" s="1"/>
  <c r="I740" i="1" a="1"/>
  <c r="I740" i="1" s="1"/>
  <c r="I742" i="1" s="1" a="1"/>
  <c r="I742" i="1" s="1"/>
  <c r="H360" i="1"/>
  <c r="H427" i="1" s="1"/>
  <c r="K239" i="1"/>
  <c r="K314" i="1" s="1"/>
  <c r="K469" i="1" s="1"/>
  <c r="K315" i="1"/>
  <c r="K470" i="1" s="1"/>
  <c r="J362" i="1"/>
  <c r="J272" i="1"/>
  <c r="H724" i="1" a="1"/>
  <c r="H724" i="1" s="1"/>
  <c r="H726" i="1" s="1" a="1"/>
  <c r="H726" i="1" s="1"/>
  <c r="H740" i="1" a="1"/>
  <c r="H740" i="1" s="1"/>
  <c r="H742" i="1" s="1" a="1"/>
  <c r="H742" i="1" s="1"/>
  <c r="H784" i="1"/>
  <c r="H785" i="1" s="1"/>
  <c r="H781" i="1"/>
  <c r="G724" i="1" a="1"/>
  <c r="G724" i="1" s="1"/>
  <c r="G726" i="1" s="1" a="1"/>
  <c r="G726" i="1" s="1"/>
  <c r="G740" i="1" a="1"/>
  <c r="G740" i="1" s="1"/>
  <c r="G742" i="1" s="1" a="1"/>
  <c r="G742" i="1" s="1"/>
  <c r="J724" i="1" a="1"/>
  <c r="J724" i="1" s="1"/>
  <c r="J726" i="1" s="1" a="1"/>
  <c r="J726" i="1" s="1"/>
  <c r="J740" i="1" a="1"/>
  <c r="J740" i="1" s="1"/>
  <c r="J742" i="1" s="1" a="1"/>
  <c r="J742" i="1" s="1"/>
  <c r="H361" i="1"/>
  <c r="H502" i="1" s="1"/>
  <c r="F724" i="1" a="1"/>
  <c r="F724" i="1" s="1"/>
  <c r="F726" i="1" s="1" a="1"/>
  <c r="F726" i="1" s="1"/>
  <c r="F740" i="1" a="1"/>
  <c r="F740" i="1" s="1"/>
  <c r="F742" i="1" s="1" a="1"/>
  <c r="F742" i="1" s="1"/>
  <c r="K740" i="1" a="1"/>
  <c r="K740" i="1" s="1"/>
  <c r="K742" i="1" s="1" a="1"/>
  <c r="K742" i="1" s="1"/>
  <c r="K724" i="1" a="1"/>
  <c r="K724" i="1" s="1"/>
  <c r="K726" i="1" s="1" a="1"/>
  <c r="K726" i="1" s="1"/>
  <c r="K281" i="1"/>
  <c r="K380" i="1" s="1"/>
  <c r="K511" i="1" s="1"/>
  <c r="K381" i="1"/>
  <c r="K512" i="1" s="1"/>
  <c r="F239" i="1"/>
  <c r="F314" i="1"/>
  <c r="F469" i="1" s="1"/>
  <c r="F126" i="1"/>
  <c r="F322" i="1"/>
  <c r="F477" i="1" s="1"/>
  <c r="F361" i="1"/>
  <c r="F502" i="1" s="1"/>
  <c r="F380" i="1"/>
  <c r="F511" i="1" s="1"/>
  <c r="F118" i="1"/>
  <c r="G361" i="1"/>
  <c r="G502" i="1" s="1"/>
  <c r="G378" i="1"/>
  <c r="G435" i="1" s="1"/>
  <c r="G122" i="1"/>
  <c r="F312" i="1"/>
  <c r="F417" i="1" s="1"/>
  <c r="G316" i="1"/>
  <c r="G471" i="1" s="1"/>
  <c r="H299" i="1"/>
  <c r="H463" i="1" s="1"/>
  <c r="H116" i="1"/>
  <c r="H312" i="1"/>
  <c r="H417" i="1" s="1"/>
  <c r="H118" i="1"/>
  <c r="H314" i="1"/>
  <c r="H469" i="1" s="1"/>
  <c r="H120" i="1"/>
  <c r="H316" i="1"/>
  <c r="H471" i="1" s="1"/>
  <c r="H124" i="1"/>
  <c r="H320" i="1"/>
  <c r="H475" i="1" s="1"/>
  <c r="H126" i="1"/>
  <c r="H322" i="1"/>
  <c r="H477" i="1" s="1"/>
  <c r="H359" i="1"/>
  <c r="H426" i="1" s="1"/>
  <c r="H378" i="1"/>
  <c r="H435" i="1" s="1"/>
  <c r="H380" i="1"/>
  <c r="H511" i="1" s="1"/>
  <c r="H396" i="1"/>
  <c r="H437" i="1" s="1"/>
  <c r="I239" i="1"/>
  <c r="I314" i="1" s="1"/>
  <c r="I469" i="1" s="1"/>
  <c r="I398" i="1"/>
  <c r="I518" i="1" s="1"/>
  <c r="I781" i="1"/>
  <c r="I784" i="1"/>
  <c r="I785" i="1" s="1"/>
  <c r="J317" i="1"/>
  <c r="J472" i="1" s="1"/>
  <c r="F360" i="1"/>
  <c r="F427" i="1" s="1"/>
  <c r="F362" i="1"/>
  <c r="F381" i="1"/>
  <c r="F512" i="1" s="1"/>
  <c r="J313" i="1"/>
  <c r="J418" i="1" s="1"/>
  <c r="G315" i="1"/>
  <c r="G470" i="1" s="1"/>
  <c r="G319" i="1"/>
  <c r="G474" i="1" s="1"/>
  <c r="H119" i="1"/>
  <c r="H315" i="1"/>
  <c r="H470" i="1" s="1"/>
  <c r="H127" i="1"/>
  <c r="H323" i="1"/>
  <c r="H478" i="1" s="1"/>
  <c r="H381" i="1"/>
  <c r="H512" i="1" s="1"/>
  <c r="J323" i="1"/>
  <c r="J478" i="1" s="1"/>
  <c r="I360" i="1"/>
  <c r="I427" i="1" s="1"/>
  <c r="J119" i="1"/>
  <c r="J315" i="1"/>
  <c r="J470" i="1" s="1"/>
  <c r="J360" i="1"/>
  <c r="J427" i="1" s="1"/>
  <c r="I382" i="1"/>
  <c r="I513" i="1" s="1"/>
  <c r="I396" i="1"/>
  <c r="I437" i="1" s="1"/>
  <c r="I118" i="1"/>
  <c r="J312" i="1"/>
  <c r="J417" i="1" s="1"/>
  <c r="J314" i="1"/>
  <c r="J469" i="1" s="1"/>
  <c r="J359" i="1"/>
  <c r="J426" i="1" s="1"/>
  <c r="J361" i="1"/>
  <c r="J502" i="1" s="1"/>
  <c r="J380" i="1"/>
  <c r="J511" i="1" s="1"/>
  <c r="J382" i="1"/>
  <c r="J513" i="1" s="1"/>
  <c r="J384" i="1"/>
  <c r="J515" i="1" s="1"/>
  <c r="J398" i="1"/>
  <c r="J518" i="1" s="1"/>
  <c r="K123" i="1"/>
  <c r="F313" i="1"/>
  <c r="F418" i="1" s="1"/>
  <c r="F317" i="1"/>
  <c r="F472" i="1" s="1"/>
  <c r="F397" i="1"/>
  <c r="F517" i="1" s="1"/>
  <c r="H901" i="1"/>
  <c r="H923" i="1"/>
  <c r="H922" i="1" s="1"/>
  <c r="F893" i="1"/>
  <c r="F901" i="1"/>
  <c r="F923" i="1"/>
  <c r="F922" i="1" s="1"/>
  <c r="I319" i="1"/>
  <c r="I474" i="1" s="1"/>
  <c r="I323" i="1"/>
  <c r="I478" i="1" s="1"/>
  <c r="F117" i="1"/>
  <c r="K317" i="1"/>
  <c r="K472" i="1" s="1"/>
  <c r="K362" i="1"/>
  <c r="G901" i="1"/>
  <c r="G923" i="1"/>
  <c r="G922" i="1" s="1"/>
  <c r="G897" i="1"/>
  <c r="K901" i="1"/>
  <c r="K923" i="1"/>
  <c r="K922" i="1" s="1"/>
  <c r="K897" i="1"/>
  <c r="J901" i="1"/>
  <c r="J923" i="1"/>
  <c r="J922" i="1" s="1"/>
  <c r="J897" i="1"/>
  <c r="J900" i="1"/>
  <c r="I901" i="1"/>
  <c r="I923" i="1"/>
  <c r="I922" i="1" s="1"/>
  <c r="I900" i="1"/>
  <c r="I897" i="1"/>
  <c r="K900" i="1"/>
  <c r="G900" i="1"/>
  <c r="H900" i="1"/>
  <c r="H897" i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897" i="1" l="1"/>
  <c r="F900" i="1"/>
  <c r="I1858" i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9" i="1"/>
  <c r="F1881" i="1"/>
  <c r="F1880" i="1" s="1"/>
  <c r="K1886" i="1"/>
  <c r="K1881" i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F1857" i="1" s="1"/>
  <c r="I1861" i="1"/>
  <c r="G1858" i="1"/>
  <c r="H1858" i="1"/>
  <c r="J1858" i="1"/>
  <c r="K1858" i="1"/>
  <c r="G1864" i="1"/>
  <c r="H1864" i="1"/>
  <c r="I1864" i="1"/>
  <c r="J1864" i="1"/>
  <c r="G1861" i="1"/>
  <c r="H1861" i="1"/>
  <c r="J1861" i="1"/>
  <c r="F1825" i="1"/>
  <c r="I1839" i="1"/>
  <c r="K1844" i="1"/>
  <c r="J1839" i="1"/>
  <c r="F1844" i="1"/>
  <c r="G1844" i="1"/>
  <c r="F1839" i="1"/>
  <c r="H1844" i="1"/>
  <c r="G1839" i="1"/>
  <c r="I1844" i="1"/>
  <c r="H1839" i="1"/>
  <c r="H1838" i="1" s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K2017" i="1" l="1"/>
  <c r="K1838" i="1"/>
  <c r="K1857" i="1"/>
  <c r="F1838" i="1"/>
  <c r="I1857" i="1"/>
  <c r="K1880" i="1"/>
  <c r="G1838" i="1"/>
  <c r="I1880" i="1"/>
  <c r="I1838" i="1"/>
  <c r="G1880" i="1"/>
  <c r="G1857" i="1"/>
  <c r="J1857" i="1"/>
  <c r="H1857" i="1"/>
  <c r="F1819" i="1"/>
  <c r="J1838" i="1"/>
  <c r="K1819" i="1"/>
  <c r="K1818" i="1" s="1"/>
  <c r="I1819" i="1"/>
  <c r="J1819" i="1"/>
  <c r="J1818" i="1" s="1"/>
  <c r="H1819" i="1"/>
  <c r="H1818" i="1" s="1"/>
  <c r="G1819" i="1"/>
  <c r="F1818" i="1" l="1"/>
  <c r="G1818" i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G1651" i="1" l="1"/>
  <c r="H1651" i="1"/>
  <c r="I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I1657" i="1" l="1"/>
  <c r="H1657" i="1"/>
  <c r="F1657" i="1"/>
  <c r="G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I1569" i="1" l="1"/>
  <c r="F1569" i="1"/>
  <c r="G1569" i="1"/>
  <c r="H1569" i="1"/>
  <c r="F1616" i="1"/>
  <c r="G1616" i="1"/>
  <c r="H1616" i="1"/>
  <c r="I1616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G1554" i="1" l="1"/>
  <c r="H1601" i="1"/>
  <c r="H1561" i="1"/>
  <c r="F1561" i="1"/>
  <c r="I1601" i="1"/>
  <c r="G1608" i="1"/>
  <c r="F1608" i="1"/>
  <c r="H1554" i="1"/>
  <c r="H1608" i="1"/>
  <c r="I1554" i="1"/>
  <c r="I1608" i="1"/>
  <c r="G1601" i="1"/>
  <c r="F1554" i="1"/>
  <c r="G1561" i="1"/>
  <c r="I1561" i="1"/>
  <c r="F160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G1510" i="1" l="1"/>
  <c r="I1413" i="1"/>
  <c r="G1413" i="1"/>
  <c r="H1413" i="1"/>
  <c r="F1510" i="1"/>
  <c r="G1427" i="1"/>
  <c r="H1427" i="1"/>
  <c r="F1427" i="1"/>
  <c r="I1510" i="1"/>
  <c r="I1427" i="1"/>
  <c r="F1413" i="1"/>
  <c r="H1510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G1329" i="1" l="1"/>
  <c r="H1329" i="1"/>
  <c r="I1329" i="1"/>
  <c r="H1343" i="1"/>
  <c r="G1343" i="1"/>
  <c r="F1329" i="1"/>
  <c r="I1343" i="1"/>
  <c r="F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G1205" i="1" l="1"/>
  <c r="I1182" i="1"/>
  <c r="I1205" i="1"/>
  <c r="F1205" i="1"/>
  <c r="H1205" i="1"/>
  <c r="G1182" i="1"/>
  <c r="H1182" i="1"/>
  <c r="F1182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I1159" i="1" l="1"/>
  <c r="F1159" i="1"/>
  <c r="G1159" i="1"/>
  <c r="H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12" i="1" l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7" i="1" l="1"/>
  <c r="J1124" i="1"/>
  <c r="J1004" i="1"/>
  <c r="J1011" i="1"/>
  <c r="K1001" i="1"/>
  <c r="K999" i="1"/>
  <c r="K998" i="1" s="1"/>
  <c r="I1001" i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08" i="1" l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6" i="1" l="1" a="1"/>
  <c r="J736" i="1" s="1"/>
  <c r="J756" i="1" s="1"/>
  <c r="J734" i="1" a="1"/>
  <c r="J734" i="1" s="1"/>
  <c r="J743" i="1" s="1"/>
  <c r="K734" i="1" a="1"/>
  <c r="K734" i="1" s="1"/>
  <c r="K736" i="1" a="1"/>
  <c r="K736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49" i="1" l="1"/>
  <c r="J754" i="1"/>
  <c r="J751" i="1"/>
  <c r="J753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H1041" i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94" i="1" l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I1568" i="1" l="1"/>
  <c r="I1615" i="1"/>
  <c r="I1426" i="1"/>
  <c r="I1342" i="1"/>
  <c r="I1204" i="1"/>
  <c r="I1203" i="1" s="1"/>
  <c r="I1202" i="1" s="1"/>
  <c r="G1568" i="1"/>
  <c r="G1615" i="1"/>
  <c r="G1426" i="1"/>
  <c r="G1342" i="1"/>
  <c r="G1204" i="1"/>
  <c r="F1568" i="1"/>
  <c r="F1567" i="1" s="1"/>
  <c r="F1566" i="1" s="1"/>
  <c r="F1615" i="1"/>
  <c r="F1614" i="1" s="1"/>
  <c r="F1613" i="1" s="1"/>
  <c r="F1426" i="1"/>
  <c r="F1342" i="1"/>
  <c r="F1204" i="1"/>
  <c r="H1615" i="1"/>
  <c r="H1568" i="1"/>
  <c r="H1567" i="1" s="1"/>
  <c r="H1566" i="1" s="1"/>
  <c r="H1426" i="1"/>
  <c r="H1425" i="1" s="1"/>
  <c r="H1424" i="1" s="1"/>
  <c r="H1342" i="1"/>
  <c r="H1341" i="1" s="1"/>
  <c r="H1340" i="1" s="1"/>
  <c r="H1204" i="1"/>
  <c r="H1203" i="1" s="1"/>
  <c r="H1202" i="1" s="1"/>
  <c r="F1341" i="1"/>
  <c r="F1340" i="1" s="1"/>
  <c r="F1203" i="1"/>
  <c r="G1567" i="1"/>
  <c r="G1566" i="1" s="1"/>
  <c r="G1614" i="1"/>
  <c r="G1613" i="1" s="1"/>
  <c r="F1425" i="1"/>
  <c r="F1424" i="1" s="1"/>
  <c r="G1425" i="1"/>
  <c r="G1424" i="1" s="1"/>
  <c r="G1341" i="1"/>
  <c r="G1340" i="1" s="1"/>
  <c r="G1203" i="1"/>
  <c r="G1202" i="1" s="1"/>
  <c r="H1614" i="1"/>
  <c r="H1613" i="1" s="1"/>
  <c r="I1567" i="1"/>
  <c r="I1566" i="1" s="1"/>
  <c r="I1614" i="1"/>
  <c r="I1613" i="1" s="1"/>
  <c r="I1425" i="1"/>
  <c r="I1424" i="1" s="1"/>
  <c r="I1341" i="1"/>
  <c r="I1340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K1342" i="1" l="1"/>
  <c r="K1204" i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J1204" i="1" s="1"/>
  <c r="J1616" i="1" l="1"/>
  <c r="J1569" i="1"/>
  <c r="J1427" i="1"/>
  <c r="J1343" i="1"/>
  <c r="J1205" i="1"/>
  <c r="K1616" i="1"/>
  <c r="K1569" i="1"/>
  <c r="K1343" i="1"/>
  <c r="K1205" i="1"/>
  <c r="K1427" i="1"/>
  <c r="K1426" i="1"/>
  <c r="K1568" i="1"/>
  <c r="K1615" i="1"/>
  <c r="J1342" i="1"/>
  <c r="J1426" i="1"/>
  <c r="J1615" i="1"/>
  <c r="J1568" i="1"/>
  <c r="J1567" i="1"/>
  <c r="J1566" i="1" s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G1656" i="1" l="1"/>
  <c r="G1607" i="1"/>
  <c r="G1560" i="1"/>
  <c r="G1412" i="1"/>
  <c r="G1328" i="1"/>
  <c r="G1181" i="1"/>
  <c r="H1656" i="1"/>
  <c r="H1607" i="1"/>
  <c r="H1606" i="1" s="1"/>
  <c r="H1605" i="1" s="1"/>
  <c r="H1560" i="1"/>
  <c r="H1559" i="1" s="1"/>
  <c r="H1558" i="1" s="1"/>
  <c r="H1412" i="1"/>
  <c r="H1411" i="1" s="1"/>
  <c r="H1410" i="1" s="1"/>
  <c r="H1328" i="1"/>
  <c r="H1327" i="1" s="1"/>
  <c r="H1326" i="1" s="1"/>
  <c r="H1181" i="1"/>
  <c r="H1180" i="1" s="1"/>
  <c r="H1179" i="1" s="1"/>
  <c r="I1656" i="1"/>
  <c r="I1560" i="1"/>
  <c r="I1607" i="1"/>
  <c r="I1412" i="1"/>
  <c r="I1328" i="1"/>
  <c r="I1181" i="1"/>
  <c r="H1650" i="1"/>
  <c r="H1649" i="1" s="1"/>
  <c r="H1600" i="1"/>
  <c r="H1553" i="1"/>
  <c r="H1552" i="1" s="1"/>
  <c r="H1551" i="1" s="1"/>
  <c r="H1509" i="1"/>
  <c r="H1508" i="1" s="1"/>
  <c r="H1507" i="1" s="1"/>
  <c r="H1158" i="1"/>
  <c r="H1157" i="1" s="1"/>
  <c r="H1156" i="1" s="1"/>
  <c r="F1656" i="1"/>
  <c r="F1607" i="1"/>
  <c r="F1560" i="1"/>
  <c r="F1412" i="1"/>
  <c r="F1328" i="1"/>
  <c r="F1181" i="1"/>
  <c r="G1650" i="1"/>
  <c r="G1553" i="1"/>
  <c r="G1552" i="1" s="1"/>
  <c r="G1551" i="1" s="1"/>
  <c r="G1600" i="1"/>
  <c r="G1509" i="1"/>
  <c r="G1508" i="1" s="1"/>
  <c r="G1507" i="1" s="1"/>
  <c r="G1158" i="1"/>
  <c r="G1157" i="1" s="1"/>
  <c r="G1156" i="1" s="1"/>
  <c r="I1650" i="1"/>
  <c r="I1553" i="1"/>
  <c r="I1552" i="1" s="1"/>
  <c r="I1551" i="1" s="1"/>
  <c r="I1600" i="1"/>
  <c r="I1509" i="1"/>
  <c r="I1158" i="1"/>
  <c r="F1650" i="1"/>
  <c r="F1649" i="1" s="1"/>
  <c r="F1600" i="1"/>
  <c r="F1599" i="1" s="1"/>
  <c r="F1598" i="1" s="1"/>
  <c r="F1553" i="1"/>
  <c r="F1552" i="1" s="1"/>
  <c r="F1551" i="1" s="1"/>
  <c r="F1509" i="1"/>
  <c r="F1508" i="1" s="1"/>
  <c r="F1507" i="1" s="1"/>
  <c r="F1158" i="1"/>
  <c r="F1157" i="1" s="1"/>
  <c r="F1156" i="1" s="1"/>
  <c r="G1606" i="1"/>
  <c r="G1605" i="1" s="1"/>
  <c r="G1559" i="1"/>
  <c r="G1558" i="1" s="1"/>
  <c r="G1411" i="1"/>
  <c r="G1410" i="1" s="1"/>
  <c r="G1180" i="1"/>
  <c r="G1179" i="1" s="1"/>
  <c r="I1559" i="1"/>
  <c r="I1558" i="1" s="1"/>
  <c r="I1606" i="1"/>
  <c r="I1605" i="1" s="1"/>
  <c r="I1411" i="1"/>
  <c r="I1410" i="1" s="1"/>
  <c r="I1327" i="1"/>
  <c r="I1326" i="1" s="1"/>
  <c r="I1180" i="1"/>
  <c r="I1179" i="1" s="1"/>
  <c r="H1599" i="1"/>
  <c r="H1598" i="1" s="1"/>
  <c r="I1649" i="1"/>
  <c r="I1599" i="1"/>
  <c r="I1598" i="1" s="1"/>
  <c r="I1157" i="1"/>
  <c r="I1156" i="1" s="1"/>
  <c r="F1327" i="1"/>
  <c r="F1326" i="1" s="1"/>
  <c r="G1327" i="1"/>
  <c r="G1326" i="1" s="1"/>
  <c r="G1649" i="1"/>
  <c r="G1599" i="1"/>
  <c r="G1598" i="1" s="1"/>
  <c r="I1508" i="1"/>
  <c r="I1507" i="1" s="1"/>
  <c r="F1180" i="1"/>
  <c r="F1179" i="1" s="1"/>
  <c r="H1720" i="1"/>
  <c r="I1720" i="1"/>
  <c r="F1720" i="1"/>
  <c r="H1719" i="1"/>
  <c r="G1720" i="1"/>
  <c r="F1719" i="1"/>
  <c r="F1559" i="1"/>
  <c r="F1558" i="1" s="1"/>
  <c r="F1606" i="1"/>
  <c r="F1605" i="1" s="1"/>
  <c r="F1411" i="1"/>
  <c r="F1410" i="1" s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1328" i="1" l="1"/>
  <c r="J1181" i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509" i="1" s="1"/>
  <c r="K37" i="1"/>
  <c r="K1650" i="1" s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J1412" i="1" s="1"/>
  <c r="K36" i="1"/>
  <c r="K1607" i="1" s="1"/>
  <c r="K1181" i="1" l="1"/>
  <c r="J1607" i="1"/>
  <c r="K1328" i="1"/>
  <c r="J1651" i="1"/>
  <c r="J1601" i="1"/>
  <c r="J1554" i="1"/>
  <c r="J1510" i="1"/>
  <c r="J1159" i="1"/>
  <c r="J1657" i="1"/>
  <c r="J1608" i="1"/>
  <c r="J1561" i="1"/>
  <c r="J1413" i="1"/>
  <c r="J1329" i="1"/>
  <c r="J1182" i="1"/>
  <c r="K1158" i="1"/>
  <c r="K1509" i="1"/>
  <c r="K1553" i="1"/>
  <c r="K1560" i="1"/>
  <c r="J1560" i="1"/>
  <c r="J1656" i="1"/>
  <c r="J1158" i="1"/>
  <c r="J1157" i="1" s="1"/>
  <c r="J1156" i="1" s="1"/>
  <c r="K1412" i="1"/>
  <c r="J1553" i="1"/>
  <c r="K1510" i="1"/>
  <c r="K1651" i="1"/>
  <c r="K1601" i="1"/>
  <c r="K1554" i="1"/>
  <c r="K1159" i="1"/>
  <c r="K1182" i="1"/>
  <c r="K1413" i="1"/>
  <c r="K1657" i="1"/>
  <c r="K1608" i="1"/>
  <c r="K1561" i="1"/>
  <c r="K1329" i="1"/>
  <c r="K1600" i="1"/>
  <c r="J1600" i="1"/>
  <c r="J1650" i="1"/>
  <c r="K1656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K1552" i="1" l="1"/>
  <c r="K1551" i="1" s="1"/>
  <c r="J1599" i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<sst xmlns="http://schemas.openxmlformats.org/spreadsheetml/2006/main" count="4755" uniqueCount="2179">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</sst>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-* #,##0.00_-;\-* #,##0.00_-;_-* &quot;-&quot;??_-;_-@_-"/>
    <numFmt numFmtId="165" formatCode="_(* #,##0.00_);_(* \(#,##0.00\);_(* &quot;-&quot;??_);_(@_)"/>
    <numFmt numFmtId="166" formatCode="0.0"/>
    <numFmt numFmtId="167" formatCode="0.000"/>
    <numFmt numFmtId="168" formatCode="0.0000"/>
    <numFmt numFmtId="169" formatCode="0.00000"/>
    <numFmt numFmtId="170" formatCode="_-[$€-2]* #,##0.00_-;\-[$€-2]* #,##0.00_-;_-[$€-2]* &quot;-&quot;??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2" borderId="11" applyNumberFormat="0" applyFon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6" fontId="0" fillId="0" borderId="0" xfId="0" applyNumberFormat="1"/>
    <xf numFmtId="0" fontId="1" fillId="0" borderId="0" xfId="0" applyFont="1"/>
    <xf numFmtId="166" fontId="1" fillId="0" borderId="0" xfId="0" applyNumberFormat="1" applyFont="1"/>
    <xf numFmtId="9" fontId="0" fillId="0" borderId="0" xfId="1" applyFont="1"/>
    <xf numFmtId="0" fontId="4" fillId="0" borderId="0" xfId="0" applyFont="1"/>
    <xf numFmtId="166" fontId="4" fillId="0" borderId="0" xfId="0" quotePrefix="1" applyNumberFormat="1" applyFont="1"/>
    <xf numFmtId="2" fontId="0" fillId="0" borderId="0" xfId="0" applyNumberFormat="1"/>
    <xf numFmtId="167" fontId="0" fillId="0" borderId="0" xfId="0" applyNumberFormat="1"/>
    <xf numFmtId="0" fontId="5" fillId="0" borderId="0" xfId="0" applyFont="1"/>
    <xf numFmtId="166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6" fontId="1" fillId="0" borderId="0" xfId="1" applyNumberFormat="1" applyFont="1"/>
    <xf numFmtId="166" fontId="2" fillId="0" borderId="0" xfId="1" applyNumberFormat="1" applyFont="1"/>
    <xf numFmtId="168" fontId="0" fillId="0" borderId="0" xfId="0" applyNumberFormat="1"/>
    <xf numFmtId="169" fontId="0" fillId="0" borderId="0" xfId="0" applyNumberFormat="1"/>
    <xf numFmtId="0" fontId="0" fillId="0" borderId="0" xfId="0" quotePrefix="1"/>
    <xf numFmtId="166" fontId="0" fillId="0" borderId="0" xfId="0" quotePrefix="1" applyNumberFormat="1"/>
    <xf numFmtId="166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egis_CLI_parametric5a~115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5.1230337637934806E-3</v>
          </cell>
          <cell r="G4">
            <v>8.3509109485096298E-3</v>
          </cell>
          <cell r="H4">
            <v>9.0331828491797637E-3</v>
          </cell>
          <cell r="I4">
            <v>1.4726503195391063</v>
          </cell>
          <cell r="J4">
            <v>2.2089766092798011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5.1230337637934806E-3</v>
          </cell>
          <cell r="G5">
            <v>8.3509109485096298E-3</v>
          </cell>
          <cell r="H5">
            <v>9.0331828491797637E-3</v>
          </cell>
          <cell r="I5">
            <v>1.4726503195391063</v>
          </cell>
          <cell r="J5">
            <v>2.2089766092798011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6.2920641396201299E-4</v>
          </cell>
          <cell r="G6">
            <v>3.2651541926363102E-4</v>
          </cell>
          <cell r="H6">
            <v>1.07256612750197E-5</v>
          </cell>
          <cell r="I6">
            <v>4.27253131636589E-2</v>
          </cell>
          <cell r="J6">
            <v>8.5811806198371199E-2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6.2920641396201299E-4</v>
          </cell>
          <cell r="G7">
            <v>9.5572183322564395E-4</v>
          </cell>
          <cell r="H7">
            <v>9.6644749450066399E-4</v>
          </cell>
          <cell r="I7">
            <v>0.17017076298466499</v>
          </cell>
          <cell r="J7">
            <v>0.25598256918303602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3.2682088942301273</v>
          </cell>
          <cell r="F8">
            <v>3.8319891208365675</v>
          </cell>
          <cell r="G8">
            <v>3.7320255690147026</v>
          </cell>
          <cell r="H8">
            <v>3.8865862905943245</v>
          </cell>
          <cell r="I8">
            <v>4.3635310812492341</v>
          </cell>
          <cell r="J8">
            <v>4.4885490606252834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3.2682088942301273</v>
          </cell>
          <cell r="F9">
            <v>3.8319891208365675</v>
          </cell>
          <cell r="G9">
            <v>3.7320255690147026</v>
          </cell>
          <cell r="H9">
            <v>3.8865862905943245</v>
          </cell>
          <cell r="I9">
            <v>4.3635310812492341</v>
          </cell>
          <cell r="J9">
            <v>4.4885490606252834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0.66996349347737094</v>
          </cell>
          <cell r="F10">
            <v>9.0766117707314728E-2</v>
          </cell>
          <cell r="G10">
            <v>5.058265529111422E-2</v>
          </cell>
          <cell r="H10">
            <v>4.5192829030547964E-2</v>
          </cell>
          <cell r="I10">
            <v>0.14144650092884517</v>
          </cell>
          <cell r="J10">
            <v>5.5195062211316759E-2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2.0850210443805692</v>
          </cell>
          <cell r="F11">
            <v>0.26450952758122775</v>
          </cell>
          <cell r="G11">
            <v>0.13238785843789991</v>
          </cell>
          <cell r="H11">
            <v>9.5916116442812921E-2</v>
          </cell>
          <cell r="I11">
            <v>0.16020345223612131</v>
          </cell>
          <cell r="J11">
            <v>6.1005068759876602E-2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108.58366247014401</v>
          </cell>
          <cell r="F12">
            <v>14.623396505594499</v>
          </cell>
          <cell r="G12">
            <v>8.2550587604224308</v>
          </cell>
          <cell r="H12">
            <v>7.1014741030269404</v>
          </cell>
          <cell r="I12">
            <v>22.2450223343928</v>
          </cell>
          <cell r="J12">
            <v>8.7515646415215205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1.9252422423784394</v>
          </cell>
          <cell r="F13">
            <v>0.25928007988642693</v>
          </cell>
          <cell r="G13">
            <v>0.14636629007841193</v>
          </cell>
          <cell r="H13">
            <v>0.12591266140118693</v>
          </cell>
          <cell r="I13">
            <v>0.39441528961689337</v>
          </cell>
          <cell r="J13">
            <v>0.15516958584258017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9.9004696090800506E-7</v>
          </cell>
          <cell r="G14">
            <v>4.19133482724086E-6</v>
          </cell>
          <cell r="H14">
            <v>2.0696813921520598E-3</v>
          </cell>
          <cell r="I14">
            <v>7.8152163457739909E-3</v>
          </cell>
          <cell r="J14">
            <v>2.7434304974270298E-6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2.5466560971026106E-2</v>
          </cell>
          <cell r="F15">
            <v>1.8835359911789612E-2</v>
          </cell>
          <cell r="G15">
            <v>1.2028016692470854E-2</v>
          </cell>
          <cell r="H15">
            <v>5.7237632139762098E-3</v>
          </cell>
          <cell r="I15">
            <v>1.0507266357586476E-2</v>
          </cell>
          <cell r="J15">
            <v>8.8481752669862194E-3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6.7990996326950066</v>
          </cell>
          <cell r="F16">
            <v>6.6708232419492508E-4</v>
          </cell>
          <cell r="G16">
            <v>5.7408067259406967E-4</v>
          </cell>
          <cell r="H16">
            <v>2.2421488577457235E-4</v>
          </cell>
          <cell r="I16">
            <v>2.6042289628522839E-4</v>
          </cell>
          <cell r="J16">
            <v>1.7168761308333257E-4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6.7990996326950066</v>
          </cell>
          <cell r="F17">
            <v>6.6708232419492508E-4</v>
          </cell>
          <cell r="G17">
            <v>5.7408067259406967E-4</v>
          </cell>
          <cell r="H17">
            <v>2.2421488577457235E-4</v>
          </cell>
          <cell r="I17">
            <v>2.6042289628522839E-4</v>
          </cell>
          <cell r="J17">
            <v>1.7168761308333257E-4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1.79987692805685E-6</v>
          </cell>
          <cell r="F18">
            <v>1.48240510532128E-6</v>
          </cell>
          <cell r="G18">
            <v>1.6841095187382501E-6</v>
          </cell>
          <cell r="H18">
            <v>1.8003728067072401E-6</v>
          </cell>
          <cell r="I18">
            <v>1.59276072537118E-6</v>
          </cell>
          <cell r="J18">
            <v>2.1622207715564899E-6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1.4625922962155038</v>
          </cell>
          <cell r="F19">
            <v>7.0213722226997177E-4</v>
          </cell>
          <cell r="G19">
            <v>6.7625979770991052E-4</v>
          </cell>
          <cell r="H19">
            <v>6.1724509621430279E-4</v>
          </cell>
          <cell r="I19">
            <v>6.1424317035885245E-4</v>
          </cell>
          <cell r="J19">
            <v>6.1317778394731626E-4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1.7460957218825407E-3</v>
          </cell>
          <cell r="F20">
            <v>1.7436465802151146E-3</v>
          </cell>
          <cell r="G20">
            <v>1.7572612433983106E-3</v>
          </cell>
          <cell r="H20">
            <v>2.8660985988104566E-3</v>
          </cell>
          <cell r="I20">
            <v>4.4653667836059381E-3</v>
          </cell>
          <cell r="J20">
            <v>3.1921661393207353E-3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1.7460957218825399E-3</v>
          </cell>
          <cell r="F21">
            <v>1.7436465802151135E-3</v>
          </cell>
          <cell r="G21">
            <v>1.7572612433983082E-3</v>
          </cell>
          <cell r="H21">
            <v>2.8660985988104544E-3</v>
          </cell>
          <cell r="I21">
            <v>4.4653667836059337E-3</v>
          </cell>
          <cell r="J21">
            <v>3.1921661393207322E-3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1.9315280576182509E-3</v>
          </cell>
          <cell r="F22">
            <v>1.9288196380687099E-3</v>
          </cell>
          <cell r="G22">
            <v>1.9438756147934406E-3</v>
          </cell>
          <cell r="H22">
            <v>3.1700998110369438E-3</v>
          </cell>
          <cell r="I22">
            <v>4.938674196543833E-3</v>
          </cell>
          <cell r="J22">
            <v>3.5306879185506954E-3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1.9315280576182509E-3</v>
          </cell>
          <cell r="F23">
            <v>1.9288196380687099E-3</v>
          </cell>
          <cell r="G23">
            <v>1.9438756147934406E-3</v>
          </cell>
          <cell r="H23">
            <v>3.1700998110369438E-3</v>
          </cell>
          <cell r="I23">
            <v>4.938674196543833E-3</v>
          </cell>
          <cell r="J23">
            <v>3.5306879185506954E-3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7.1461369156666896E-4</v>
          </cell>
          <cell r="F24">
            <v>1.30764228151821E-6</v>
          </cell>
          <cell r="G24">
            <v>4.9603106425505003E-6</v>
          </cell>
          <cell r="H24">
            <v>6.6355837800825704E-4</v>
          </cell>
          <cell r="I24">
            <v>2.8427993021019502E-4</v>
          </cell>
          <cell r="J24">
            <v>9.1797302393804305E-4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7.1694880765539842E-4</v>
          </cell>
          <cell r="F25">
            <v>7.1799004594884049E-4</v>
          </cell>
          <cell r="G25">
            <v>7.2240955777975655E-4</v>
          </cell>
          <cell r="H25">
            <v>1.1914893552396853E-3</v>
          </cell>
          <cell r="I25">
            <v>1.8449075313989643E-3</v>
          </cell>
          <cell r="J25">
            <v>1.313512940843471E-3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F26">
            <v>1.7438226464745976E-4</v>
          </cell>
          <cell r="G26">
            <v>1.8875297057984932E-2</v>
          </cell>
          <cell r="H26">
            <v>3.4282628959322742E-2</v>
          </cell>
          <cell r="I26">
            <v>0.27435513789566757</v>
          </cell>
          <cell r="J26">
            <v>1.3271244697759182E-2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F27">
            <v>1.7423984638221718E-4</v>
          </cell>
          <cell r="G27">
            <v>1.8851221423982392E-2</v>
          </cell>
          <cell r="H27">
            <v>3.428262895932279E-2</v>
          </cell>
          <cell r="I27">
            <v>0.27435513789566796</v>
          </cell>
          <cell r="J27">
            <v>1.3271244697759182E-2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F28">
            <v>2.1214387521040323E-4</v>
          </cell>
          <cell r="G28">
            <v>2.24705917356487E-2</v>
          </cell>
          <cell r="H28">
            <v>3.9405320642872152E-2</v>
          </cell>
          <cell r="I28">
            <v>0.29500552461893115</v>
          </cell>
          <cell r="J28">
            <v>1.3405297674490273E-2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F29">
            <v>2.1214387521040323E-4</v>
          </cell>
          <cell r="G29">
            <v>2.24705917356487E-2</v>
          </cell>
          <cell r="H29">
            <v>3.9405320642872152E-2</v>
          </cell>
          <cell r="I29">
            <v>0.29500552461893115</v>
          </cell>
          <cell r="J29">
            <v>1.3405297674490273E-2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2.9605231843717501E-3</v>
          </cell>
          <cell r="F30">
            <v>4.4296163982829503E-5</v>
          </cell>
          <cell r="G30">
            <v>2.8585427931405701E-3</v>
          </cell>
          <cell r="H30">
            <v>9.1625257556047692E-3</v>
          </cell>
          <cell r="I30">
            <v>2.7889999747884101E-5</v>
          </cell>
          <cell r="J30">
            <v>1.7498533187189401E-5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2.9605231843717501E-3</v>
          </cell>
          <cell r="F31">
            <v>2.9990513336764042E-3</v>
          </cell>
          <cell r="G31">
            <v>5.8373119622787857E-3</v>
          </cell>
          <cell r="H31">
            <v>1.4967266942319785E-2</v>
          </cell>
          <cell r="I31">
            <v>9.0735726239767306E-2</v>
          </cell>
          <cell r="J31">
            <v>3.7190210208807029E-3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3.2864517900743601E-2</v>
          </cell>
          <cell r="J32">
            <v>3.0421482033909972E-2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3.3196482728023849E-2</v>
          </cell>
          <cell r="J33">
            <v>3.0728769731222197E-2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1.0615613613602201E-6</v>
          </cell>
          <cell r="I34">
            <v>3.8377076189246898E-3</v>
          </cell>
          <cell r="J34">
            <v>7.7832835769097602E-6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1.0615613613602201E-6</v>
          </cell>
          <cell r="I35">
            <v>3.8419830780757999E-3</v>
          </cell>
          <cell r="J35">
            <v>3.8497663616527101E-3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1.7404093532396E-3</v>
          </cell>
          <cell r="F36">
            <v>1.7378194742997844E-3</v>
          </cell>
          <cell r="G36">
            <v>1.7514012970750216E-3</v>
          </cell>
          <cell r="H36">
            <v>2.7867638106996973E-3</v>
          </cell>
          <cell r="I36">
            <v>5.0372671463867142E-3</v>
          </cell>
          <cell r="J36">
            <v>3.7696739624816988E-3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1.7404093532395986E-3</v>
          </cell>
          <cell r="F37">
            <v>1.7378194742997831E-3</v>
          </cell>
          <cell r="G37">
            <v>1.7514012970750194E-3</v>
          </cell>
          <cell r="H37">
            <v>2.7867638106996947E-3</v>
          </cell>
          <cell r="I37">
            <v>5.0372671463867098E-3</v>
          </cell>
          <cell r="J37">
            <v>3.7696739624816953E-3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1.9252397027146343E-3</v>
          </cell>
          <cell r="F38">
            <v>1.9223756467697725E-3</v>
          </cell>
          <cell r="G38">
            <v>1.9373953064532189E-3</v>
          </cell>
          <cell r="H38">
            <v>3.0823662617385041E-3</v>
          </cell>
          <cell r="I38">
            <v>5.5711186747695084E-3</v>
          </cell>
          <cell r="J38">
            <v>4.1693342130400815E-3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1.9252397027146343E-3</v>
          </cell>
          <cell r="F39">
            <v>1.9223756467697725E-3</v>
          </cell>
          <cell r="G39">
            <v>1.9373953064532189E-3</v>
          </cell>
          <cell r="H39">
            <v>3.0823662617385041E-3</v>
          </cell>
          <cell r="I39">
            <v>5.5711186747695084E-3</v>
          </cell>
          <cell r="J39">
            <v>4.1693342130400815E-3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7.1254973188497703E-4</v>
          </cell>
          <cell r="F40">
            <v>1.30739648051235E-6</v>
          </cell>
          <cell r="G40">
            <v>4.9481864022462502E-6</v>
          </cell>
          <cell r="H40">
            <v>6.5020926903910003E-4</v>
          </cell>
          <cell r="I40">
            <v>3.7099775500595101E-4</v>
          </cell>
          <cell r="J40">
            <v>1.0858217279619E-3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7.1462758366909246E-4</v>
          </cell>
          <cell r="F41">
            <v>7.1567128852701952E-4</v>
          </cell>
          <cell r="G41">
            <v>7.2008217571807424E-4</v>
          </cell>
          <cell r="H41">
            <v>1.1766197585798082E-3</v>
          </cell>
          <cell r="I41">
            <v>2.0820236801890311E-3</v>
          </cell>
          <cell r="J41">
            <v>1.5516601352422359E-3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3.0280393386739477</v>
          </cell>
          <cell r="J42">
            <v>4.4441382232499214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777.37977314156819</v>
          </cell>
          <cell r="J43">
            <v>1140.9307401246422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-777.37977314156899</v>
          </cell>
          <cell r="J44">
            <v>-1140.9307401246399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839.54288663993702</v>
          </cell>
          <cell r="J45">
            <v>1208.0050770682501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9.0467983474131088</v>
          </cell>
          <cell r="J46">
            <v>13.017296089097522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0.112961983573063</v>
          </cell>
          <cell r="J47">
            <v>5.2828859683479099E-2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0.112961983573063</v>
          </cell>
          <cell r="J48">
            <v>0.16579076036900423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5.4454057581645413E-2</v>
          </cell>
          <cell r="G49">
            <v>7.0522875444572045E-2</v>
          </cell>
          <cell r="H49">
            <v>0.11352538980472773</v>
          </cell>
          <cell r="I49">
            <v>0.25172393131321502</v>
          </cell>
          <cell r="J49">
            <v>0.45635933573581428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2.0322686597137016</v>
          </cell>
          <cell r="F50">
            <v>3.8269947519041292</v>
          </cell>
          <cell r="G50">
            <v>3.8976347023725184</v>
          </cell>
          <cell r="H50">
            <v>4.1328007138045457</v>
          </cell>
          <cell r="I50">
            <v>3.6022673385332378</v>
          </cell>
          <cell r="J50">
            <v>3.4078710095975926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1.7882233680238997</v>
          </cell>
          <cell r="F51">
            <v>3.5391872701603071</v>
          </cell>
          <cell r="G51">
            <v>3.5545044984896279</v>
          </cell>
          <cell r="H51">
            <v>3.3119796782497652</v>
          </cell>
          <cell r="I51">
            <v>2.5350667626216845</v>
          </cell>
          <cell r="J51">
            <v>2.1227884611791947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4.5195130812783431</v>
          </cell>
          <cell r="F52">
            <v>1.895262963899252</v>
          </cell>
          <cell r="G52">
            <v>1.8952638873609478</v>
          </cell>
          <cell r="H52">
            <v>1.8952652672330335</v>
          </cell>
          <cell r="I52">
            <v>1.8952705583136336</v>
          </cell>
          <cell r="J52">
            <v>1.8952847380119762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0.35008279184645652</v>
          </cell>
          <cell r="G53">
            <v>0.38254822945408079</v>
          </cell>
          <cell r="H53">
            <v>0.44347998621328671</v>
          </cell>
          <cell r="I53">
            <v>1.120428188997977</v>
          </cell>
          <cell r="J53">
            <v>1.5057818931106894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9.2187336966768516</v>
          </cell>
          <cell r="F54">
            <v>10.684419408935682</v>
          </cell>
          <cell r="G54">
            <v>10.809010956533813</v>
          </cell>
          <cell r="H54">
            <v>10.875251161093201</v>
          </cell>
          <cell r="I54">
            <v>10.25859737250723</v>
          </cell>
          <cell r="J54">
            <v>10.16594335722807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0.62767388602353802</v>
          </cell>
          <cell r="F55">
            <v>3.2187198790104898E-2</v>
          </cell>
          <cell r="G55">
            <v>2.9822185825556301E-3</v>
          </cell>
          <cell r="H55">
            <v>7.9064721150974796E-3</v>
          </cell>
          <cell r="I55">
            <v>5.3424723265921001E-2</v>
          </cell>
          <cell r="J55">
            <v>4.4626855454297502E-2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0.62767388602353802</v>
          </cell>
          <cell r="F56">
            <v>0.65986108481364303</v>
          </cell>
          <cell r="G56">
            <v>0.66284330339619901</v>
          </cell>
          <cell r="H56">
            <v>0.670749775511297</v>
          </cell>
          <cell r="I56">
            <v>0.73493203458450396</v>
          </cell>
          <cell r="J56">
            <v>0.77955889003880097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9.0074643240967353E-3</v>
          </cell>
          <cell r="F57">
            <v>2.4223064541643166E-4</v>
          </cell>
          <cell r="G57">
            <v>5.1472135252311523E-3</v>
          </cell>
          <cell r="H57">
            <v>1.9448052463824331E-3</v>
          </cell>
          <cell r="I57">
            <v>6.4066985511456696E-3</v>
          </cell>
          <cell r="J57">
            <v>7.1262256958040818E-3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9.0074643240967613E-3</v>
          </cell>
          <cell r="F58">
            <v>2.4206926590582826E-4</v>
          </cell>
          <cell r="G58">
            <v>5.1418574237480832E-3</v>
          </cell>
          <cell r="H58">
            <v>1.9448052463824331E-3</v>
          </cell>
          <cell r="I58">
            <v>6.4066985511456922E-3</v>
          </cell>
          <cell r="J58">
            <v>7.1262256958040861E-3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1.2009952432022184E-2</v>
          </cell>
          <cell r="F59">
            <v>3.1872453334467143E-4</v>
          </cell>
          <cell r="G59">
            <v>6.6415658390545328E-3</v>
          </cell>
          <cell r="H59">
            <v>2.4310065579761552E-3</v>
          </cell>
          <cell r="I59">
            <v>7.5372924131036226E-3</v>
          </cell>
          <cell r="J59">
            <v>7.9180285508732903E-3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1.2009952432022184E-2</v>
          </cell>
          <cell r="F60">
            <v>3.1872453334467143E-4</v>
          </cell>
          <cell r="G60">
            <v>6.6415658390545328E-3</v>
          </cell>
          <cell r="H60">
            <v>2.4310065579761552E-3</v>
          </cell>
          <cell r="I60">
            <v>7.5372924131036226E-3</v>
          </cell>
          <cell r="J60">
            <v>7.9180285508732903E-3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3.5853226458367098E-3</v>
          </cell>
          <cell r="F61">
            <v>4.7203859788085002E-5</v>
          </cell>
          <cell r="G61">
            <v>4.91333994431288E-5</v>
          </cell>
          <cell r="H61">
            <v>3.0841614317378303E-5</v>
          </cell>
          <cell r="I61">
            <v>2.5813126872698499E-4</v>
          </cell>
          <cell r="J61">
            <v>1.1399354251265901E-3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3.5853226458367098E-3</v>
          </cell>
          <cell r="F62">
            <v>3.6256515175824761E-3</v>
          </cell>
          <cell r="G62">
            <v>3.6538522581310738E-3</v>
          </cell>
          <cell r="H62">
            <v>3.6317833805287643E-3</v>
          </cell>
          <cell r="I62">
            <v>3.3418059013154673E-3</v>
          </cell>
          <cell r="J62">
            <v>2.6109425303127453E-3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2.1399280114408189E-3</v>
          </cell>
          <cell r="I63">
            <v>2.9524689141407507E-3</v>
          </cell>
          <cell r="J63">
            <v>9.9834722531645811E-4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7.9269281321669484E-4</v>
          </cell>
          <cell r="I64">
            <v>1.1408235347721114E-3</v>
          </cell>
          <cell r="J64">
            <v>4.0169823939167307E-4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3.8120967957381798E-3</v>
          </cell>
          <cell r="I65">
            <v>5.4202177006769294E-3</v>
          </cell>
          <cell r="J65">
            <v>1.6922374568013592E-3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7.0303061332243694E-5</v>
          </cell>
          <cell r="I66">
            <v>3.8758636585326199E-6</v>
          </cell>
          <cell r="J66">
            <v>1.46697739571355E-5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7.0303061332243694E-5</v>
          </cell>
          <cell r="I67">
            <v>1.0138432875672626E-4</v>
          </cell>
          <cell r="J67">
            <v>3.8387814801076772E-5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3.5600026267609901</v>
          </cell>
          <cell r="F68">
            <v>3.4647190386604612</v>
          </cell>
          <cell r="G68">
            <v>1.3100852119544646E-2</v>
          </cell>
          <cell r="H68">
            <v>8.3299692124725439E-4</v>
          </cell>
          <cell r="I68">
            <v>1.2567746289039174E-3</v>
          </cell>
          <cell r="J68">
            <v>3.7845527949633648E-4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330.01224350074398</v>
          </cell>
          <cell r="F69">
            <v>321.17945488382497</v>
          </cell>
          <cell r="G69">
            <v>1.21444899148179</v>
          </cell>
          <cell r="H69">
            <v>7.7218814599620406E-2</v>
          </cell>
          <cell r="I69">
            <v>0.116503008099393</v>
          </cell>
          <cell r="J69">
            <v>3.50828044093104E-2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3.5600026267609901</v>
          </cell>
          <cell r="F70">
            <v>3.4647190386604612</v>
          </cell>
          <cell r="G70">
            <v>1.3100852119544646E-2</v>
          </cell>
          <cell r="H70">
            <v>8.3299692124725439E-4</v>
          </cell>
          <cell r="I70">
            <v>1.2567746289039174E-3</v>
          </cell>
          <cell r="J70">
            <v>3.7845527949633648E-4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6.4795193477337096E-6</v>
          </cell>
          <cell r="F71">
            <v>8.623576320897647E-6</v>
          </cell>
          <cell r="G71">
            <v>8.8975264720830256E-6</v>
          </cell>
          <cell r="H71">
            <v>1.7312909272062093E-3</v>
          </cell>
          <cell r="I71">
            <v>3.8798322007441649E-3</v>
          </cell>
          <cell r="J71">
            <v>1.14608353214294E-3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6.479519347733724E-6</v>
          </cell>
          <cell r="F72">
            <v>8.6178311001642283E-6</v>
          </cell>
          <cell r="G72">
            <v>8.8882678597291553E-6</v>
          </cell>
          <cell r="H72">
            <v>1.7312909272062093E-3</v>
          </cell>
          <cell r="I72">
            <v>3.8798322007441797E-3</v>
          </cell>
          <cell r="J72">
            <v>1.1460835321429408E-3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5.1457528701672258E-6</v>
          </cell>
          <cell r="F73">
            <v>6.2443070581023661E-6</v>
          </cell>
          <cell r="G73">
            <v>6.578360851752737E-6</v>
          </cell>
          <cell r="H73">
            <v>2.1641136589439663E-3</v>
          </cell>
          <cell r="I73">
            <v>4.5645084715028759E-3</v>
          </cell>
          <cell r="J73">
            <v>1.2734261468168181E-3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5.1457528701672258E-6</v>
          </cell>
          <cell r="F74">
            <v>6.2443070581023661E-6</v>
          </cell>
          <cell r="G74">
            <v>6.578360851752737E-6</v>
          </cell>
          <cell r="H74">
            <v>2.1641136589439663E-3</v>
          </cell>
          <cell r="I74">
            <v>4.5645084715028759E-3</v>
          </cell>
          <cell r="J74">
            <v>1.2734261468168181E-3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3.5725874199635799E-3</v>
          </cell>
          <cell r="F75">
            <v>8.6126071084377407E-5</v>
          </cell>
          <cell r="G75">
            <v>1.2979765216326899E-4</v>
          </cell>
          <cell r="H75">
            <v>1.03045944961227E-4</v>
          </cell>
          <cell r="I75">
            <v>3.10564192838663E-4</v>
          </cell>
          <cell r="J75">
            <v>6.0811634296189599E-4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3.5725874199635799E-3</v>
          </cell>
          <cell r="F76">
            <v>3.6478986559111775E-3</v>
          </cell>
          <cell r="G76">
            <v>3.7497315334683512E-3</v>
          </cell>
          <cell r="H76">
            <v>3.8079344223899102E-3</v>
          </cell>
          <cell r="I76">
            <v>5.0223809776330248E-3</v>
          </cell>
          <cell r="J76">
            <v>2.7803022984120374E-3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0.95991328629079875</v>
          </cell>
          <cell r="J77">
            <v>0.964009968770558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-0.95991328629079897</v>
          </cell>
          <cell r="J78">
            <v>-0.964009968770558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1.0422199797364034E-2</v>
          </cell>
          <cell r="J79">
            <v>1.056270385735531E-2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1.13408098243719</v>
          </cell>
          <cell r="J80">
            <v>1.1100426184599199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2.0107818837538795E-2</v>
          </cell>
          <cell r="J81">
            <v>1.9681606710282254E-2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8.6356003297629203E-4</v>
          </cell>
          <cell r="J82">
            <v>8.7110173061985747E-4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8.6356003297629203E-4</v>
          </cell>
          <cell r="J83">
            <v>7.8988043567294002E-6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8.6356003297629203E-4</v>
          </cell>
          <cell r="J84">
            <v>8.7110173061985693E-4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0.50651560853105981</v>
          </cell>
          <cell r="J85">
            <v>0.71175822977922365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867.15725213272162</v>
          </cell>
          <cell r="J86">
            <v>1088.6210317393634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-867.15725213272196</v>
          </cell>
          <cell r="J87">
            <v>-1088.62103173936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4.7524685860036398</v>
          </cell>
          <cell r="J88">
            <v>6.3061779158439206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974.33399116036196</v>
          </cell>
          <cell r="J89">
            <v>1223.1696985835499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10.499288697848728</v>
          </cell>
          <cell r="J90">
            <v>13.180707958874518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2.7673692537415601E-2</v>
          </cell>
          <cell r="J91">
            <v>1.12136106103003E-2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2.7673692537415601E-2</v>
          </cell>
          <cell r="J92">
            <v>3.8887211977263518E-2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2.53753464913756E-2</v>
          </cell>
          <cell r="I93">
            <v>7.3857060391519597E-2</v>
          </cell>
          <cell r="J93">
            <v>4.8359338784183102E-2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2.1164118775785583E-4</v>
          </cell>
          <cell r="I94">
            <v>6.107612228121417E-4</v>
          </cell>
          <cell r="J94">
            <v>3.8584578817167338E-4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1.8896534621237133E-4</v>
          </cell>
          <cell r="I95">
            <v>5.7618983284164272E-4</v>
          </cell>
          <cell r="J95">
            <v>3.8584578817167338E-4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4.4991749098183639E-4</v>
          </cell>
          <cell r="I96">
            <v>1.3095223473673697E-3</v>
          </cell>
          <cell r="J96">
            <v>8.574350848259409E-4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1.67156484672101E-5</v>
          </cell>
          <cell r="I97">
            <v>3.02467201129844E-7</v>
          </cell>
          <cell r="J97">
            <v>2.4197338360425598E-6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1.67156484672101E-5</v>
          </cell>
          <cell r="I98">
            <v>5.121622763462753E-5</v>
          </cell>
          <cell r="J98">
            <v>3.4263073485239155E-5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311.47947540529498</v>
          </cell>
          <cell r="F99">
            <v>98.603460059750802</v>
          </cell>
          <cell r="G99">
            <v>156.84271975110801</v>
          </cell>
          <cell r="H99">
            <v>32.849768399758801</v>
          </cell>
          <cell r="I99">
            <v>27.732878916501399</v>
          </cell>
          <cell r="J99">
            <v>6.8217163891664406E-2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5.7163851830875645</v>
          </cell>
          <cell r="F100">
            <v>1.7429024750414182</v>
          </cell>
          <cell r="G100">
            <v>3.4387009443684207</v>
          </cell>
          <cell r="H100">
            <v>0.58135235273111674</v>
          </cell>
          <cell r="I100">
            <v>0.49723032190980931</v>
          </cell>
          <cell r="J100">
            <v>3.4792706081964019E-2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5.5226857341364424</v>
          </cell>
          <cell r="F101">
            <v>1.7482882989317514</v>
          </cell>
          <cell r="G101">
            <v>2.7808992863671658</v>
          </cell>
          <cell r="H101">
            <v>0.58244270212338212</v>
          </cell>
          <cell r="I101">
            <v>0.49171771128548619</v>
          </cell>
          <cell r="J101">
            <v>1.2095241824763194E-3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0.21196112502992787</v>
          </cell>
          <cell r="F102">
            <v>1.8208649651711847E-4</v>
          </cell>
          <cell r="G102">
            <v>0.66796634979313996</v>
          </cell>
          <cell r="H102">
            <v>5.2474259292014562E-4</v>
          </cell>
          <cell r="I102">
            <v>3.2734689671564624E-3</v>
          </cell>
          <cell r="J102">
            <v>3.3167338320447784E-2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8.1071521773899572E-4</v>
          </cell>
          <cell r="H103">
            <v>2.4327030371270537E-4</v>
          </cell>
          <cell r="I103">
            <v>3.8287660586158161E-3</v>
          </cell>
          <cell r="J103">
            <v>5.2815640208793793E-4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E104">
            <v>1.7683105778965898E-5</v>
          </cell>
          <cell r="F104">
            <v>5.4581212733456497E-7</v>
          </cell>
          <cell r="G104">
            <v>6.8889821367115604E-7</v>
          </cell>
          <cell r="H104">
            <v>9.25469590773158E-7</v>
          </cell>
          <cell r="I104">
            <v>2.3000395297741298E-6</v>
          </cell>
          <cell r="J104">
            <v>3.8046789075508598E-6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1.0275296776467591</v>
          </cell>
          <cell r="F105">
            <v>1.0275302234588863</v>
          </cell>
          <cell r="G105">
            <v>1.0275309123571001</v>
          </cell>
          <cell r="H105">
            <v>1.0275318378266909</v>
          </cell>
          <cell r="I105">
            <v>1.0275358967509636</v>
          </cell>
          <cell r="J105">
            <v>0.72470438820365102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689.33215731620305</v>
          </cell>
          <cell r="F106">
            <v>646.71080263811302</v>
          </cell>
          <cell r="G106">
            <v>594.17151496280405</v>
          </cell>
          <cell r="H106">
            <v>523.70038299170199</v>
          </cell>
          <cell r="I106">
            <v>235.30081371168001</v>
          </cell>
          <cell r="J106"/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9.1970082353390783</v>
          </cell>
          <cell r="F107">
            <v>8.62835791804957</v>
          </cell>
          <cell r="G107">
            <v>7.927953570640951</v>
          </cell>
          <cell r="H107">
            <v>7.1373034597141896</v>
          </cell>
          <cell r="I107">
            <v>3.4142554532030576</v>
          </cell>
          <cell r="J107">
            <v>0.27489419712730923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9.3532178740326177</v>
          </cell>
          <cell r="F108">
            <v>8.7749091267043777</v>
          </cell>
          <cell r="G108">
            <v>8.0620286969172881</v>
          </cell>
          <cell r="H108">
            <v>7.1058396606743832</v>
          </cell>
          <cell r="I108">
            <v>3.1926840395071898</v>
          </cell>
          <cell r="J108"/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5.7983228838983031E-4</v>
          </cell>
          <cell r="H109">
            <v>0.15269141552700818</v>
          </cell>
          <cell r="I109">
            <v>0.2795642091469302</v>
          </cell>
          <cell r="J109">
            <v>0.2795635402061683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1.7328992941765125</v>
          </cell>
          <cell r="F110">
            <v>1.4834891465340547</v>
          </cell>
          <cell r="G110">
            <v>2.8923619016435285</v>
          </cell>
          <cell r="H110">
            <v>0.42478166720327803</v>
          </cell>
          <cell r="I110">
            <v>7.4710849079059624E-3</v>
          </cell>
          <cell r="J110">
            <v>1.5912789897428817E-4</v>
          </cell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114.38345953924301</v>
          </cell>
          <cell r="F111">
            <v>97.920647402721599</v>
          </cell>
          <cell r="G111">
            <v>190.91609169747301</v>
          </cell>
          <cell r="H111">
            <v>28.038557581990101</v>
          </cell>
          <cell r="I111">
            <v>0.49314379730520103</v>
          </cell>
          <cell r="J111">
            <v>1.0503553007989301E-2</v>
          </cell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2.0280755237454353</v>
          </cell>
          <cell r="F112">
            <v>1.7361816915376185</v>
          </cell>
          <cell r="G112">
            <v>3.3850370868346267</v>
          </cell>
          <cell r="H112">
            <v>0.49713754577996649</v>
          </cell>
          <cell r="I112">
            <v>8.7436843493829963E-3</v>
          </cell>
          <cell r="J112">
            <v>1.8623320936151175E-4</v>
          </cell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1.7065541996528699E-5</v>
          </cell>
          <cell r="F113">
            <v>1.49968328915398E-5</v>
          </cell>
          <cell r="G113">
            <v>1.39612083560456E-5</v>
          </cell>
          <cell r="H113">
            <v>1.9064597724176001E-5</v>
          </cell>
          <cell r="I113">
            <v>1.5662041317008198E-5</v>
          </cell>
          <cell r="J113">
            <v>1.3548639373936001E-5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0.3672845706021185</v>
          </cell>
          <cell r="F114">
            <v>0.36698839840096803</v>
          </cell>
          <cell r="G114">
            <v>0.36692985098277509</v>
          </cell>
          <cell r="H114">
            <v>5.3974261846931326E-2</v>
          </cell>
          <cell r="I114">
            <v>1.7545687457387936E-3</v>
          </cell>
          <cell r="J114">
            <v>1.0203785180166831E-3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15.013807230314825</v>
          </cell>
          <cell r="F115">
            <v>9.3013718166578325</v>
          </cell>
          <cell r="G115">
            <v>6.6967657885138747</v>
          </cell>
          <cell r="H115">
            <v>2.7803350350759999</v>
          </cell>
          <cell r="I115">
            <v>5.0240384823518518</v>
          </cell>
          <cell r="J115">
            <v>5.7776527186192883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15.013807230314825</v>
          </cell>
          <cell r="F116">
            <v>9.3013718166578325</v>
          </cell>
          <cell r="G116">
            <v>6.6967657885138747</v>
          </cell>
          <cell r="H116">
            <v>2.7803350350759999</v>
          </cell>
          <cell r="I116">
            <v>5.0240384823518518</v>
          </cell>
          <cell r="J116">
            <v>5.7776527186192883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1.9420215095367502E-6</v>
          </cell>
          <cell r="F117">
            <v>1.71300232256394E-6</v>
          </cell>
          <cell r="G117">
            <v>2.4514100386661598E-6</v>
          </cell>
          <cell r="H117">
            <v>3.4516444622647298E-6</v>
          </cell>
          <cell r="I117">
            <v>6.9975670357671396E-6</v>
          </cell>
          <cell r="J117">
            <v>1.0595276881447101E-5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1.1502077201167786</v>
          </cell>
          <cell r="F118">
            <v>1.1501880099226232</v>
          </cell>
          <cell r="G118">
            <v>1.150185005791629</v>
          </cell>
          <cell r="H118">
            <v>1.1501846128294611</v>
          </cell>
          <cell r="I118">
            <v>1.1501879373685582</v>
          </cell>
          <cell r="J118">
            <v>1.1501974167925775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1.4050498847005903</v>
          </cell>
          <cell r="F119">
            <v>1.2995370160229667</v>
          </cell>
          <cell r="G119">
            <v>1.31894047660546</v>
          </cell>
          <cell r="H119">
            <v>1.2901777921418722</v>
          </cell>
          <cell r="I119">
            <v>0.76931484494118796</v>
          </cell>
          <cell r="J119">
            <v>0.50243869352885961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14.159830703519802</v>
          </cell>
          <cell r="F120">
            <v>13.051664325294251</v>
          </cell>
          <cell r="G120">
            <v>13.178294434652461</v>
          </cell>
          <cell r="H120">
            <v>12.779648577523805</v>
          </cell>
          <cell r="I120">
            <v>7.218226984026014</v>
          </cell>
          <cell r="J120">
            <v>4.4516068246656957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2783.9909441598402</v>
          </cell>
          <cell r="F121">
            <v>2574.9258610696202</v>
          </cell>
          <cell r="G121">
            <v>2613.3722245299</v>
          </cell>
          <cell r="H121">
            <v>2556.3813276597798</v>
          </cell>
          <cell r="I121">
            <v>1524.3341783415799</v>
          </cell>
          <cell r="J121">
            <v>995.54100392522503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29.999902415515514</v>
          </cell>
          <cell r="F122">
            <v>27.747045916698543</v>
          </cell>
          <cell r="G122">
            <v>28.161338626399814</v>
          </cell>
          <cell r="H122">
            <v>27.547212582540684</v>
          </cell>
          <cell r="I122">
            <v>16.42601485281871</v>
          </cell>
          <cell r="J122">
            <v>10.727812542297686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F123">
            <v>1.26959148636144E-7</v>
          </cell>
          <cell r="G123">
            <v>2.2055363013417501E-7</v>
          </cell>
          <cell r="H123">
            <v>5.1054529997808898E-7</v>
          </cell>
          <cell r="I123">
            <v>1.2434298886596499E-2</v>
          </cell>
          <cell r="J123">
            <v>1.8471808923762299E-3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7.6767420655732263E-2</v>
          </cell>
          <cell r="F124">
            <v>7.2062071033793196E-2</v>
          </cell>
          <cell r="G124">
            <v>7.2061186929176582E-2</v>
          </cell>
          <cell r="H124">
            <v>7.0490045725918479E-2</v>
          </cell>
          <cell r="I124">
            <v>6.2905922188436506E-2</v>
          </cell>
          <cell r="J124">
            <v>3.6511347614492914E-2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4.2809893889474999</v>
          </cell>
          <cell r="F125">
            <v>0.73990027136438596</v>
          </cell>
          <cell r="G125">
            <v>2.6502986029148201</v>
          </cell>
          <cell r="H125">
            <v>2.1887528062798198</v>
          </cell>
          <cell r="I125">
            <v>7.2198018631014698</v>
          </cell>
          <cell r="J125">
            <v>12.4399976137002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1.4933689538624421E-2</v>
          </cell>
          <cell r="F126">
            <v>3.5188254523054632E-3</v>
          </cell>
          <cell r="G126">
            <v>1.1911150133158669E-2</v>
          </cell>
          <cell r="H126">
            <v>1.0631846248471173E-2</v>
          </cell>
          <cell r="I126">
            <v>3.6109104980728994E-2</v>
          </cell>
          <cell r="J126">
            <v>6.3744659888669536E-2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3.5951474815206989E-2</v>
          </cell>
          <cell r="F127">
            <v>8.3856030884570422E-3</v>
          </cell>
          <cell r="G127">
            <v>2.795023853997821E-2</v>
          </cell>
          <cell r="H127">
            <v>2.4301362853648461E-2</v>
          </cell>
          <cell r="I127">
            <v>8.1087112939180916E-2</v>
          </cell>
          <cell r="J127">
            <v>0.13847977837883391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7.5904067179920126E-2</v>
          </cell>
          <cell r="F128">
            <v>1.3118799137666422E-2</v>
          </cell>
          <cell r="G128">
            <v>4.6991109980759151E-2</v>
          </cell>
          <cell r="H128">
            <v>3.8807673870209641E-2</v>
          </cell>
          <cell r="I128">
            <v>0.12801067133158653</v>
          </cell>
          <cell r="J128">
            <v>0.2205673335762442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F129">
            <v>3.2433832062486399E-7</v>
          </cell>
          <cell r="G129">
            <v>6.4625910247876597E-5</v>
          </cell>
          <cell r="H129">
            <v>1.4181355409082201E-6</v>
          </cell>
          <cell r="I129">
            <v>5.29867428512516E-4</v>
          </cell>
          <cell r="J129">
            <v>3.1507639799406399E-3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4.162441264335918E-3</v>
          </cell>
          <cell r="F130">
            <v>1.0619256784788339E-3</v>
          </cell>
          <cell r="G130">
            <v>1.1139713645436145E-3</v>
          </cell>
          <cell r="H130">
            <v>9.4501807176018086E-4</v>
          </cell>
          <cell r="I130">
            <v>3.2097616680390457E-3</v>
          </cell>
          <cell r="J130">
            <v>5.6662703981164679E-3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1.7224781245682485E-3</v>
          </cell>
          <cell r="I131">
            <v>2.5018620452606759E-3</v>
          </cell>
          <cell r="J131">
            <v>7.4898567715933845E-4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4.5819615136298304E-3</v>
          </cell>
          <cell r="I132">
            <v>6.655199529264859E-3</v>
          </cell>
          <cell r="J132">
            <v>1.9923756929361726E-3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7.1003235106517756E-3</v>
          </cell>
          <cell r="I133">
            <v>1.0033411084307511E-2</v>
          </cell>
          <cell r="J133">
            <v>2.8047932905733469E-3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1.2797887923828E-4</v>
          </cell>
          <cell r="I134">
            <v>5.9786368260826801E-5</v>
          </cell>
          <cell r="J134">
            <v>9.2496319651881702E-6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1.2797887923828E-4</v>
          </cell>
          <cell r="I135">
            <v>1.8659227212326922E-4</v>
          </cell>
          <cell r="J135">
            <v>6.924197454382507E-5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28.948622809234099</v>
          </cell>
          <cell r="F136">
            <v>21.513974976141743</v>
          </cell>
          <cell r="G136">
            <v>27.129554407037581</v>
          </cell>
          <cell r="H136">
            <v>13.466247470962493</v>
          </cell>
          <cell r="I136">
            <v>8.7626749502000933</v>
          </cell>
          <cell r="J136">
            <v>6.2191217301761776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28.948622809234099</v>
          </cell>
          <cell r="F137">
            <v>21.513974976141743</v>
          </cell>
          <cell r="G137">
            <v>27.129554407037581</v>
          </cell>
          <cell r="H137">
            <v>13.466247470962493</v>
          </cell>
          <cell r="I137">
            <v>8.7626749502000933</v>
          </cell>
          <cell r="J137">
            <v>6.2191217301761776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2.0547409620765601E-6</v>
          </cell>
          <cell r="F138">
            <v>1.7715436379071599E-6</v>
          </cell>
          <cell r="G138">
            <v>1.95888320201516E-6</v>
          </cell>
          <cell r="H138">
            <v>1.87430679679398E-6</v>
          </cell>
          <cell r="I138">
            <v>2.27797521245919E-6</v>
          </cell>
          <cell r="J138">
            <v>3.2245876320617898E-6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1.6999962869690768</v>
          </cell>
          <cell r="F139">
            <v>1.6999927709293334</v>
          </cell>
          <cell r="G139">
            <v>1.6999914156951761</v>
          </cell>
          <cell r="H139">
            <v>1.6999914197575341</v>
          </cell>
          <cell r="I139">
            <v>1.1999994768557496</v>
          </cell>
          <cell r="J139">
            <v>1.1999992392508685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305.6495341181913</v>
          </cell>
          <cell r="J140">
            <v>715.06952110067414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-305.64953411819198</v>
          </cell>
          <cell r="J141">
            <v>-715.06952110067402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1.2178452045607953</v>
          </cell>
          <cell r="J142">
            <v>2.0110524013847884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0.24044143010844168</v>
          </cell>
          <cell r="J143">
            <v>0.59283779365559841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400.05038978735502</v>
          </cell>
          <cell r="J144">
            <v>986.37323162498899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4.3108878209844246</v>
          </cell>
          <cell r="J145">
            <v>10.629021892510664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1.8818778739630102E-2</v>
          </cell>
          <cell r="J146">
            <v>2.2278895227539602E-2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1.8818778739630102E-2</v>
          </cell>
          <cell r="J147">
            <v>4.1097607757781547E-2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0.11071747994556499</v>
          </cell>
          <cell r="I148">
            <v>0.379996383030415</v>
          </cell>
          <cell r="J148">
            <v>0.24234147573048601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9.2343089656726925E-4</v>
          </cell>
          <cell r="I149">
            <v>3.1423814369749233E-3</v>
          </cell>
          <cell r="J149">
            <v>1.9335756042325979E-3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8.244918719350604E-4</v>
          </cell>
          <cell r="I150">
            <v>2.9645107895989852E-3</v>
          </cell>
          <cell r="J150">
            <v>1.9335756042325979E-3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1.9630758855596698E-3</v>
          </cell>
          <cell r="I151">
            <v>6.7375245218158734E-3</v>
          </cell>
          <cell r="J151">
            <v>4.2968346760724448E-3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7.3359783663919998E-5</v>
          </cell>
          <cell r="I152">
            <v>1.16234351938685E-6</v>
          </cell>
          <cell r="J152">
            <v>1.4636061730968501E-6</v>
          </cell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7.3359783663919998E-5</v>
          </cell>
          <cell r="I153">
            <v>2.6371795850050218E-4</v>
          </cell>
          <cell r="J153">
            <v>1.7221144372078317E-4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2.2598270567573226E-3</v>
          </cell>
          <cell r="G154">
            <v>2.9429057620780244E-3</v>
          </cell>
          <cell r="H154">
            <v>3.0192482010292826E-3</v>
          </cell>
          <cell r="I154">
            <v>3.1564559144919803E-3</v>
          </cell>
          <cell r="J154">
            <v>3.2059786234325503E-3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2.2598270567573226E-3</v>
          </cell>
          <cell r="G155">
            <v>2.9429057620780244E-3</v>
          </cell>
          <cell r="H155">
            <v>3.0192482010292826E-3</v>
          </cell>
          <cell r="I155">
            <v>3.1564559144919803E-3</v>
          </cell>
          <cell r="J155">
            <v>3.2059786234325503E-3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2.0407238381956301E-4</v>
          </cell>
          <cell r="G156">
            <v>6.2142738034189293E-5</v>
          </cell>
          <cell r="H156">
            <v>7.1966981382836397E-7</v>
          </cell>
          <cell r="I156">
            <v>3.07285346400293E-7</v>
          </cell>
          <cell r="J156">
            <v>1.4859156449665601E-7</v>
          </cell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2.0407238381956301E-4</v>
          </cell>
          <cell r="G157">
            <v>2.6621512185375201E-4</v>
          </cell>
          <cell r="H157">
            <v>2.6693479166758102E-4</v>
          </cell>
          <cell r="I157">
            <v>2.6830256669574002E-4</v>
          </cell>
          <cell r="J157">
            <v>2.6845115826023598E-4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0.11258825907969502</v>
          </cell>
          <cell r="F158">
            <v>0.11274332671416173</v>
          </cell>
          <cell r="G158">
            <v>0.10855957287345135</v>
          </cell>
          <cell r="H158">
            <v>0.11235473844369179</v>
          </cell>
          <cell r="I158">
            <v>0.10888756301059185</v>
          </cell>
          <cell r="J158">
            <v>0.10245536463342901</v>
          </cell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5.6294129539847555</v>
          </cell>
          <cell r="F159">
            <v>5.6371663357080877</v>
          </cell>
          <cell r="G159">
            <v>5.427978643672569</v>
          </cell>
          <cell r="H159">
            <v>5.6177369221845899</v>
          </cell>
          <cell r="I159">
            <v>5.4443781505295927</v>
          </cell>
          <cell r="J159">
            <v>5.1227682316714516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9.6793734734514913</v>
          </cell>
          <cell r="F160">
            <v>9.6927048595117906</v>
          </cell>
          <cell r="G160">
            <v>9.3330215650347199</v>
          </cell>
          <cell r="H160">
            <v>9.6592973707733822</v>
          </cell>
          <cell r="I160">
            <v>9.3612193456820183</v>
          </cell>
          <cell r="J160">
            <v>8.8082340623425193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4.0986014515758196E-3</v>
          </cell>
          <cell r="F161">
            <v>2.92569132085793E-4</v>
          </cell>
          <cell r="G161">
            <v>1.1408888816033199E-6</v>
          </cell>
          <cell r="H161">
            <v>7.2853252936986607E-2</v>
          </cell>
          <cell r="I161">
            <v>1.43847876158289E-2</v>
          </cell>
          <cell r="J161">
            <v>6.7082433059036203E-2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0.21266856463704525</v>
          </cell>
          <cell r="F162">
            <v>0.21296014913341052</v>
          </cell>
          <cell r="G162">
            <v>0.21295656371737004</v>
          </cell>
          <cell r="H162">
            <v>0.21222593421473174</v>
          </cell>
          <cell r="I162">
            <v>0.20567474463795998</v>
          </cell>
          <cell r="J162">
            <v>0.19352632545648688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7.017293490891733</v>
          </cell>
          <cell r="J163">
            <v>4.9454255294965366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-7.0172934908917401</v>
          </cell>
          <cell r="J164">
            <v>-4.9454255294965401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4.5294507352157898E-2</v>
          </cell>
          <cell r="J165">
            <v>3.1921226224338142E-2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5.1300925774052028E-2</v>
          </cell>
          <cell r="J166">
            <v>3.5281355300584322E-2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7.9280201874621596</v>
          </cell>
          <cell r="J167">
            <v>5.5724063319072901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0.14056773382025103</v>
          </cell>
          <cell r="J168">
            <v>9.8801530707575996E-2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3.2781402084126401E-3</v>
          </cell>
          <cell r="J169">
            <v>7.6899503540326705E-7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3.2781402084126401E-3</v>
          </cell>
          <cell r="J170">
            <v>3.2783637739106715E-3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3.2944551545317338</v>
          </cell>
          <cell r="G171">
            <v>6.8323984978361887</v>
          </cell>
          <cell r="H171">
            <v>8.7665993751104168</v>
          </cell>
          <cell r="I171">
            <v>11.781588468594883</v>
          </cell>
          <cell r="J171">
            <v>15.833475961988031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3.2944551545317338</v>
          </cell>
          <cell r="G172">
            <v>6.8323984978361887</v>
          </cell>
          <cell r="H172">
            <v>8.7665993751104168</v>
          </cell>
          <cell r="I172">
            <v>11.781588468594883</v>
          </cell>
          <cell r="J172">
            <v>15.833475961988031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3.2944551545317302</v>
          </cell>
          <cell r="G173">
            <v>6.8323984978361896</v>
          </cell>
          <cell r="H173">
            <v>8.7665993751104203</v>
          </cell>
          <cell r="I173">
            <v>11.781588468594901</v>
          </cell>
          <cell r="J173">
            <v>15.833475961988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F174">
            <v>3.9820388865865097E-8</v>
          </cell>
          <cell r="G174">
            <v>1.0047151710728299</v>
          </cell>
          <cell r="H174">
            <v>0.43177998719388699</v>
          </cell>
          <cell r="I174">
            <v>0.87407184982318098</v>
          </cell>
          <cell r="J174">
            <v>2.8852358874811701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1.1231013013883988</v>
          </cell>
          <cell r="G175">
            <v>2.1799442108932103</v>
          </cell>
          <cell r="H175">
            <v>2.5271543763277799</v>
          </cell>
          <cell r="I175">
            <v>3.396287851108899</v>
          </cell>
          <cell r="J175">
            <v>4.5643288343710102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5.6100017639514093</v>
          </cell>
          <cell r="F176">
            <v>6.076704126463838</v>
          </cell>
          <cell r="G176">
            <v>6.3989803280733915</v>
          </cell>
          <cell r="H176">
            <v>7.7389917062816611</v>
          </cell>
          <cell r="I176">
            <v>7.7390497411709829</v>
          </cell>
          <cell r="J176">
            <v>8.489324533187661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6.0987776513372074</v>
          </cell>
          <cell r="F177">
            <v>6.6044056562507336</v>
          </cell>
          <cell r="G177">
            <v>6.9519277760336839</v>
          </cell>
          <cell r="H177">
            <v>8.4022136248878283</v>
          </cell>
          <cell r="I177">
            <v>8.3912615878917958</v>
          </cell>
          <cell r="J177">
            <v>9.1927148425324372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0.849700521567607</v>
          </cell>
          <cell r="F178">
            <v>2.70328057740694E-7</v>
          </cell>
          <cell r="G178">
            <v>1.5224636909394499E-7</v>
          </cell>
          <cell r="H178">
            <v>1.8366870478604701E-7</v>
          </cell>
          <cell r="I178">
            <v>2.2255495953695899E-7</v>
          </cell>
          <cell r="J178">
            <v>2.11502093168431E-7</v>
          </cell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0.849700521567607</v>
          </cell>
          <cell r="F179">
            <v>0.84970079189566505</v>
          </cell>
          <cell r="G179">
            <v>0.84970094414203401</v>
          </cell>
          <cell r="H179">
            <v>0.84970112781073803</v>
          </cell>
          <cell r="I179">
            <v>0.84970164718531904</v>
          </cell>
          <cell r="J179">
            <v>0.84970185868741199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6.7750178716302558E-4</v>
          </cell>
          <cell r="G180">
            <v>1.3414963461968652E-3</v>
          </cell>
          <cell r="H180">
            <v>1.3910691937486651E-3</v>
          </cell>
          <cell r="I180">
            <v>3.1221142518504147E-3</v>
          </cell>
          <cell r="J180">
            <v>3.2966628696126294E-3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6.7750178716302558E-4</v>
          </cell>
          <cell r="G181">
            <v>1.3414963461968652E-3</v>
          </cell>
          <cell r="H181">
            <v>1.3910691937486651E-3</v>
          </cell>
          <cell r="I181">
            <v>3.1221142518504147E-3</v>
          </cell>
          <cell r="J181">
            <v>3.2966628696126294E-3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5.8556229655491401E-5</v>
          </cell>
          <cell r="G182">
            <v>5.4614131243859899E-5</v>
          </cell>
          <cell r="H182">
            <v>1.9412823988260399E-6</v>
          </cell>
          <cell r="I182">
            <v>1.00746362186253E-6</v>
          </cell>
          <cell r="J182">
            <v>5.8650155719546402E-7</v>
          </cell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5.8556229655491401E-5</v>
          </cell>
          <cell r="G183">
            <v>1.13170360899351E-4</v>
          </cell>
          <cell r="H183">
            <v>1.1511164329817701E-4</v>
          </cell>
          <cell r="I183">
            <v>2.2725364551472499E-4</v>
          </cell>
          <cell r="J183">
            <v>2.2784014707192101E-4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2.9271484302442327E-3</v>
          </cell>
          <cell r="G184">
            <v>3.1275094611960407E-3</v>
          </cell>
          <cell r="H184">
            <v>3.205201513251074E-3</v>
          </cell>
          <cell r="I184">
            <v>3.3250240478097447E-3</v>
          </cell>
          <cell r="J184">
            <v>3.1863887590598172E-3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2.9271484302442327E-3</v>
          </cell>
          <cell r="G185">
            <v>3.1275094611960407E-3</v>
          </cell>
          <cell r="H185">
            <v>3.205201513251074E-3</v>
          </cell>
          <cell r="I185">
            <v>3.3250240478097447E-3</v>
          </cell>
          <cell r="J185">
            <v>3.1863887590598172E-3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2.5277280107945799E-4</v>
          </cell>
          <cell r="G186">
            <v>1.64066296049763E-5</v>
          </cell>
          <cell r="H186">
            <v>7.3994040237145605E-7</v>
          </cell>
          <cell r="I186">
            <v>2.6516745370420499E-7</v>
          </cell>
          <cell r="J186">
            <v>1.5719666878533E-7</v>
          </cell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2.5277280107945799E-4</v>
          </cell>
          <cell r="G187">
            <v>2.69179430684434E-4</v>
          </cell>
          <cell r="H187">
            <v>2.6991937108680601E-4</v>
          </cell>
          <cell r="I187">
            <v>2.7087144403332801E-4</v>
          </cell>
          <cell r="J187">
            <v>2.7102864070211298E-4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0.6598309590891589</v>
          </cell>
          <cell r="F188">
            <v>1.8165815060098305</v>
          </cell>
          <cell r="G188">
            <v>3.3600436371904894</v>
          </cell>
          <cell r="H188">
            <v>5.5784224681471057</v>
          </cell>
          <cell r="I188">
            <v>7.3106071218408646</v>
          </cell>
          <cell r="J188">
            <v>1.3848806880085553E-3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0.17253061443422707</v>
          </cell>
          <cell r="F189">
            <v>0.5216135400651587</v>
          </cell>
          <cell r="G189">
            <v>1.1313634630117069</v>
          </cell>
          <cell r="H189">
            <v>2.6370724394877167</v>
          </cell>
          <cell r="I189">
            <v>3.4559233666884008</v>
          </cell>
          <cell r="J189">
            <v>6.5467087069495222E-4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0.87376900289683301</v>
          </cell>
          <cell r="F190">
            <v>2.3100601255528774</v>
          </cell>
          <cell r="G190">
            <v>4.4875751705913585</v>
          </cell>
          <cell r="H190">
            <v>7.7906187857010449</v>
          </cell>
          <cell r="I190">
            <v>9.8068552077317488</v>
          </cell>
          <cell r="J190">
            <v>1.9671543772841432E-3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1.76075622089895E-2</v>
          </cell>
          <cell r="G191">
            <v>2.2545354362879699E-2</v>
          </cell>
          <cell r="H191">
            <v>5.5673626084878199E-2</v>
          </cell>
          <cell r="I191">
            <v>4.4224586192322E-3</v>
          </cell>
          <cell r="J191">
            <v>3.1508625422406199E-7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6.5954620622302208E-3</v>
          </cell>
          <cell r="F192">
            <v>1.9286453937497276E-2</v>
          </cell>
          <cell r="G192">
            <v>4.1831620692274918E-2</v>
          </cell>
          <cell r="H192">
            <v>9.750456262530191E-2</v>
          </cell>
          <cell r="I192">
            <v>0.13637031210753017</v>
          </cell>
          <cell r="J192">
            <v>4.8777362318001838E-5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1.1686563393491882E-3</v>
          </cell>
          <cell r="G193">
            <v>2.0508010093673971E-3</v>
          </cell>
          <cell r="H193">
            <v>2.2053186411536054E-3</v>
          </cell>
          <cell r="I193">
            <v>2.9855130883751135</v>
          </cell>
          <cell r="J193">
            <v>2.9906990956266339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1.1686563393491882E-3</v>
          </cell>
          <cell r="G194">
            <v>2.0508010093673971E-3</v>
          </cell>
          <cell r="H194">
            <v>2.2053186411536054E-3</v>
          </cell>
          <cell r="I194">
            <v>2.9855130883751135</v>
          </cell>
          <cell r="J194">
            <v>2.9906990956266339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1.0067029930160499E-4</v>
          </cell>
          <cell r="G195">
            <v>7.2346081210767997E-5</v>
          </cell>
          <cell r="H195">
            <v>2.9256044800029999E-6</v>
          </cell>
          <cell r="I195">
            <v>0.21117627771400199</v>
          </cell>
          <cell r="J195">
            <v>3.68556025466047E-4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1.0067029930160499E-4</v>
          </cell>
          <cell r="G196">
            <v>1.7301638051237301E-4</v>
          </cell>
          <cell r="H196">
            <v>1.7594198499237601E-4</v>
          </cell>
          <cell r="I196">
            <v>0.21224655696216399</v>
          </cell>
          <cell r="J196">
            <v>0.21261511298763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E197">
            <v>4.2447316019988322E-6</v>
          </cell>
          <cell r="F197">
            <v>8.6081969666445474E-6</v>
          </cell>
          <cell r="G197">
            <v>8.7926583327060068E-6</v>
          </cell>
          <cell r="H197">
            <v>3.1491152729020678E-3</v>
          </cell>
          <cell r="I197">
            <v>8.0439308447459827E-3</v>
          </cell>
          <cell r="J197">
            <v>9.0341111534231293E-3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E198">
            <v>4.2447316019988415E-6</v>
          </cell>
          <cell r="F198">
            <v>8.6152330407935425E-6</v>
          </cell>
          <cell r="G198">
            <v>8.8038877814067725E-6</v>
          </cell>
          <cell r="H198">
            <v>3.149115272902063E-3</v>
          </cell>
          <cell r="I198">
            <v>8.0439308447459758E-3</v>
          </cell>
          <cell r="J198">
            <v>9.0341111534231276E-3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E199">
            <v>4.2447316019988415E-6</v>
          </cell>
          <cell r="F199">
            <v>8.6152330407935425E-6</v>
          </cell>
          <cell r="G199">
            <v>8.8038877814067725E-6</v>
          </cell>
          <cell r="H199">
            <v>3.619672727423705E-3</v>
          </cell>
          <cell r="I199">
            <v>8.649388005044294E-3</v>
          </cell>
          <cell r="J199">
            <v>9.1253648014363049E-3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E200">
            <v>4.2447316019988415E-6</v>
          </cell>
          <cell r="F200">
            <v>8.6152330407935425E-6</v>
          </cell>
          <cell r="G200">
            <v>8.8038877814067725E-6</v>
          </cell>
          <cell r="H200">
            <v>3.619672727423705E-3</v>
          </cell>
          <cell r="I200">
            <v>8.649388005044294E-3</v>
          </cell>
          <cell r="J200">
            <v>9.1253648014363049E-3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1.8161854305379201E-3</v>
          </cell>
          <cell r="F201">
            <v>4.7595014646645598E-5</v>
          </cell>
          <cell r="G201">
            <v>8.2948073880155404E-5</v>
          </cell>
          <cell r="H201">
            <v>8.3593879577503806E-5</v>
          </cell>
          <cell r="I201">
            <v>1.6647024789664901E-4</v>
          </cell>
          <cell r="J201">
            <v>3.4289470548547402E-4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1.8161854305379201E-3</v>
          </cell>
          <cell r="F202">
            <v>1.8582557620392111E-3</v>
          </cell>
          <cell r="G202">
            <v>1.9274363682687658E-3</v>
          </cell>
          <cell r="H202">
            <v>1.9906403580074602E-3</v>
          </cell>
          <cell r="I202">
            <v>2.8214991368568669E-3</v>
          </cell>
          <cell r="J202">
            <v>1.5543559090644928E-3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3.1669070548354374E-5</v>
          </cell>
          <cell r="G203">
            <v>2.0809787679263922</v>
          </cell>
          <cell r="H203">
            <v>2.6700891842400876</v>
          </cell>
          <cell r="I203">
            <v>3.5883932218601147</v>
          </cell>
          <cell r="J203">
            <v>4.8225080175866175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3.1669070548354374E-5</v>
          </cell>
          <cell r="G204">
            <v>2.0809787679263922</v>
          </cell>
          <cell r="H204">
            <v>2.6700891842400876</v>
          </cell>
          <cell r="I204">
            <v>3.5883932218601147</v>
          </cell>
          <cell r="J204">
            <v>4.8225080175866175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3.1669070548354401E-5</v>
          </cell>
          <cell r="G205">
            <v>2.08097876792639</v>
          </cell>
          <cell r="H205">
            <v>2.6700891842400898</v>
          </cell>
          <cell r="I205">
            <v>3.5883932218601098</v>
          </cell>
          <cell r="J205">
            <v>4.8225080175866104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1.0844160909346501E-5</v>
          </cell>
          <cell r="G206">
            <v>0.66394554513519499</v>
          </cell>
          <cell r="H206">
            <v>0.10575189382493699</v>
          </cell>
          <cell r="I206">
            <v>0.14212825480378199</v>
          </cell>
          <cell r="J206">
            <v>1.12286743052386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1.0844160909346501E-5</v>
          </cell>
          <cell r="G207">
            <v>0.66395638929610401</v>
          </cell>
          <cell r="H207">
            <v>0.769708283121041</v>
          </cell>
          <cell r="I207">
            <v>1.03442858409472</v>
          </cell>
          <cell r="J207">
            <v>1.39018787938027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0.96588174661719384</v>
          </cell>
          <cell r="F208">
            <v>6.0211521531463523E-4</v>
          </cell>
          <cell r="G208">
            <v>7.6792665892529465E-3</v>
          </cell>
          <cell r="H208">
            <v>1.8088845221543262E-2</v>
          </cell>
          <cell r="I208">
            <v>1.0492883368103376E-2</v>
          </cell>
          <cell r="J208">
            <v>5.0804715444920687E-4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1.8035530816268477</v>
          </cell>
          <cell r="F209">
            <v>1.1569974816791168E-3</v>
          </cell>
          <cell r="G209">
            <v>1.5381542391226244E-2</v>
          </cell>
          <cell r="H209">
            <v>3.8687188454829116E-2</v>
          </cell>
          <cell r="I209">
            <v>2.2200157249448304E-2</v>
          </cell>
          <cell r="J209">
            <v>1.0634579526892897E-3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208.02066478689599</v>
          </cell>
          <cell r="F210">
            <v>0.21428213546671701</v>
          </cell>
          <cell r="G210">
            <v>1.85553572075837</v>
          </cell>
          <cell r="H210">
            <v>4.1738286268333802</v>
          </cell>
          <cell r="I210">
            <v>2.4261114420134899</v>
          </cell>
          <cell r="J210">
            <v>0.13451612239889801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3.6883096593421305</v>
          </cell>
          <cell r="F211">
            <v>3.7993286430268967E-3</v>
          </cell>
          <cell r="G211">
            <v>3.2899569516992348E-2</v>
          </cell>
          <cell r="H211">
            <v>7.4004053667258513E-2</v>
          </cell>
          <cell r="I211">
            <v>4.3016160319388132E-2</v>
          </cell>
          <cell r="J211">
            <v>2.3850376311861403E-3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F212">
            <v>1.15307660887002E-6</v>
          </cell>
          <cell r="G212">
            <v>8.1438780076955903E-4</v>
          </cell>
          <cell r="H212">
            <v>3.21136240738438E-4</v>
          </cell>
          <cell r="I212">
            <v>1.10580894157739E-6</v>
          </cell>
          <cell r="J212">
            <v>4.6495440701424499E-6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4.7450982398023596E-2</v>
          </cell>
          <cell r="F213">
            <v>2.0480028099437164E-4</v>
          </cell>
          <cell r="G213">
            <v>1.0182341034964126E-3</v>
          </cell>
          <cell r="H213">
            <v>1.3365631304972717E-3</v>
          </cell>
          <cell r="I213">
            <v>1.5445974416228503E-3</v>
          </cell>
          <cell r="J213">
            <v>1.7189261917513986E-4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12.841920929147433</v>
          </cell>
          <cell r="F214">
            <v>16.032973695972451</v>
          </cell>
          <cell r="G214">
            <v>7.2973776265233736</v>
          </cell>
          <cell r="H214">
            <v>12.616088459314479</v>
          </cell>
          <cell r="I214">
            <v>13.081760594476254</v>
          </cell>
          <cell r="J214">
            <v>13.474574651498973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12.841920929147433</v>
          </cell>
          <cell r="F215">
            <v>16.032973695972451</v>
          </cell>
          <cell r="G215">
            <v>7.2973776265233736</v>
          </cell>
          <cell r="H215">
            <v>12.616088459314479</v>
          </cell>
          <cell r="I215">
            <v>13.081760594476254</v>
          </cell>
          <cell r="J215">
            <v>13.474574651498973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16.052401743715119</v>
          </cell>
          <cell r="F216">
            <v>20.041217702233492</v>
          </cell>
          <cell r="G216">
            <v>9.1217226155360986</v>
          </cell>
          <cell r="H216">
            <v>15.77011116081737</v>
          </cell>
          <cell r="I216">
            <v>16.352201323195313</v>
          </cell>
          <cell r="J216">
            <v>16.843218901065789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16.052401743715119</v>
          </cell>
          <cell r="F217">
            <v>20.041217702233492</v>
          </cell>
          <cell r="G217">
            <v>9.1217226155360986</v>
          </cell>
          <cell r="H217">
            <v>15.77011116081737</v>
          </cell>
          <cell r="I217">
            <v>16.352201323195313</v>
          </cell>
          <cell r="J217">
            <v>16.843218901065789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6.4795192222577776E-6</v>
          </cell>
          <cell r="F219">
            <v>2.5995598074419514E-4</v>
          </cell>
          <cell r="G219">
            <v>2.3519823722875643E-3</v>
          </cell>
          <cell r="H219">
            <v>1.795375721439703E-3</v>
          </cell>
          <cell r="I219">
            <v>4.5818334173996916E-3</v>
          </cell>
          <cell r="J219">
            <v>1.6637118140499726E-3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>
            <v>6.4795192222577937E-6</v>
          </cell>
          <cell r="F220">
            <v>2.5978279221605173E-4</v>
          </cell>
          <cell r="G220">
            <v>2.3495349400583418E-3</v>
          </cell>
          <cell r="H220">
            <v>1.795375721439703E-3</v>
          </cell>
          <cell r="I220">
            <v>4.5818334173997133E-3</v>
          </cell>
          <cell r="J220">
            <v>1.6637118140499744E-3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>
            <v>5.1457527002612341E-6</v>
          </cell>
          <cell r="F221">
            <v>3.4204734304947148E-4</v>
          </cell>
          <cell r="G221">
            <v>3.0348159643454119E-3</v>
          </cell>
          <cell r="H221">
            <v>2.2442196518005818E-3</v>
          </cell>
          <cell r="I221">
            <v>5.3903922558054384E-3</v>
          </cell>
          <cell r="J221">
            <v>1.8485686822628689E-3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>
            <v>5.1457527002612341E-6</v>
          </cell>
          <cell r="F222">
            <v>3.4204734304947148E-4</v>
          </cell>
          <cell r="G222">
            <v>3.0348159643454119E-3</v>
          </cell>
          <cell r="H222">
            <v>2.2442196518005818E-3</v>
          </cell>
          <cell r="I222">
            <v>5.3903922558054384E-3</v>
          </cell>
          <cell r="J222">
            <v>1.8485686822628689E-3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3.0750472071197801E-3</v>
          </cell>
          <cell r="F223">
            <v>8.7521728412585502E-5</v>
          </cell>
          <cell r="G223">
            <v>6.9403502995742794E-5</v>
          </cell>
          <cell r="H223">
            <v>3.5139592285875703E-5</v>
          </cell>
          <cell r="I223">
            <v>2.5788175802561798E-4</v>
          </cell>
          <cell r="J223">
            <v>3.7992865682563102E-4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3.0750472071197801E-3</v>
          </cell>
          <cell r="F224">
            <v>3.1568170497391188E-3</v>
          </cell>
          <cell r="G224">
            <v>3.208108533701706E-3</v>
          </cell>
          <cell r="H224">
            <v>3.1951833996300308E-3</v>
          </cell>
          <cell r="I224">
            <v>3.1200864418203501E-3</v>
          </cell>
          <cell r="J224">
            <v>1.7555020502409591E-3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E225"/>
          <cell r="F225"/>
          <cell r="G225"/>
          <cell r="H225">
            <v>8.8030708938893374E-4</v>
          </cell>
          <cell r="I225">
            <v>7.1364983335186725E-3</v>
          </cell>
          <cell r="J225">
            <v>1.0535837454364082E-3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E226"/>
          <cell r="F226"/>
          <cell r="G226"/>
          <cell r="H226">
            <v>4.4015354469446714E-4</v>
          </cell>
          <cell r="I226">
            <v>3.2081506269946332E-3</v>
          </cell>
          <cell r="J226">
            <v>4.2513028324627053E-4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E227"/>
          <cell r="F227"/>
          <cell r="G227"/>
          <cell r="H227">
            <v>9.5479461233722807E-2</v>
          </cell>
          <cell r="I227">
            <v>0.73852936882651998</v>
          </cell>
          <cell r="J227">
            <v>0.104249339022129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E228"/>
          <cell r="F228"/>
          <cell r="G228"/>
          <cell r="H228">
            <v>1.6928982488248719E-3</v>
          </cell>
          <cell r="I228">
            <v>1.3094492355080131E-2</v>
          </cell>
          <cell r="J228">
            <v>1.848392535853349E-3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E229"/>
          <cell r="F229"/>
          <cell r="G229"/>
          <cell r="H229">
            <v>1.35884386197522E-4</v>
          </cell>
          <cell r="I229">
            <v>1.77147714913082E-4</v>
          </cell>
          <cell r="J229">
            <v>1.0322785669628499E-6</v>
          </cell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E230"/>
          <cell r="F230"/>
          <cell r="G230"/>
          <cell r="H230">
            <v>1.35884386197522E-4</v>
          </cell>
          <cell r="I230">
            <v>3.3742305504453143E-4</v>
          </cell>
          <cell r="J230">
            <v>1.5804259427018872E-4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>
            <v>1.221811204807089E-3</v>
          </cell>
          <cell r="F231">
            <v>7.8850375642864484E-4</v>
          </cell>
          <cell r="G231">
            <v>6.9253842846441593E-2</v>
          </cell>
          <cell r="H231">
            <v>4.6735606005683765E-3</v>
          </cell>
          <cell r="I231">
            <v>0.19759043566220635</v>
          </cell>
          <cell r="J231">
            <v>0.127799584676317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>
            <v>1.2218112048070844E-3</v>
          </cell>
          <cell r="F232">
            <v>7.8785978419124581E-4</v>
          </cell>
          <cell r="G232">
            <v>6.9165508863219066E-2</v>
          </cell>
          <cell r="H232">
            <v>4.6735606005683852E-3</v>
          </cell>
          <cell r="I232">
            <v>0.19759043566220663</v>
          </cell>
          <cell r="J232">
            <v>0.127799584676317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>
            <v>1.5084088951617131E-3</v>
          </cell>
          <cell r="F233">
            <v>9.5925031203563575E-4</v>
          </cell>
          <cell r="G233">
            <v>8.2445051007687356E-2</v>
          </cell>
          <cell r="H233">
            <v>5.37190873627245E-3</v>
          </cell>
          <cell r="I233">
            <v>0.21246283404541327</v>
          </cell>
          <cell r="J233">
            <v>0.12909048957200081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>
            <v>1.5084088951617131E-3</v>
          </cell>
          <cell r="F234">
            <v>9.5925031203563575E-4</v>
          </cell>
          <cell r="G234">
            <v>8.2445051007687356E-2</v>
          </cell>
          <cell r="H234">
            <v>5.37190873627245E-3</v>
          </cell>
          <cell r="I234">
            <v>0.21246283404541327</v>
          </cell>
          <cell r="J234">
            <v>0.12909048957200081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4.0914272437762604E-3</v>
          </cell>
          <cell r="F235">
            <v>5.8908382872521399E-5</v>
          </cell>
          <cell r="G235">
            <v>3.59682084304796E-4</v>
          </cell>
          <cell r="H235">
            <v>2.3563334202658401E-5</v>
          </cell>
          <cell r="I235">
            <v>7.17114693847917E-3</v>
          </cell>
          <cell r="J235">
            <v>6.6360753170304195E-5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4.1012636498856002E-3</v>
          </cell>
          <cell r="F236">
            <v>4.1533710296019263E-3</v>
          </cell>
          <cell r="G236">
            <v>4.4991782894643981E-3</v>
          </cell>
          <cell r="H236">
            <v>4.4289696405074123E-3</v>
          </cell>
          <cell r="I236">
            <v>5.9122192527841837E-2</v>
          </cell>
          <cell r="J236">
            <v>2.7202775842961893E-2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27.535650579119601</v>
          </cell>
          <cell r="F237">
            <v>201.35274358295601</v>
          </cell>
          <cell r="G237">
            <v>2.0120792735808601</v>
          </cell>
          <cell r="H237">
            <v>0.50618261224897898</v>
          </cell>
          <cell r="I237">
            <v>0.70862658561918201</v>
          </cell>
          <cell r="J237">
            <v>2.5142601760668799E-4</v>
          </cell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0.36737819707635649</v>
          </cell>
          <cell r="F238">
            <v>2.6864303678365933</v>
          </cell>
          <cell r="G238">
            <v>2.6844982426649983E-2</v>
          </cell>
          <cell r="H238">
            <v>6.7534433205091882E-3</v>
          </cell>
          <cell r="I238">
            <v>9.4544327789575448E-3</v>
          </cell>
          <cell r="J238">
            <v>3.3545035291984846E-6</v>
          </cell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0.37361805399076864</v>
          </cell>
          <cell r="F239">
            <v>2.7320589359966858</v>
          </cell>
          <cell r="G239">
            <v>2.7300939940038793E-2</v>
          </cell>
          <cell r="H239">
            <v>6.868149419931871E-3</v>
          </cell>
          <cell r="I239">
            <v>9.6150147302467171E-3</v>
          </cell>
          <cell r="J239">
            <v>3.4114792076891082E-6</v>
          </cell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66.745681733960225</v>
          </cell>
          <cell r="F240">
            <v>49.770578017464473</v>
          </cell>
          <cell r="G240">
            <v>68.438274727844217</v>
          </cell>
          <cell r="H240">
            <v>69.512305419490588</v>
          </cell>
          <cell r="I240">
            <v>67.863008278156684</v>
          </cell>
          <cell r="J240">
            <v>69.274902683688964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66.745681733960225</v>
          </cell>
          <cell r="F241">
            <v>49.770578017464473</v>
          </cell>
          <cell r="G241">
            <v>68.438274727844217</v>
          </cell>
          <cell r="H241">
            <v>69.512305419490588</v>
          </cell>
          <cell r="I241">
            <v>67.863008278156684</v>
          </cell>
          <cell r="J241">
            <v>69.274902683688964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>
            <v>6.4795190635155616E-6</v>
          </cell>
          <cell r="F243">
            <v>8.6178312769492642E-6</v>
          </cell>
          <cell r="G243">
            <v>8.8882670231843766E-6</v>
          </cell>
          <cell r="H243">
            <v>9.0782394856329756E-4</v>
          </cell>
          <cell r="I243">
            <v>1.7578126994780585E-3</v>
          </cell>
          <cell r="J243">
            <v>8.7898523213083559E-4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6.4795190635155438E-6</v>
          </cell>
          <cell r="F244">
            <v>8.6235764978005474E-6</v>
          </cell>
          <cell r="G244">
            <v>8.8975256346668499E-6</v>
          </cell>
          <cell r="H244">
            <v>9.0782394856329756E-4</v>
          </cell>
          <cell r="I244">
            <v>1.7578126994780528E-3</v>
          </cell>
          <cell r="J244">
            <v>8.7898523213083451E-4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>
            <v>5.1457524844775165E-6</v>
          </cell>
          <cell r="F245">
            <v>6.2443073041912633E-6</v>
          </cell>
          <cell r="G245">
            <v>6.5783597772377305E-6</v>
          </cell>
          <cell r="H245">
            <v>1.1347799357125964E-3</v>
          </cell>
          <cell r="I245">
            <v>2.0680149405765246E-3</v>
          </cell>
          <cell r="J245">
            <v>9.7665025792251421E-4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>
            <v>5.1457524844775165E-6</v>
          </cell>
          <cell r="F246">
            <v>6.2443073041912633E-6</v>
          </cell>
          <cell r="G246">
            <v>6.5783597772377305E-6</v>
          </cell>
          <cell r="H246">
            <v>1.1347799357125964E-3</v>
          </cell>
          <cell r="I246">
            <v>2.0680149405765246E-3</v>
          </cell>
          <cell r="J246">
            <v>9.7665025792251421E-4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2.2558920469998101E-3</v>
          </cell>
          <cell r="F247">
            <v>5.4202371080092998E-5</v>
          </cell>
          <cell r="G247">
            <v>8.1842293607871096E-5</v>
          </cell>
          <cell r="H247">
            <v>6.4945286785155596E-5</v>
          </cell>
          <cell r="I247">
            <v>1.9479132549870301E-4</v>
          </cell>
          <cell r="J247">
            <v>3.8257433837709501E-4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2.2558920469998101E-3</v>
          </cell>
          <cell r="F248">
            <v>2.3032742827284632E-3</v>
          </cell>
          <cell r="G248">
            <v>2.3675694512857314E-3</v>
          </cell>
          <cell r="H248">
            <v>2.4043668567885479E-3</v>
          </cell>
          <cell r="I248">
            <v>3.1738062748290384E-3</v>
          </cell>
          <cell r="J248">
            <v>1.7549066603480146E-3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6.4875224127492141E-3</v>
          </cell>
          <cell r="F249">
            <v>2.4878027945101785E-3</v>
          </cell>
          <cell r="G249">
            <v>2.7474876539337503E-3</v>
          </cell>
          <cell r="H249">
            <v>1.2127561099974553E-3</v>
          </cell>
          <cell r="I249">
            <v>1.8081394029337559E-3</v>
          </cell>
          <cell r="J249">
            <v>1.2954995974746454E-3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55.827232029402261</v>
          </cell>
          <cell r="F250">
            <v>57.237421472711141</v>
          </cell>
          <cell r="G250">
            <v>54.139845005603618</v>
          </cell>
          <cell r="H250">
            <v>53.225956825897768</v>
          </cell>
          <cell r="I250">
            <v>37.370242041039894</v>
          </cell>
          <cell r="J250">
            <v>37.816688794034086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6.1120247913873348E-3</v>
          </cell>
          <cell r="F251">
            <v>1.6811530327458979E-3</v>
          </cell>
          <cell r="G251">
            <v>2.129311772694945E-3</v>
          </cell>
          <cell r="H251">
            <v>9.0754853160436133E-4</v>
          </cell>
          <cell r="I251">
            <v>1.3394727189103449E-3</v>
          </cell>
          <cell r="J251">
            <v>1.0107819106776699E-3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25.759265666112416</v>
          </cell>
          <cell r="F252">
            <v>57.235939887775153</v>
          </cell>
          <cell r="G252">
            <v>54.134907272863231</v>
          </cell>
          <cell r="H252">
            <v>24.386860316590138</v>
          </cell>
          <cell r="I252">
            <v>16.974885968626104</v>
          </cell>
          <cell r="J252">
            <v>17.066709650894179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30.080562165946436</v>
          </cell>
          <cell r="F253">
            <v>5.6487939599807486E-3</v>
          </cell>
          <cell r="G253">
            <v>9.8127853638686029E-3</v>
          </cell>
          <cell r="H253">
            <v>28.84121332034271</v>
          </cell>
          <cell r="I253">
            <v>20.398503684535612</v>
          </cell>
          <cell r="J253">
            <v>20.752270303547135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>
            <v>3.81131573337251E-7</v>
          </cell>
          <cell r="F254">
            <v>4.2208007721202499E-7</v>
          </cell>
          <cell r="G254">
            <v>4.4811660697129198E-7</v>
          </cell>
          <cell r="H254">
            <v>5.9551829855335905E-7</v>
          </cell>
          <cell r="I254">
            <v>9.6592794319634496E-7</v>
          </cell>
          <cell r="J254">
            <v>1.6523475972964499E-6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4.4927374870822492</v>
          </cell>
          <cell r="G255">
            <v>4.4927381663738606</v>
          </cell>
          <cell r="H255">
            <v>4.4927389421382875</v>
          </cell>
          <cell r="I255">
            <v>4.4927405102180318</v>
          </cell>
          <cell r="J255">
            <v>4.4927422337400174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E256"/>
          <cell r="F256"/>
          <cell r="G256"/>
          <cell r="H256">
            <v>5.7437988970207238E-3</v>
          </cell>
          <cell r="I256">
            <v>7.5746464623896088</v>
          </cell>
          <cell r="J256">
            <v>7.3732510561004485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E257"/>
          <cell r="F257"/>
          <cell r="G257"/>
          <cell r="H257">
            <v>5.7437988970207238E-3</v>
          </cell>
          <cell r="I257">
            <v>7.5746464623896088</v>
          </cell>
          <cell r="J257">
            <v>7.3732510561004485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E258"/>
          <cell r="F258"/>
          <cell r="G258"/>
          <cell r="H258">
            <v>3.6906409038712498E-4</v>
          </cell>
          <cell r="I258">
            <v>0.21798483878514299</v>
          </cell>
          <cell r="J258">
            <v>0.185120166803562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E259"/>
          <cell r="F259"/>
          <cell r="G259"/>
          <cell r="H259">
            <v>3.6906409038712498E-4</v>
          </cell>
          <cell r="I259">
            <v>0.266932372301252</v>
          </cell>
          <cell r="J259">
            <v>0.259784605555614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E260"/>
          <cell r="F260"/>
          <cell r="G260"/>
          <cell r="H260">
            <v>1.3019414234306375E-5</v>
          </cell>
          <cell r="I260">
            <v>2.2830081552909585</v>
          </cell>
          <cell r="J260">
            <v>2.2830158930062079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E261"/>
          <cell r="F261"/>
          <cell r="G261"/>
          <cell r="H261">
            <v>1.3019414234306375E-5</v>
          </cell>
          <cell r="I261">
            <v>2.2830081552909585</v>
          </cell>
          <cell r="J261">
            <v>2.2830158930062079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E262"/>
          <cell r="F262"/>
          <cell r="G262"/>
          <cell r="H262">
            <v>1.3019414234306401E-5</v>
          </cell>
          <cell r="I262">
            <v>2.2830081552909598</v>
          </cell>
          <cell r="J262">
            <v>2.2830158930062101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>
            <v>3.7792220200118102E-6</v>
          </cell>
          <cell r="I263">
            <v>0.51329557340751397</v>
          </cell>
          <cell r="J263">
            <v>2.57884249996245E-6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>
            <v>3.7792220200118102E-6</v>
          </cell>
          <cell r="I264">
            <v>0.65812453020190997</v>
          </cell>
          <cell r="J264">
            <v>0.65812710904440996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6.5070017455010252</v>
          </cell>
          <cell r="F265">
            <v>7.3027704191288665</v>
          </cell>
          <cell r="G265">
            <v>7.4118206386766792</v>
          </cell>
          <cell r="H265">
            <v>7.3981427741553514</v>
          </cell>
          <cell r="I265">
            <v>4.599292898812017</v>
          </cell>
          <cell r="J265">
            <v>4.6534340704763908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1689.2936495722699</v>
          </cell>
          <cell r="F266">
            <v>1895.8844911710901</v>
          </cell>
          <cell r="G266">
            <v>1924.19520178277</v>
          </cell>
          <cell r="H266">
            <v>1920.6442684067999</v>
          </cell>
          <cell r="I266">
            <v>1194.03015249809</v>
          </cell>
          <cell r="J266">
            <v>1208.0858329866201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18.203595361770116</v>
          </cell>
          <cell r="F267">
            <v>20.429789775550518</v>
          </cell>
          <cell r="G267">
            <v>20.734862088176371</v>
          </cell>
          <cell r="H267">
            <v>20.696597719900865</v>
          </cell>
          <cell r="I267">
            <v>12.86670422950532</v>
          </cell>
          <cell r="J267">
            <v>13.018166303735114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E268"/>
          <cell r="F268">
            <v>4.0815087941200299E-7</v>
          </cell>
          <cell r="G268">
            <v>1.30235393463648E-6</v>
          </cell>
          <cell r="H268">
            <v>6.7316652448049602E-2</v>
          </cell>
          <cell r="I268">
            <v>2.87117590493814E-7</v>
          </cell>
          <cell r="J268">
            <v>2.40385156073845E-2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0.27650646489851038</v>
          </cell>
          <cell r="F269">
            <v>0.27650244701519111</v>
          </cell>
          <cell r="G269">
            <v>0.27650268577786868</v>
          </cell>
          <cell r="H269">
            <v>0.27599252994962781</v>
          </cell>
          <cell r="I269">
            <v>0.18307715686581683</v>
          </cell>
          <cell r="J269">
            <v>0.19179081325184785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0.43672617173737788</v>
          </cell>
          <cell r="F270">
            <v>0.5520671697633126</v>
          </cell>
          <cell r="G270">
            <v>3.2025416077612072</v>
          </cell>
          <cell r="H270">
            <v>7.8555701643048854</v>
          </cell>
          <cell r="I270">
            <v>7.8556027859258695</v>
          </cell>
          <cell r="J270">
            <v>7.8556175027377542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0.43672617173737788</v>
          </cell>
          <cell r="F271">
            <v>0.5520671697633126</v>
          </cell>
          <cell r="G271">
            <v>3.2025416077612072</v>
          </cell>
          <cell r="H271">
            <v>7.8555701643048854</v>
          </cell>
          <cell r="I271">
            <v>7.8556027859258695</v>
          </cell>
          <cell r="J271">
            <v>7.8556175027377542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3.9488684909084126</v>
          </cell>
          <cell r="F272">
            <v>2.2942784909220761</v>
          </cell>
          <cell r="G272">
            <v>3.1213498341419159</v>
          </cell>
          <cell r="H272">
            <v>1.3404492892422457</v>
          </cell>
          <cell r="I272">
            <v>3.0009802403477766</v>
          </cell>
          <cell r="J272">
            <v>22.912240318346949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3.9488684909084126</v>
          </cell>
          <cell r="F273">
            <v>2.2942784909220761</v>
          </cell>
          <cell r="G273">
            <v>3.1213498341419159</v>
          </cell>
          <cell r="H273">
            <v>1.3404492892422457</v>
          </cell>
          <cell r="I273">
            <v>3.0009802403477766</v>
          </cell>
          <cell r="J273">
            <v>22.912240318346949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1.5487949756334376</v>
          </cell>
          <cell r="F274">
            <v>1.3977881502975069</v>
          </cell>
          <cell r="G274">
            <v>1.1984295473341422</v>
          </cell>
          <cell r="H274">
            <v>0.92732292412208828</v>
          </cell>
          <cell r="I274">
            <v>0.55522430902562359</v>
          </cell>
          <cell r="J274">
            <v>0.33243704980860733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2.2125642509049124</v>
          </cell>
          <cell r="F275">
            <v>1.9968402147107251</v>
          </cell>
          <cell r="G275">
            <v>1.7120422104773465</v>
          </cell>
          <cell r="H275">
            <v>1.3247470344601266</v>
          </cell>
          <cell r="I275">
            <v>0.79317758432231977</v>
          </cell>
          <cell r="J275">
            <v>0.47491007115515321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0.19645204884204301</v>
          </cell>
          <cell r="F276">
            <v>1.9974039495278599E-6</v>
          </cell>
          <cell r="G276">
            <v>1.9934002404319401E-6</v>
          </cell>
          <cell r="H276">
            <v>1.98317124636551E-6</v>
          </cell>
          <cell r="I276">
            <v>2.1882617641065999E-2</v>
          </cell>
          <cell r="J276">
            <v>4.0215193935695497E-2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0.19645204884204301</v>
          </cell>
          <cell r="F277">
            <v>0.196454046245993</v>
          </cell>
          <cell r="G277">
            <v>0.19645603964623301</v>
          </cell>
          <cell r="H277">
            <v>0.19645802281747901</v>
          </cell>
          <cell r="I277">
            <v>9.0645660881130505E-2</v>
          </cell>
          <cell r="J277">
            <v>6.2110107752405497E-2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E278"/>
          <cell r="F278"/>
          <cell r="G278"/>
          <cell r="H278"/>
          <cell r="I278">
            <v>5.0224230319153393E-2</v>
          </cell>
          <cell r="J278">
            <v>1.8265501876174272E-3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E279"/>
          <cell r="F279"/>
          <cell r="G279"/>
          <cell r="H279"/>
          <cell r="I279">
            <v>4.59289190327081</v>
          </cell>
          <cell r="J279">
            <v>0.19313980069353101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E280"/>
          <cell r="F280"/>
          <cell r="G280"/>
          <cell r="H280"/>
          <cell r="I280">
            <v>8.1434253604092413E-2</v>
          </cell>
          <cell r="J280">
            <v>3.4244645513037378E-3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E281"/>
          <cell r="F281"/>
          <cell r="G281"/>
          <cell r="H281"/>
          <cell r="I281">
            <v>3.1109117607731199E-3</v>
          </cell>
          <cell r="J281">
            <v>4.5055640829421757E-4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E282"/>
          <cell r="F282"/>
          <cell r="G282"/>
          <cell r="H282"/>
          <cell r="I282">
            <v>3.1109117607731199E-3</v>
          </cell>
          <cell r="J282">
            <v>6.4197155711455698E-7</v>
          </cell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E283"/>
          <cell r="F283"/>
          <cell r="G283"/>
          <cell r="H283"/>
          <cell r="I283">
            <v>3.1109117607731199E-3</v>
          </cell>
          <cell r="J283">
            <v>4.5055640829422001E-4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1522.9858359683899</v>
          </cell>
          <cell r="F284">
            <v>1357.6911421471</v>
          </cell>
          <cell r="G284">
            <v>1549.7075750765</v>
          </cell>
          <cell r="H284">
            <v>1776.1931490084301</v>
          </cell>
          <cell r="I284">
            <v>1580.8866207777601</v>
          </cell>
          <cell r="J284">
            <v>828.58958676931695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27.221502375035129</v>
          </cell>
          <cell r="F285">
            <v>28.488569393711877</v>
          </cell>
          <cell r="G285">
            <v>27.397651515359193</v>
          </cell>
          <cell r="H285">
            <v>31.393234985712663</v>
          </cell>
          <cell r="I285">
            <v>28.013995942403611</v>
          </cell>
          <cell r="J285">
            <v>14.698144419211596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27.003294963978469</v>
          </cell>
          <cell r="F286">
            <v>24.072537981331621</v>
          </cell>
          <cell r="G286">
            <v>27.477084664476958</v>
          </cell>
          <cell r="H286">
            <v>31.492786329936614</v>
          </cell>
          <cell r="I286">
            <v>28.029904623719219</v>
          </cell>
          <cell r="J286">
            <v>14.691304729952417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0.30516975576044164</v>
          </cell>
          <cell r="F287">
            <v>4.507041554201261</v>
          </cell>
          <cell r="G287">
            <v>6.869278538766543E-3</v>
          </cell>
          <cell r="H287">
            <v>4.2161007080727855E-4</v>
          </cell>
          <cell r="I287">
            <v>6.1404750948686724E-4</v>
          </cell>
          <cell r="J287">
            <v>9.8888920442794848E-4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E288"/>
          <cell r="F288"/>
          <cell r="G288">
            <v>1.2226465413406537E-3</v>
          </cell>
          <cell r="H288">
            <v>3.1997714920224538E-4</v>
          </cell>
          <cell r="I288">
            <v>7.297481746388533E-2</v>
          </cell>
          <cell r="J288">
            <v>5.281430725750768E-2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>
            <v>3.60461237014077E-6</v>
          </cell>
          <cell r="F289">
            <v>2.02628585003065E-7</v>
          </cell>
          <cell r="G289">
            <v>3.6979542170288599E-7</v>
          </cell>
          <cell r="H289">
            <v>3.6806532201624801E-7</v>
          </cell>
          <cell r="I289">
            <v>7.5627198783840697E-7</v>
          </cell>
          <cell r="J289">
            <v>1.48126825064493E-6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2.2350558062375101</v>
          </cell>
          <cell r="F290">
            <v>2.2350560088660951</v>
          </cell>
          <cell r="G290">
            <v>2.235056378661517</v>
          </cell>
          <cell r="H290">
            <v>2.2350567467268392</v>
          </cell>
          <cell r="I290">
            <v>2.2350581509287908</v>
          </cell>
          <cell r="J290">
            <v>1.1208979330607614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E291"/>
          <cell r="F291"/>
          <cell r="G291"/>
          <cell r="H291">
            <v>6.9118318531615896E-4</v>
          </cell>
          <cell r="I291">
            <v>1.2878241073211961E-3</v>
          </cell>
          <cell r="J291">
            <v>4.6247439675830724E-4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E292"/>
          <cell r="F292"/>
          <cell r="G292"/>
          <cell r="H292">
            <v>1.865895886318083E-3</v>
          </cell>
          <cell r="I292">
            <v>3.3329086645345414E-3</v>
          </cell>
          <cell r="J292">
            <v>1.1493952064185482E-3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E293"/>
          <cell r="F293"/>
          <cell r="G293"/>
          <cell r="H293">
            <v>3.3974497482683582E-3</v>
          </cell>
          <cell r="I293">
            <v>6.0055354522223249E-3</v>
          </cell>
          <cell r="J293">
            <v>1.9206100683320584E-3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6.1201110182883798E-5</v>
          </cell>
          <cell r="I294">
            <v>2.7998150825086001E-5</v>
          </cell>
          <cell r="J294">
            <v>1.8708901918036501E-6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6.1201110182883798E-5</v>
          </cell>
          <cell r="I295">
            <v>1.1423105294148286E-4</v>
          </cell>
          <cell r="J295">
            <v>4.0959707480565524E-5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14.449056478437027</v>
          </cell>
          <cell r="F296">
            <v>14.909378923455003</v>
          </cell>
          <cell r="G296">
            <v>14.497367109433737</v>
          </cell>
          <cell r="H296">
            <v>14.546035382116942</v>
          </cell>
          <cell r="I296">
            <v>17.335068774239186</v>
          </cell>
          <cell r="J296">
            <v>17.551028345957768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47.144504420828227</v>
          </cell>
          <cell r="F297">
            <v>5.678134110857689E-3</v>
          </cell>
          <cell r="G297">
            <v>1.0096963218164763E-2</v>
          </cell>
          <cell r="H297">
            <v>3.2637262695802403E-3</v>
          </cell>
          <cell r="I297">
            <v>0.11997518597423147</v>
          </cell>
          <cell r="J297">
            <v>0.76893926393726375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22.408241157809801</v>
          </cell>
          <cell r="F298">
            <v>18.366411860388336</v>
          </cell>
          <cell r="G298">
            <v>18.898395251372897</v>
          </cell>
          <cell r="H298">
            <v>17.092427039531962</v>
          </cell>
          <cell r="I298">
            <v>18.722919942857242</v>
          </cell>
          <cell r="J298">
            <v>20.250481397878971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10.160441092662188</v>
          </cell>
          <cell r="F299">
            <v>14.999496638967495</v>
          </cell>
          <cell r="G299">
            <v>15.000516501327326</v>
          </cell>
          <cell r="H299">
            <v>15.235323035209534</v>
          </cell>
          <cell r="I299">
            <v>18.335552244757146</v>
          </cell>
          <cell r="J299">
            <v>18.916953349064357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23.4154852140122</v>
          </cell>
          <cell r="F300">
            <v>19.375059606295391</v>
          </cell>
          <cell r="G300">
            <v>19.744393201258848</v>
          </cell>
          <cell r="H300">
            <v>18.211357785005102</v>
          </cell>
          <cell r="I300">
            <v>19.825353920616486</v>
          </cell>
          <cell r="J300">
            <v>22.897656880305011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117.5777207942692</v>
          </cell>
          <cell r="F301">
            <v>67.656025163217095</v>
          </cell>
          <cell r="G301">
            <v>68.150769026611044</v>
          </cell>
          <cell r="H301">
            <v>65.088406968133114</v>
          </cell>
          <cell r="I301">
            <v>74.338870068444322</v>
          </cell>
          <cell r="J301">
            <v>80.385059237143324</v>
          </cell>
        </row>
        <row r="302">
          <cell r="B302" t="str">
            <v>G-INTC-RES</v>
          </cell>
          <cell r="C302" t="str">
            <v>VAR_ncap</v>
          </cell>
          <cell r="D302" t="str">
            <v>-</v>
          </cell>
          <cell r="E302">
            <v>6.3875839986592604E-8</v>
          </cell>
          <cell r="F302">
            <v>6.2813526559962996E-8</v>
          </cell>
          <cell r="G302">
            <v>7.6580646940170297E-8</v>
          </cell>
          <cell r="H302">
            <v>8.1302735674742305E-8</v>
          </cell>
          <cell r="I302">
            <v>1.43247582410488E-7</v>
          </cell>
          <cell r="J302">
            <v>2.17718032760164E-7</v>
          </cell>
        </row>
        <row r="303">
          <cell r="B303" t="str">
            <v>G-INTC-RES</v>
          </cell>
          <cell r="C303" t="str">
            <v>VAR_cap</v>
          </cell>
          <cell r="D303" t="str">
            <v>-</v>
          </cell>
          <cell r="E303">
            <v>4.3300925142827298</v>
          </cell>
          <cell r="F303">
            <v>4.330092535051139</v>
          </cell>
          <cell r="G303">
            <v>4.3300926409720963</v>
          </cell>
          <cell r="H303">
            <v>4.3300927622846421</v>
          </cell>
          <cell r="I303">
            <v>4.3300929857960364</v>
          </cell>
          <cell r="J303">
            <v>4.3300932211749883</v>
          </cell>
        </row>
        <row r="304">
          <cell r="B304" t="str">
            <v>SCOM-CHPNGA</v>
          </cell>
          <cell r="C304" t="str">
            <v>VAR_fout</v>
          </cell>
          <cell r="D304" t="str">
            <v>CO2_S</v>
          </cell>
          <cell r="E304">
            <v>94.346706263295502</v>
          </cell>
          <cell r="F304">
            <v>98.067625018535594</v>
          </cell>
          <cell r="G304">
            <v>82.055954657366897</v>
          </cell>
          <cell r="H304">
            <v>314.498864996441</v>
          </cell>
          <cell r="I304">
            <v>296.81799444011</v>
          </cell>
          <cell r="J304">
            <v>1.0051147759258801</v>
          </cell>
        </row>
        <row r="305">
          <cell r="B305" t="str">
            <v>SCOM-CHPNGA</v>
          </cell>
          <cell r="C305" t="str">
            <v>VAR_fout</v>
          </cell>
          <cell r="D305" t="str">
            <v>SCOM_NKEV_GAS_ELC_CHP</v>
          </cell>
          <cell r="E305">
            <v>0.59439949349198462</v>
          </cell>
          <cell r="F305">
            <v>0.6259055638162303</v>
          </cell>
          <cell r="G305">
            <v>0.52254439544758191</v>
          </cell>
          <cell r="H305">
            <v>2.0072448972223524</v>
          </cell>
          <cell r="I305">
            <v>1.8908534273340454</v>
          </cell>
          <cell r="J305">
            <v>6.3022853361743708E-3</v>
          </cell>
        </row>
        <row r="306">
          <cell r="B306" t="str">
            <v>SCOM-CHPNGA</v>
          </cell>
          <cell r="C306" t="str">
            <v>VAR_fout</v>
          </cell>
          <cell r="D306" t="str">
            <v>SCOM_LTH_CHPNGA</v>
          </cell>
          <cell r="E306">
            <v>0.69257814500454418</v>
          </cell>
          <cell r="F306">
            <v>0.75024518072578328</v>
          </cell>
          <cell r="G306">
            <v>0.65259505063719592</v>
          </cell>
          <cell r="H306">
            <v>2.6748272900959202</v>
          </cell>
          <cell r="I306">
            <v>2.836280141001069</v>
          </cell>
          <cell r="J306">
            <v>9.4534280042615545E-3</v>
          </cell>
        </row>
        <row r="307">
          <cell r="B307" t="str">
            <v>SCOM-CHPNGA</v>
          </cell>
          <cell r="C307" t="str">
            <v>VAR_fin</v>
          </cell>
          <cell r="D307" t="str">
            <v>SNGA</v>
          </cell>
          <cell r="E307">
            <v>1.6728139408385736</v>
          </cell>
          <cell r="F307">
            <v>1.7387876776336109</v>
          </cell>
          <cell r="G307">
            <v>1.4548928130738801</v>
          </cell>
          <cell r="H307">
            <v>5.5762210105752059</v>
          </cell>
          <cell r="I307">
            <v>5.2627303978742939</v>
          </cell>
          <cell r="J307">
            <v>1.7821183970316963E-2</v>
          </cell>
        </row>
        <row r="308">
          <cell r="B308" t="str">
            <v>SCOM-CHPNGA</v>
          </cell>
          <cell r="C308" t="str">
            <v>VAR_ncap</v>
          </cell>
          <cell r="D308" t="str">
            <v>-</v>
          </cell>
          <cell r="E308"/>
          <cell r="F308">
            <v>2.7173488243254301E-2</v>
          </cell>
          <cell r="G308">
            <v>7.03702077425408E-5</v>
          </cell>
          <cell r="H308">
            <v>0.11482319599172</v>
          </cell>
          <cell r="I308">
            <v>8.0458937455475204E-7</v>
          </cell>
          <cell r="J308">
            <v>3.0795153700877501E-7</v>
          </cell>
        </row>
        <row r="309">
          <cell r="B309" t="str">
            <v>SCOM-CHPNGA</v>
          </cell>
          <cell r="C309" t="str">
            <v>VAR_cap</v>
          </cell>
          <cell r="D309" t="str">
            <v>-</v>
          </cell>
          <cell r="E309">
            <v>6.5199999999999994E-2</v>
          </cell>
          <cell r="F309">
            <v>4.7877948962593904E-2</v>
          </cell>
          <cell r="G309">
            <v>4.0034910495743169E-2</v>
          </cell>
          <cell r="H309">
            <v>0.15309796661250849</v>
          </cell>
          <cell r="I309">
            <v>0.14326767077462146</v>
          </cell>
          <cell r="J309">
            <v>7.0414160321620456E-4</v>
          </cell>
        </row>
        <row r="310">
          <cell r="B310" t="str">
            <v>D-IPLT</v>
          </cell>
          <cell r="C310" t="str">
            <v>VAR_fout</v>
          </cell>
          <cell r="D310" t="str">
            <v>IPLT</v>
          </cell>
          <cell r="E310">
            <v>0.62578950602069228</v>
          </cell>
          <cell r="F310">
            <v>0.7375749008557656</v>
          </cell>
          <cell r="G310">
            <v>0.73635045229265395</v>
          </cell>
          <cell r="H310">
            <v>0.73431259642410263</v>
          </cell>
          <cell r="I310">
            <v>0.73032140774658194</v>
          </cell>
          <cell r="J310">
            <v>0.72647959064376788</v>
          </cell>
        </row>
        <row r="311">
          <cell r="B311" t="str">
            <v>D-IPLT</v>
          </cell>
          <cell r="C311" t="str">
            <v>VAR_fin</v>
          </cell>
          <cell r="D311" t="str">
            <v>PLT</v>
          </cell>
          <cell r="E311">
            <v>0.62578950602069228</v>
          </cell>
          <cell r="F311">
            <v>0.7375749008557656</v>
          </cell>
          <cell r="G311">
            <v>0.73635045229265395</v>
          </cell>
          <cell r="H311">
            <v>0.73431259642410263</v>
          </cell>
          <cell r="I311">
            <v>0.73032140774658194</v>
          </cell>
          <cell r="J311">
            <v>0.72647959064376788</v>
          </cell>
        </row>
        <row r="312">
          <cell r="B312" t="str">
            <v>LTH-STG</v>
          </cell>
          <cell r="C312" t="str">
            <v>VAR_fout</v>
          </cell>
          <cell r="D312" t="str">
            <v>AUX_LTH-STG_OUT</v>
          </cell>
          <cell r="E312">
            <v>4.964244675932589E-4</v>
          </cell>
          <cell r="F312">
            <v>2.8640836453434006E-3</v>
          </cell>
          <cell r="G312">
            <v>4.5956040616396601E-3</v>
          </cell>
          <cell r="H312">
            <v>1.9396504172049139E-3</v>
          </cell>
          <cell r="I312">
            <v>3.0847328231713065E-3</v>
          </cell>
          <cell r="J312">
            <v>6.2345624986148901E-2</v>
          </cell>
        </row>
        <row r="313">
          <cell r="B313" t="str">
            <v>LTH-STG</v>
          </cell>
          <cell r="C313" t="str">
            <v>VAR_fout</v>
          </cell>
          <cell r="D313" t="str">
            <v>LTH</v>
          </cell>
          <cell r="E313">
            <v>4.9642446759325803E-4</v>
          </cell>
          <cell r="F313">
            <v>2.8659930344402916E-3</v>
          </cell>
          <cell r="G313">
            <v>4.6003911492038599E-3</v>
          </cell>
          <cell r="H313">
            <v>1.9396504172049139E-3</v>
          </cell>
          <cell r="I313">
            <v>3.0847328231712974E-3</v>
          </cell>
          <cell r="J313">
            <v>6.2345624986148873E-2</v>
          </cell>
        </row>
        <row r="314">
          <cell r="B314" t="str">
            <v>LTH-STG</v>
          </cell>
          <cell r="C314" t="str">
            <v>VAR_fin</v>
          </cell>
          <cell r="D314" t="str">
            <v>AUX_LTH-STG_IN</v>
          </cell>
          <cell r="E314">
            <v>6.6189929006593359E-4</v>
          </cell>
          <cell r="F314">
            <v>3.7710434663739412E-3</v>
          </cell>
          <cell r="G314">
            <v>5.9359885796197841E-3</v>
          </cell>
          <cell r="H314">
            <v>2.4245630215025339E-3</v>
          </cell>
          <cell r="I314">
            <v>3.6290974390246248E-3</v>
          </cell>
          <cell r="J314">
            <v>6.9272916651277994E-2</v>
          </cell>
        </row>
        <row r="315">
          <cell r="B315" t="str">
            <v>LTH-STG</v>
          </cell>
          <cell r="C315" t="str">
            <v>VAR_fin</v>
          </cell>
          <cell r="D315" t="str">
            <v>LTH</v>
          </cell>
          <cell r="E315">
            <v>6.6189929006593359E-4</v>
          </cell>
          <cell r="F315">
            <v>3.7710434663739412E-3</v>
          </cell>
          <cell r="G315">
            <v>5.9359885796197841E-3</v>
          </cell>
          <cell r="H315">
            <v>2.4245630215025339E-3</v>
          </cell>
          <cell r="I315">
            <v>3.6290974390246248E-3</v>
          </cell>
          <cell r="J315">
            <v>6.9272916651277994E-2</v>
          </cell>
        </row>
        <row r="316">
          <cell r="B316" t="str">
            <v>LTH-STG</v>
          </cell>
          <cell r="C316" t="str">
            <v>VAR_ncap</v>
          </cell>
          <cell r="D316" t="str">
            <v>-</v>
          </cell>
          <cell r="E316">
            <v>3.0614805385101101E-4</v>
          </cell>
          <cell r="F316">
            <v>7.0701447291663304E-6</v>
          </cell>
          <cell r="G316">
            <v>5.1163352394457198E-6</v>
          </cell>
          <cell r="H316">
            <v>5.1743737819093598E-6</v>
          </cell>
          <cell r="I316">
            <v>7.6066831027780702E-5</v>
          </cell>
          <cell r="J316">
            <v>4.5262546789840402E-2</v>
          </cell>
        </row>
        <row r="317">
          <cell r="B317" t="str">
            <v>LTH-STG</v>
          </cell>
          <cell r="C317" t="str">
            <v>VAR_cap</v>
          </cell>
          <cell r="D317" t="str">
            <v>-</v>
          </cell>
          <cell r="E317">
            <v>4.7096047464955949E-4</v>
          </cell>
          <cell r="F317">
            <v>4.7542864243505352E-4</v>
          </cell>
          <cell r="G317">
            <v>4.7619013147614137E-4</v>
          </cell>
          <cell r="H317">
            <v>3.9210868582248881E-4</v>
          </cell>
          <cell r="I317">
            <v>2.4275160085858097E-4</v>
          </cell>
          <cell r="J317">
            <v>4.5389108489282542E-2</v>
          </cell>
        </row>
        <row r="318">
          <cell r="B318" t="str">
            <v>ITOT-CHPOIL</v>
          </cell>
          <cell r="C318" t="str">
            <v>VAR_fout</v>
          </cell>
          <cell r="D318" t="str">
            <v>ITOT_LTH_CHP</v>
          </cell>
          <cell r="E318">
            <v>0.92936375395563231</v>
          </cell>
          <cell r="F318">
            <v>2.0700025223914302</v>
          </cell>
          <cell r="G318">
            <v>3.6037114813643099E-2</v>
          </cell>
          <cell r="H318">
            <v>1.3128862469078169</v>
          </cell>
          <cell r="I318">
            <v>1.2215006970045397E-2</v>
          </cell>
          <cell r="J318">
            <v>3.9022522114786329E-3</v>
          </cell>
        </row>
        <row r="319">
          <cell r="B319" t="str">
            <v>ITOT-CHPOIL</v>
          </cell>
          <cell r="C319" t="str">
            <v>VAR_fout</v>
          </cell>
          <cell r="D319" t="str">
            <v>ITOT_NKEV_OIL_ELC_CHP</v>
          </cell>
          <cell r="E319">
            <v>7.0503457196634131E-2</v>
          </cell>
          <cell r="F319">
            <v>0.17128255736112893</v>
          </cell>
          <cell r="G319">
            <v>3.4516511879582545E-3</v>
          </cell>
          <cell r="H319">
            <v>0.17052089419685754</v>
          </cell>
          <cell r="I319">
            <v>5.5103969706323851E-3</v>
          </cell>
          <cell r="J319">
            <v>1.7603722058863046E-3</v>
          </cell>
        </row>
        <row r="320">
          <cell r="B320" t="str">
            <v>ITOT-CHPOIL</v>
          </cell>
          <cell r="C320" t="str">
            <v>VAR_fout</v>
          </cell>
          <cell r="D320" t="str">
            <v>CO2_I</v>
          </cell>
          <cell r="E320">
            <v>22.0514819121274</v>
          </cell>
          <cell r="F320">
            <v>51.252773138644798</v>
          </cell>
          <cell r="G320">
            <v>1.1191601822808701</v>
          </cell>
          <cell r="H320">
            <v>47.731688493668798</v>
          </cell>
          <cell r="I320">
            <v>1.6399874515462001</v>
          </cell>
          <cell r="J320">
            <v>0.52160140072542605</v>
          </cell>
        </row>
        <row r="321">
          <cell r="B321" t="str">
            <v>ITOT-CHPOIL</v>
          </cell>
          <cell r="C321" t="str">
            <v>VAR_fin</v>
          </cell>
          <cell r="D321" t="str">
            <v>ILFO</v>
          </cell>
          <cell r="E321">
            <v>0.29920599609399473</v>
          </cell>
          <cell r="F321">
            <v>0.6954243302394143</v>
          </cell>
          <cell r="G321">
            <v>1.5185348470568188E-2</v>
          </cell>
          <cell r="H321">
            <v>0.64764841918139471</v>
          </cell>
          <cell r="I321">
            <v>2.2252204227221135E-2</v>
          </cell>
          <cell r="J321">
            <v>7.0773595756502888E-3</v>
          </cell>
        </row>
        <row r="322">
          <cell r="B322" t="str">
            <v>ITOT-CHPOIL</v>
          </cell>
          <cell r="C322" t="str">
            <v>VAR_ncap</v>
          </cell>
          <cell r="D322" t="str">
            <v>-</v>
          </cell>
          <cell r="E322"/>
          <cell r="F322">
            <v>6.6272364442689202E-3</v>
          </cell>
          <cell r="G322">
            <v>2.5236617550688497E-4</v>
          </cell>
          <cell r="H322">
            <v>1.70922549441875E-2</v>
          </cell>
          <cell r="I322">
            <v>1.41283587946212E-5</v>
          </cell>
          <cell r="J322">
            <v>1.7156246207919001E-4</v>
          </cell>
        </row>
        <row r="323">
          <cell r="B323" t="str">
            <v>ITOT-CHPOIL</v>
          </cell>
          <cell r="C323" t="str">
            <v>VAR_cap</v>
          </cell>
          <cell r="D323" t="str">
            <v>-</v>
          </cell>
          <cell r="E323">
            <v>8.3050434824624673E-3</v>
          </cell>
          <cell r="F323">
            <v>7.5596551542648355E-3</v>
          </cell>
          <cell r="G323">
            <v>7.8102136454706516E-3</v>
          </cell>
          <cell r="H323">
            <v>2.4901493230191415E-2</v>
          </cell>
          <cell r="I323">
            <v>1.1880942216965286E-2</v>
          </cell>
          <cell r="J323">
            <v>2.4466958479264062E-4</v>
          </cell>
        </row>
        <row r="324">
          <cell r="B324" t="str">
            <v>ENUC_GOE</v>
          </cell>
          <cell r="C324" t="str">
            <v>VAR_fout</v>
          </cell>
          <cell r="D324" t="str">
            <v>ELC</v>
          </cell>
          <cell r="E324">
            <v>29.714401741086512</v>
          </cell>
          <cell r="F324">
            <v>29.71434537175308</v>
          </cell>
          <cell r="G324">
            <v>26.104691246584686</v>
          </cell>
          <cell r="H324">
            <v>29.714352570881523</v>
          </cell>
          <cell r="I324"/>
          <cell r="J324"/>
        </row>
        <row r="325">
          <cell r="B325" t="str">
            <v>ENUC_GOE</v>
          </cell>
          <cell r="C325" t="str">
            <v>VAR_fin</v>
          </cell>
          <cell r="D325" t="str">
            <v>URN</v>
          </cell>
          <cell r="E325">
            <v>89.580580602606346</v>
          </cell>
          <cell r="F325">
            <v>89.580410664888674</v>
          </cell>
          <cell r="G325">
            <v>78.698316684848223</v>
          </cell>
          <cell r="H325">
            <v>89.580432368240182</v>
          </cell>
          <cell r="I325"/>
          <cell r="J325"/>
        </row>
        <row r="326">
          <cell r="B326" t="str">
            <v>ENUC_GOE</v>
          </cell>
          <cell r="C326" t="str">
            <v>VAR_cap</v>
          </cell>
          <cell r="D326" t="str">
            <v>-</v>
          </cell>
          <cell r="E326">
            <v>1.01</v>
          </cell>
          <cell r="F326">
            <v>1.0099997167101042</v>
          </cell>
          <cell r="G326">
            <v>1.0099995490063294</v>
          </cell>
          <cell r="H326">
            <v>1.0099994892754209</v>
          </cell>
          <cell r="I326"/>
          <cell r="J326"/>
        </row>
        <row r="327">
          <cell r="B327" t="str">
            <v>D-RNGA</v>
          </cell>
          <cell r="C327" t="str">
            <v>VAR_fout</v>
          </cell>
          <cell r="D327" t="str">
            <v>CO2</v>
          </cell>
          <cell r="E327">
            <v>2652.9300219582401</v>
          </cell>
          <cell r="F327">
            <v>2731.79590605049</v>
          </cell>
          <cell r="G327">
            <v>2706.1875983956802</v>
          </cell>
          <cell r="H327">
            <v>2613.3014950030201</v>
          </cell>
          <cell r="I327">
            <v>2274.7349230917598</v>
          </cell>
          <cell r="J327">
            <v>1207.82839034258</v>
          </cell>
        </row>
        <row r="328">
          <cell r="B328" t="str">
            <v>D-RNGA</v>
          </cell>
          <cell r="C328" t="str">
            <v>VAR_fout</v>
          </cell>
          <cell r="D328" t="str">
            <v>RNGA</v>
          </cell>
          <cell r="E328">
            <v>47.196856150314296</v>
          </cell>
          <cell r="F328">
            <v>48.283003000220212</v>
          </cell>
          <cell r="G328">
            <v>47.831841213324182</v>
          </cell>
          <cell r="H328">
            <v>46.189065171524391</v>
          </cell>
          <cell r="I328">
            <v>40.297647606683974</v>
          </cell>
          <cell r="J328">
            <v>21.422372992213397</v>
          </cell>
        </row>
        <row r="329">
          <cell r="B329" t="str">
            <v>D-RNGA</v>
          </cell>
          <cell r="C329" t="str">
            <v>VAR_fin</v>
          </cell>
          <cell r="D329" t="str">
            <v>NGA</v>
          </cell>
          <cell r="E329">
            <v>47.037766346777303</v>
          </cell>
          <cell r="F329">
            <v>48.436097625008621</v>
          </cell>
          <cell r="G329">
            <v>47.982049616944764</v>
          </cell>
          <cell r="H329">
            <v>46.33513289012442</v>
          </cell>
          <cell r="I329">
            <v>40.332179487442581</v>
          </cell>
          <cell r="J329">
            <v>21.415396991889637</v>
          </cell>
        </row>
        <row r="330">
          <cell r="B330" t="str">
            <v>D-RNGA</v>
          </cell>
          <cell r="C330" t="str">
            <v>VAR_fin</v>
          </cell>
          <cell r="D330" t="str">
            <v>BNGA</v>
          </cell>
          <cell r="E330">
            <v>0.3098658046897394</v>
          </cell>
          <cell r="F330">
            <v>1.1512023665568609E-3</v>
          </cell>
          <cell r="G330">
            <v>1.1523592723722397E-3</v>
          </cell>
          <cell r="H330">
            <v>1.153536164394797E-3</v>
          </cell>
          <cell r="I330">
            <v>1.1602562668884659E-3</v>
          </cell>
          <cell r="J330">
            <v>1.1865886450447586E-3</v>
          </cell>
        </row>
        <row r="331">
          <cell r="B331" t="str">
            <v>D-RNGA</v>
          </cell>
          <cell r="C331" t="str">
            <v>VAR_fin</v>
          </cell>
          <cell r="D331" t="str">
            <v>H2</v>
          </cell>
          <cell r="E331"/>
          <cell r="F331"/>
          <cell r="G331">
            <v>1.4437739802720367E-3</v>
          </cell>
          <cell r="H331">
            <v>3.3523758686681405E-4</v>
          </cell>
          <cell r="I331">
            <v>9.3043517371675336E-2</v>
          </cell>
          <cell r="J331">
            <v>7.4225744062389146E-2</v>
          </cell>
        </row>
        <row r="332">
          <cell r="B332" t="str">
            <v>D-RNGA</v>
          </cell>
          <cell r="C332" t="str">
            <v>VAR_ncap</v>
          </cell>
          <cell r="D332" t="str">
            <v>-</v>
          </cell>
          <cell r="E332">
            <v>5.4944638855262504E-6</v>
          </cell>
          <cell r="F332">
            <v>2.4026501405603402E-7</v>
          </cell>
          <cell r="G332">
            <v>5.9868841412904302E-7</v>
          </cell>
          <cell r="H332">
            <v>3.3568590142514899E-7</v>
          </cell>
          <cell r="I332">
            <v>6.1490952824437597E-7</v>
          </cell>
          <cell r="J332">
            <v>1.0917967371325299E-6</v>
          </cell>
        </row>
        <row r="333">
          <cell r="B333" t="str">
            <v>D-RNGA</v>
          </cell>
          <cell r="C333" t="str">
            <v>VAR_cap</v>
          </cell>
          <cell r="D333" t="str">
            <v>-</v>
          </cell>
          <cell r="E333">
            <v>3.0972455018598057</v>
          </cell>
          <cell r="F333">
            <v>3.0972457421248198</v>
          </cell>
          <cell r="G333">
            <v>3.0972463408132338</v>
          </cell>
          <cell r="H333">
            <v>3.0972466764991351</v>
          </cell>
          <cell r="I333">
            <v>3.0972478463597071</v>
          </cell>
          <cell r="J333">
            <v>1.5532911787967443</v>
          </cell>
        </row>
        <row r="334">
          <cell r="B334" t="str">
            <v>RHES-CHPGFC</v>
          </cell>
          <cell r="C334" t="str">
            <v>VAR_fout</v>
          </cell>
          <cell r="D334" t="str">
            <v>CO2_R</v>
          </cell>
          <cell r="E334"/>
          <cell r="F334"/>
          <cell r="G334"/>
          <cell r="H334">
            <v>2.61981090662258E-2</v>
          </cell>
          <cell r="I334">
            <v>8.0372542090967294E-2</v>
          </cell>
          <cell r="J334">
            <v>5.4706903490046199E-2</v>
          </cell>
        </row>
        <row r="335">
          <cell r="B335" t="str">
            <v>RHES-CHPGFC</v>
          </cell>
          <cell r="C335" t="str">
            <v>VAR_fout</v>
          </cell>
          <cell r="D335" t="str">
            <v>RHES_NKEV_GAS_ELC_CHP</v>
          </cell>
          <cell r="E335"/>
          <cell r="F335"/>
          <cell r="G335"/>
          <cell r="H335">
            <v>1.95092301557001E-4</v>
          </cell>
          <cell r="I335">
            <v>6.2701983191534784E-4</v>
          </cell>
          <cell r="J335">
            <v>4.3649125125036882E-4</v>
          </cell>
        </row>
        <row r="336">
          <cell r="B336" t="str">
            <v>RHES-CHPGFC</v>
          </cell>
          <cell r="C336" t="str">
            <v>VAR_fout</v>
          </cell>
          <cell r="D336" t="str">
            <v>RHES_LTH_CHPNGA</v>
          </cell>
          <cell r="E336"/>
          <cell r="F336"/>
          <cell r="G336"/>
          <cell r="H336">
            <v>2.1850337774384108E-4</v>
          </cell>
          <cell r="I336">
            <v>6.6464102183026936E-4</v>
          </cell>
          <cell r="J336">
            <v>4.3649125125036882E-4</v>
          </cell>
        </row>
        <row r="337">
          <cell r="B337" t="str">
            <v>RHES-CHPGFC</v>
          </cell>
          <cell r="C337" t="str">
            <v>VAR_fin</v>
          </cell>
          <cell r="D337" t="str">
            <v>RNGA</v>
          </cell>
          <cell r="E337"/>
          <cell r="F337"/>
          <cell r="G337"/>
          <cell r="H337">
            <v>4.6450547989762152E-4</v>
          </cell>
          <cell r="I337">
            <v>1.425045072534882E-3</v>
          </cell>
          <cell r="J337">
            <v>9.6998055833415198E-4</v>
          </cell>
        </row>
        <row r="338">
          <cell r="B338" t="str">
            <v>RHES-CHPGFC</v>
          </cell>
          <cell r="C338" t="str">
            <v>VAR_ncap</v>
          </cell>
          <cell r="D338" t="str">
            <v>-</v>
          </cell>
          <cell r="E338"/>
          <cell r="F338"/>
          <cell r="G338"/>
          <cell r="H338">
            <v>1.7255875807647501E-5</v>
          </cell>
          <cell r="I338">
            <v>4.4910309930497001E-7</v>
          </cell>
          <cell r="J338">
            <v>3.5854924823949201E-6</v>
          </cell>
        </row>
        <row r="339">
          <cell r="B339" t="str">
            <v>RHES-CHPGFC</v>
          </cell>
          <cell r="C339" t="str">
            <v>VAR_cap</v>
          </cell>
          <cell r="D339" t="str">
            <v>-</v>
          </cell>
          <cell r="E339"/>
          <cell r="F339"/>
          <cell r="G339"/>
          <cell r="H339">
            <v>1.7255875807647501E-5</v>
          </cell>
          <cell r="I339">
            <v>5.5696948411484381E-5</v>
          </cell>
          <cell r="J339">
            <v>3.8737388493224981E-5</v>
          </cell>
        </row>
        <row r="340">
          <cell r="B340" t="str">
            <v>ITOT-CHPHFC</v>
          </cell>
          <cell r="C340" t="str">
            <v>VAR_fout</v>
          </cell>
          <cell r="D340" t="str">
            <v>ITOT_LTH_CHP</v>
          </cell>
          <cell r="E340"/>
          <cell r="F340"/>
          <cell r="G340"/>
          <cell r="H340">
            <v>9.3744057053609146E-4</v>
          </cell>
          <cell r="I340">
            <v>0.13623895093669056</v>
          </cell>
          <cell r="J340">
            <v>7.4823452703262697E-2</v>
          </cell>
        </row>
        <row r="341">
          <cell r="B341" t="str">
            <v>ITOT-CHPHFC</v>
          </cell>
          <cell r="C341" t="str">
            <v>VAR_fout</v>
          </cell>
          <cell r="D341" t="str">
            <v>ITOT_KEV_HFC_ELC_CHP</v>
          </cell>
          <cell r="E341"/>
          <cell r="F341"/>
          <cell r="G341"/>
          <cell r="H341">
            <v>1.2541434659874735E-3</v>
          </cell>
          <cell r="I341">
            <v>0.2270649182278178</v>
          </cell>
          <cell r="J341">
            <v>0.14964690540652537</v>
          </cell>
        </row>
        <row r="342">
          <cell r="B342" t="str">
            <v>ITOT-CHPHFC</v>
          </cell>
          <cell r="C342" t="str">
            <v>VAR_fin</v>
          </cell>
          <cell r="D342" t="str">
            <v>IH2</v>
          </cell>
          <cell r="E342"/>
          <cell r="F342"/>
          <cell r="G342"/>
          <cell r="H342">
            <v>2.5300942683950649E-3</v>
          </cell>
          <cell r="I342">
            <v>0.41284213174441042</v>
          </cell>
          <cell r="J342">
            <v>0.24940889540672262</v>
          </cell>
        </row>
        <row r="343">
          <cell r="B343" t="str">
            <v>ITOT-CHPHFC</v>
          </cell>
          <cell r="C343" t="str">
            <v>VAR_ncap</v>
          </cell>
          <cell r="D343" t="str">
            <v>-</v>
          </cell>
          <cell r="E343"/>
          <cell r="F343"/>
          <cell r="G343"/>
          <cell r="H343">
            <v>1.73736911202001E-4</v>
          </cell>
          <cell r="I343">
            <v>2.3491497954746299E-2</v>
          </cell>
          <cell r="J343">
            <v>1.9466750386194701E-6</v>
          </cell>
        </row>
        <row r="344">
          <cell r="B344" t="str">
            <v>ITOT-CHPHFC</v>
          </cell>
          <cell r="C344" t="str">
            <v>VAR_cap</v>
          </cell>
          <cell r="D344" t="str">
            <v>-</v>
          </cell>
          <cell r="E344"/>
          <cell r="F344"/>
          <cell r="G344"/>
          <cell r="H344">
            <v>1.73736911202001E-4</v>
          </cell>
          <cell r="I344">
            <v>2.3782342807978803E-2</v>
          </cell>
          <cell r="J344">
            <v>1.7123194392536484E-2</v>
          </cell>
        </row>
        <row r="345">
          <cell r="B345" t="str">
            <v>G-INTC-TRA</v>
          </cell>
          <cell r="C345" t="str">
            <v>VAR_fout</v>
          </cell>
          <cell r="D345" t="str">
            <v>TRAN_ELC</v>
          </cell>
          <cell r="E345">
            <v>5.3495818376244282</v>
          </cell>
          <cell r="F345">
            <v>12.981805043175125</v>
          </cell>
          <cell r="G345">
            <v>16.387025252690336</v>
          </cell>
          <cell r="H345">
            <v>26.60415422445265</v>
          </cell>
          <cell r="I345">
            <v>25.101929404063533</v>
          </cell>
          <cell r="J345">
            <v>23.09036735312392</v>
          </cell>
        </row>
        <row r="346">
          <cell r="B346" t="str">
            <v>G-INTC-TRA</v>
          </cell>
          <cell r="C346" t="str">
            <v>VAR_fin</v>
          </cell>
          <cell r="D346" t="str">
            <v>ELC3</v>
          </cell>
          <cell r="E346">
            <v>4.93807554242255</v>
          </cell>
          <cell r="F346">
            <v>12.976754705639868</v>
          </cell>
          <cell r="G346">
            <v>16.378078360656808</v>
          </cell>
          <cell r="H346">
            <v>18.701930197387508</v>
          </cell>
          <cell r="I346">
            <v>13.104683733003759</v>
          </cell>
          <cell r="J346">
            <v>10.595263500642311</v>
          </cell>
        </row>
        <row r="347">
          <cell r="B347" t="str">
            <v>G-INTC-TRA</v>
          </cell>
          <cell r="C347" t="str">
            <v>VAR_fin</v>
          </cell>
          <cell r="D347" t="str">
            <v>ELC5</v>
          </cell>
          <cell r="E347">
            <v>0.41150629520187892</v>
          </cell>
          <cell r="F347">
            <v>5.050337535254322E-3</v>
          </cell>
          <cell r="G347">
            <v>8.946892033519149E-3</v>
          </cell>
          <cell r="H347">
            <v>7.9022240270651434</v>
          </cell>
          <cell r="I347">
            <v>11.997245671059764</v>
          </cell>
          <cell r="J347">
            <v>12.495103852481613</v>
          </cell>
        </row>
        <row r="348">
          <cell r="B348" t="str">
            <v>G-INTC-TRA</v>
          </cell>
          <cell r="C348" t="str">
            <v>VAR_ncap</v>
          </cell>
          <cell r="D348" t="str">
            <v>-</v>
          </cell>
          <cell r="E348">
            <v>3.3345558592660602E-7</v>
          </cell>
          <cell r="F348">
            <v>3.5841516412287402E-7</v>
          </cell>
          <cell r="G348">
            <v>1.1287284221916701E-6</v>
          </cell>
          <cell r="H348">
            <v>3.52270494843057E-6</v>
          </cell>
          <cell r="I348">
            <v>4.1432978501141E-7</v>
          </cell>
          <cell r="J348">
            <v>5.7644608386412097E-7</v>
          </cell>
        </row>
        <row r="349">
          <cell r="B349" t="str">
            <v>G-INTC-TRA</v>
          </cell>
          <cell r="C349" t="str">
            <v>VAR_cap</v>
          </cell>
          <cell r="D349" t="str">
            <v>-</v>
          </cell>
          <cell r="E349">
            <v>0.86351880627381705</v>
          </cell>
          <cell r="F349">
            <v>0.86351891469262099</v>
          </cell>
          <cell r="G349">
            <v>0.86351949814456708</v>
          </cell>
          <cell r="H349">
            <v>0.8635225650277043</v>
          </cell>
          <cell r="I349">
            <v>0.86352495113460304</v>
          </cell>
          <cell r="J349">
            <v>0.86352559251849847</v>
          </cell>
        </row>
        <row r="350">
          <cell r="B350" t="str">
            <v>SCOM-SWHSTG-CHPBIO</v>
          </cell>
          <cell r="C350" t="str">
            <v>VAR_fout</v>
          </cell>
          <cell r="D350" t="str">
            <v>AUX_SCOM-CHPBIO_OUT</v>
          </cell>
          <cell r="E350"/>
          <cell r="F350">
            <v>4.1941526490239572E-4</v>
          </cell>
          <cell r="G350">
            <v>1.3683832601978953E-2</v>
          </cell>
          <cell r="H350">
            <v>5.847926304427719E-3</v>
          </cell>
          <cell r="I350">
            <v>5.4013808708548876E-2</v>
          </cell>
          <cell r="J350">
            <v>0.16734220937156291</v>
          </cell>
        </row>
        <row r="351">
          <cell r="B351" t="str">
            <v>SCOM-SWHSTG-CHPBIO</v>
          </cell>
          <cell r="C351" t="str">
            <v>VAR_fout</v>
          </cell>
          <cell r="D351" t="str">
            <v>SCOM_LTH_CHPBIO</v>
          </cell>
          <cell r="E351"/>
          <cell r="F351">
            <v>4.1975808197715656E-4</v>
          </cell>
          <cell r="G351">
            <v>1.3701308761113036E-2</v>
          </cell>
          <cell r="H351">
            <v>5.8479263044277129E-3</v>
          </cell>
          <cell r="I351">
            <v>5.4013808708548834E-2</v>
          </cell>
          <cell r="J351">
            <v>0.16734220937156291</v>
          </cell>
        </row>
        <row r="352">
          <cell r="B352" t="str">
            <v>SCOM-SWHSTG-CHPBIO</v>
          </cell>
          <cell r="C352" t="str">
            <v>VAR_fin</v>
          </cell>
          <cell r="D352" t="str">
            <v>SCOM_LTH_CHPBIO</v>
          </cell>
          <cell r="E352"/>
          <cell r="F352">
            <v>5.1065460205599147E-4</v>
          </cell>
          <cell r="G352">
            <v>1.631108185841449E-2</v>
          </cell>
          <cell r="H352">
            <v>6.7217543727755959E-3</v>
          </cell>
          <cell r="I352">
            <v>5.8079364202687257E-2</v>
          </cell>
          <cell r="J352">
            <v>0.16903253471882237</v>
          </cell>
        </row>
        <row r="353">
          <cell r="B353" t="str">
            <v>SCOM-SWHSTG-CHPBIO</v>
          </cell>
          <cell r="C353" t="str">
            <v>VAR_fin</v>
          </cell>
          <cell r="D353" t="str">
            <v>AUX_SCOM-CHPBIO_IN</v>
          </cell>
          <cell r="E353"/>
          <cell r="F353">
            <v>5.1065460205599147E-4</v>
          </cell>
          <cell r="G353">
            <v>1.631108185841449E-2</v>
          </cell>
          <cell r="H353">
            <v>6.7217543727755959E-3</v>
          </cell>
          <cell r="I353">
            <v>5.8079364202687257E-2</v>
          </cell>
          <cell r="J353">
            <v>0.16903253471882237</v>
          </cell>
        </row>
        <row r="354">
          <cell r="B354" t="str">
            <v>SCOM-SWHSTG-CHPBIO</v>
          </cell>
          <cell r="C354" t="str">
            <v>VAR_ncap</v>
          </cell>
          <cell r="D354" t="str">
            <v>-</v>
          </cell>
          <cell r="E354">
            <v>3.4125820524558998E-3</v>
          </cell>
          <cell r="F354">
            <v>4.4304645832607901E-5</v>
          </cell>
          <cell r="G354">
            <v>5.09983200060466E-5</v>
          </cell>
          <cell r="H354">
            <v>2.5776898175347199E-5</v>
          </cell>
          <cell r="I354">
            <v>3.5481470843811498E-3</v>
          </cell>
          <cell r="J354">
            <v>3.4237297304555901E-2</v>
          </cell>
        </row>
        <row r="355">
          <cell r="B355" t="str">
            <v>SCOM-SWHSTG-CHPBIO</v>
          </cell>
          <cell r="C355" t="str">
            <v>VAR_cap</v>
          </cell>
          <cell r="D355" t="str">
            <v>-</v>
          </cell>
          <cell r="E355">
            <v>3.4125820524558998E-3</v>
          </cell>
          <cell r="F355">
            <v>3.4514499190859923E-3</v>
          </cell>
          <cell r="G355">
            <v>3.4876703104320477E-3</v>
          </cell>
          <cell r="H355">
            <v>3.4690137962901874E-3</v>
          </cell>
          <cell r="I355">
            <v>1.0534340635747886E-2</v>
          </cell>
          <cell r="J355">
            <v>3.9749854681483898E-2</v>
          </cell>
        </row>
        <row r="356">
          <cell r="B356" t="str">
            <v>SCOM-SWHSTG-CHPHFC</v>
          </cell>
          <cell r="C356" t="str">
            <v>VAR_fout</v>
          </cell>
          <cell r="D356" t="str">
            <v>AUX_SCOM-CHPHFC_OUT</v>
          </cell>
          <cell r="E356">
            <v>4.244731598069797E-6</v>
          </cell>
          <cell r="F356">
            <v>8.608196961117937E-6</v>
          </cell>
          <cell r="G356">
            <v>8.7926583397883017E-6</v>
          </cell>
          <cell r="H356">
            <v>1.0705211407365989E-3</v>
          </cell>
          <cell r="I356">
            <v>4.8524876524352134E-3</v>
          </cell>
          <cell r="J356">
            <v>1.4358008851827201E-2</v>
          </cell>
        </row>
        <row r="357">
          <cell r="B357" t="str">
            <v>SCOM-SWHSTG-CHPHFC</v>
          </cell>
          <cell r="C357" t="str">
            <v>VAR_fout</v>
          </cell>
          <cell r="D357" t="str">
            <v>SCOM_LTH_CHPHFC</v>
          </cell>
          <cell r="E357">
            <v>4.2447315980698038E-6</v>
          </cell>
          <cell r="F357">
            <v>8.6152330352624157E-6</v>
          </cell>
          <cell r="G357">
            <v>8.8038877884981272E-6</v>
          </cell>
          <cell r="H357">
            <v>1.0705211407365976E-3</v>
          </cell>
          <cell r="I357">
            <v>4.8524876524352082E-3</v>
          </cell>
          <cell r="J357">
            <v>1.4358008851827201E-2</v>
          </cell>
        </row>
        <row r="358">
          <cell r="B358" t="str">
            <v>SCOM-SWHSTG-CHPHFC</v>
          </cell>
          <cell r="C358" t="str">
            <v>VAR_fin</v>
          </cell>
          <cell r="D358" t="str">
            <v>SCOM_LTH_CHPHFC</v>
          </cell>
          <cell r="E358">
            <v>4.2447315980698038E-6</v>
          </cell>
          <cell r="F358">
            <v>8.6152330352624157E-6</v>
          </cell>
          <cell r="G358">
            <v>8.8038877884981272E-6</v>
          </cell>
          <cell r="H358">
            <v>1.2304840697299983E-3</v>
          </cell>
          <cell r="I358">
            <v>5.2177286585445917E-3</v>
          </cell>
          <cell r="J358">
            <v>1.4503039244232595E-2</v>
          </cell>
        </row>
        <row r="359">
          <cell r="B359" t="str">
            <v>SCOM-SWHSTG-CHPHFC</v>
          </cell>
          <cell r="C359" t="str">
            <v>VAR_fin</v>
          </cell>
          <cell r="D359" t="str">
            <v>AUX_SCOM-CHPHFC_IN</v>
          </cell>
          <cell r="E359">
            <v>4.2447315980698038E-6</v>
          </cell>
          <cell r="F359">
            <v>8.6152330352624157E-6</v>
          </cell>
          <cell r="G359">
            <v>8.8038877884981272E-6</v>
          </cell>
          <cell r="H359">
            <v>1.2304840697299983E-3</v>
          </cell>
          <cell r="I359">
            <v>5.2177286585445917E-3</v>
          </cell>
          <cell r="J359">
            <v>1.4503039244232595E-2</v>
          </cell>
        </row>
        <row r="360">
          <cell r="B360" t="str">
            <v>SCOM-SWHSTG-CHPHFC</v>
          </cell>
          <cell r="C360" t="str">
            <v>VAR_ncap</v>
          </cell>
          <cell r="D360" t="str">
            <v>-</v>
          </cell>
          <cell r="E360">
            <v>1.8159030535923001E-3</v>
          </cell>
          <cell r="F360">
            <v>4.7585149040297803E-5</v>
          </cell>
          <cell r="G360">
            <v>8.2879570527911106E-5</v>
          </cell>
          <cell r="H360">
            <v>8.3468401086238503E-5</v>
          </cell>
          <cell r="I360">
            <v>1.6658722987597499E-4</v>
          </cell>
          <cell r="J360">
            <v>3.4807867442281901E-4</v>
          </cell>
        </row>
        <row r="361">
          <cell r="B361" t="str">
            <v>SCOM-SWHSTG-CHPHFC</v>
          </cell>
          <cell r="C361" t="str">
            <v>VAR_cap</v>
          </cell>
          <cell r="D361" t="str">
            <v>-</v>
          </cell>
          <cell r="E361">
            <v>1.8159030535923001E-3</v>
          </cell>
          <cell r="F361">
            <v>1.8579631521276933E-3</v>
          </cell>
          <cell r="G361">
            <v>1.9270679672685352E-3</v>
          </cell>
          <cell r="H361">
            <v>1.99014649960094E-3</v>
          </cell>
          <cell r="I361">
            <v>2.8208754473716146E-3</v>
          </cell>
          <cell r="J361">
            <v>1.559351849517325E-3</v>
          </cell>
        </row>
        <row r="362">
          <cell r="B362" t="str">
            <v>D-IHFO</v>
          </cell>
          <cell r="C362" t="str">
            <v>VAR_fout</v>
          </cell>
          <cell r="D362" t="str">
            <v>CO2</v>
          </cell>
          <cell r="E362">
            <v>213.780584885069</v>
          </cell>
          <cell r="F362">
            <v>5.3927247982832299E-2</v>
          </cell>
          <cell r="G362">
            <v>0.14278816752236101</v>
          </cell>
          <cell r="H362">
            <v>7.4898365461545796E-2</v>
          </cell>
          <cell r="I362">
            <v>0.12558855569579599</v>
          </cell>
          <cell r="J362"/>
        </row>
        <row r="363">
          <cell r="B363" t="str">
            <v>D-IHFO</v>
          </cell>
          <cell r="C363" t="str">
            <v>VAR_fout</v>
          </cell>
          <cell r="D363" t="str">
            <v>IHFO</v>
          </cell>
          <cell r="E363">
            <v>2.7300025971243573</v>
          </cell>
          <cell r="F363">
            <v>6.8865714409028101E-4</v>
          </cell>
          <cell r="G363">
            <v>1.8234212820787269E-3</v>
          </cell>
          <cell r="H363">
            <v>9.5646072041722827E-4</v>
          </cell>
          <cell r="I363">
            <v>1.6037802656538923E-3</v>
          </cell>
          <cell r="J363"/>
        </row>
        <row r="364">
          <cell r="B364" t="str">
            <v>D-IHFO</v>
          </cell>
          <cell r="C364" t="str">
            <v>VAR_fin</v>
          </cell>
          <cell r="D364" t="str">
            <v>HFO</v>
          </cell>
          <cell r="E364">
            <v>2.7763712322736196</v>
          </cell>
          <cell r="F364">
            <v>7.0035386990691302E-4</v>
          </cell>
          <cell r="G364">
            <v>1.8543917860046832E-3</v>
          </cell>
          <cell r="H364">
            <v>9.7270604495514079E-4</v>
          </cell>
          <cell r="I364">
            <v>1.6310202038415063E-3</v>
          </cell>
          <cell r="J364"/>
        </row>
        <row r="365">
          <cell r="B365" t="str">
            <v>RHNM-CHPNGA</v>
          </cell>
          <cell r="C365" t="str">
            <v>VAR_fout</v>
          </cell>
          <cell r="D365" t="str">
            <v>CO2_R</v>
          </cell>
          <cell r="E365"/>
          <cell r="F365">
            <v>0.25588806888752902</v>
          </cell>
          <cell r="G365">
            <v>1.60889590596516</v>
          </cell>
          <cell r="H365">
            <v>1.3847291337229499</v>
          </cell>
          <cell r="I365">
            <v>11.149716506883101</v>
          </cell>
          <cell r="J365">
            <v>7.5059460517340399</v>
          </cell>
        </row>
        <row r="366">
          <cell r="B366" t="str">
            <v>RHNM-CHPNGA</v>
          </cell>
          <cell r="C366" t="str">
            <v>VAR_fout</v>
          </cell>
          <cell r="D366" t="str">
            <v>RHNM_NKEV_GAS_ELC_CHP</v>
          </cell>
          <cell r="E366"/>
          <cell r="F366">
            <v>1.2808023361328971E-3</v>
          </cell>
          <cell r="G366">
            <v>7.4144258782561454E-3</v>
          </cell>
          <cell r="H366">
            <v>7.1443906784631681E-3</v>
          </cell>
          <cell r="I366">
            <v>5.9938699055176473E-2</v>
          </cell>
          <cell r="J366">
            <v>4.1121468564314465E-2</v>
          </cell>
        </row>
        <row r="367">
          <cell r="B367" t="str">
            <v>RHNM-CHPNGA</v>
          </cell>
          <cell r="C367" t="str">
            <v>VAR_fout</v>
          </cell>
          <cell r="D367" t="str">
            <v>RHNM_LTH_CHPNGA</v>
          </cell>
          <cell r="E367"/>
          <cell r="F367">
            <v>2.7553444279383114E-3</v>
          </cell>
          <cell r="G367">
            <v>1.5715173930464774E-2</v>
          </cell>
          <cell r="H367">
            <v>1.4765074068823904E-2</v>
          </cell>
          <cell r="I367">
            <v>0.12085999973420834</v>
          </cell>
          <cell r="J367">
            <v>8.0916438142683386E-2</v>
          </cell>
        </row>
        <row r="368">
          <cell r="B368" t="str">
            <v>RHNM-CHPNGA</v>
          </cell>
          <cell r="C368" t="str">
            <v>VAR_fin</v>
          </cell>
          <cell r="D368" t="str">
            <v>RNGA</v>
          </cell>
          <cell r="E368"/>
          <cell r="F368">
            <v>4.5370224980058318E-3</v>
          </cell>
          <cell r="G368">
            <v>2.8526523155410592E-2</v>
          </cell>
          <cell r="H368">
            <v>2.4551934995087777E-2</v>
          </cell>
          <cell r="I368">
            <v>0.19769000898728928</v>
          </cell>
          <cell r="J368">
            <v>0.13308414985344053</v>
          </cell>
        </row>
        <row r="369">
          <cell r="B369" t="str">
            <v>RHNM-CHPNGA</v>
          </cell>
          <cell r="C369" t="str">
            <v>VAR_ncap</v>
          </cell>
          <cell r="D369" t="str">
            <v>-</v>
          </cell>
          <cell r="E369"/>
          <cell r="F369">
            <v>1.6608773490171301E-4</v>
          </cell>
          <cell r="G369">
            <v>3.8448883836152999E-4</v>
          </cell>
          <cell r="H369">
            <v>2.5744814365438401E-6</v>
          </cell>
          <cell r="I369">
            <v>1.4348640147656701E-6</v>
          </cell>
          <cell r="J369">
            <v>1.14193516430364E-4</v>
          </cell>
        </row>
        <row r="370">
          <cell r="B370" t="str">
            <v>RHNM-CHPNGA</v>
          </cell>
          <cell r="C370" t="str">
            <v>VAR_cap</v>
          </cell>
          <cell r="D370" t="str">
            <v>-</v>
          </cell>
          <cell r="E370"/>
          <cell r="F370">
            <v>1.6608773490171301E-4</v>
          </cell>
          <cell r="G370">
            <v>5.5050936735116676E-4</v>
          </cell>
          <cell r="H370">
            <v>5.5287456344859493E-4</v>
          </cell>
          <cell r="I370">
            <v>4.4555847313722755E-3</v>
          </cell>
          <cell r="J370">
            <v>3.2900878658089893E-3</v>
          </cell>
        </row>
        <row r="371">
          <cell r="B371" t="str">
            <v>G-INTC-EXP00-DE</v>
          </cell>
          <cell r="C371" t="str">
            <v>VAR_fout</v>
          </cell>
          <cell r="D371" t="str">
            <v>ELC_E-DE</v>
          </cell>
          <cell r="E371">
            <v>26.492980996106514</v>
          </cell>
          <cell r="F371">
            <v>6.1642913035275652E-4</v>
          </cell>
          <cell r="G371">
            <v>6.6292313471080224E-4</v>
          </cell>
          <cell r="H371">
            <v>4.399360659776425E-4</v>
          </cell>
          <cell r="I371">
            <v>1.1325124802701982E-3</v>
          </cell>
          <cell r="J371">
            <v>3.9863540673508804E-4</v>
          </cell>
        </row>
        <row r="372">
          <cell r="B372" t="str">
            <v>G-INTC-EXP00-DE</v>
          </cell>
          <cell r="C372" t="str">
            <v>VAR_fin</v>
          </cell>
          <cell r="D372" t="str">
            <v>ELC</v>
          </cell>
          <cell r="E372">
            <v>26.492980996106514</v>
          </cell>
          <cell r="F372">
            <v>6.1642913035275652E-4</v>
          </cell>
          <cell r="G372">
            <v>6.6292313471080224E-4</v>
          </cell>
          <cell r="H372">
            <v>4.399360659776425E-4</v>
          </cell>
          <cell r="I372">
            <v>1.1325124802701982E-3</v>
          </cell>
          <cell r="J372">
            <v>3.9863540673508804E-4</v>
          </cell>
        </row>
        <row r="373">
          <cell r="B373" t="str">
            <v>G-INTC-EXP00-DE</v>
          </cell>
          <cell r="C373" t="str">
            <v>VAR_ncap</v>
          </cell>
          <cell r="D373" t="str">
            <v>-</v>
          </cell>
          <cell r="E373">
            <v>1.8659272630199901E-6</v>
          </cell>
          <cell r="F373">
            <v>1.58929349182141E-6</v>
          </cell>
          <cell r="G373">
            <v>1.9742738493956298E-6</v>
          </cell>
          <cell r="H373">
            <v>2.3385567396372401E-6</v>
          </cell>
          <cell r="I373">
            <v>3.81316775985714E-6</v>
          </cell>
          <cell r="J373">
            <v>5.4984630259937602E-6</v>
          </cell>
        </row>
        <row r="374">
          <cell r="B374" t="str">
            <v>G-INTC-EXP00-DE</v>
          </cell>
          <cell r="C374" t="str">
            <v>VAR_cap</v>
          </cell>
          <cell r="D374" t="str">
            <v>-</v>
          </cell>
          <cell r="E374">
            <v>4.0269821015248306</v>
          </cell>
          <cell r="F374">
            <v>7.2714780003924062E-4</v>
          </cell>
          <cell r="G374">
            <v>7.0790412315968609E-4</v>
          </cell>
          <cell r="H374">
            <v>6.9118157771974609E-4</v>
          </cell>
          <cell r="I374">
            <v>6.8478015112294344E-4</v>
          </cell>
          <cell r="J374">
            <v>3.4881594840374675E-4</v>
          </cell>
        </row>
        <row r="375">
          <cell r="B375" t="str">
            <v>CEN-EBAT</v>
          </cell>
          <cell r="C375" t="str">
            <v>VAR_fout</v>
          </cell>
          <cell r="D375" t="str">
            <v>ELC13</v>
          </cell>
          <cell r="E375">
            <v>5.2329943259964108E-3</v>
          </cell>
          <cell r="F375">
            <v>4.3076047543611261E-3</v>
          </cell>
          <cell r="G375">
            <v>5.2071765702831384E-3</v>
          </cell>
          <cell r="H375">
            <v>2.7769226328896459E-3</v>
          </cell>
          <cell r="I375">
            <v>7.420947367291944E-2</v>
          </cell>
          <cell r="J375">
            <v>1.5320066793277487</v>
          </cell>
        </row>
        <row r="376">
          <cell r="B376" t="str">
            <v>CEN-EBAT</v>
          </cell>
          <cell r="C376" t="str">
            <v>VAR_fout</v>
          </cell>
          <cell r="D376" t="str">
            <v>AUX_CEN-EBAT_OUT</v>
          </cell>
          <cell r="E376">
            <v>5.2329943259963934E-3</v>
          </cell>
          <cell r="F376">
            <v>4.3076047543611131E-3</v>
          </cell>
          <cell r="G376">
            <v>5.2071765702831219E-3</v>
          </cell>
          <cell r="H376">
            <v>2.7769226328896368E-3</v>
          </cell>
          <cell r="I376">
            <v>7.4209473672919191E-2</v>
          </cell>
          <cell r="J376">
            <v>1.5320066793277456</v>
          </cell>
        </row>
        <row r="377">
          <cell r="B377" t="str">
            <v>CEN-EBAT</v>
          </cell>
          <cell r="C377" t="str">
            <v>VAR_fin</v>
          </cell>
          <cell r="D377" t="str">
            <v>AUX_CEN-EBAT_IN</v>
          </cell>
          <cell r="E377">
            <v>6.0360572735328431E-3</v>
          </cell>
          <cell r="F377">
            <v>4.9687590342632326E-3</v>
          </cell>
          <cell r="G377">
            <v>6.0062803600734512E-3</v>
          </cell>
          <cell r="H377">
            <v>3.2033465169799226E-3</v>
          </cell>
          <cell r="I377">
            <v>8.5590575953937542E-2</v>
          </cell>
          <cell r="J377">
            <v>1.7669409072232034</v>
          </cell>
        </row>
        <row r="378">
          <cell r="B378" t="str">
            <v>CEN-EBAT</v>
          </cell>
          <cell r="C378" t="str">
            <v>VAR_fin</v>
          </cell>
          <cell r="D378" t="str">
            <v>ELC13</v>
          </cell>
          <cell r="E378">
            <v>6.0360572735328431E-3</v>
          </cell>
          <cell r="F378">
            <v>4.9687590342632326E-3</v>
          </cell>
          <cell r="G378">
            <v>6.0062803600734512E-3</v>
          </cell>
          <cell r="H378">
            <v>3.2033465169799226E-3</v>
          </cell>
          <cell r="I378">
            <v>8.5590575953937542E-2</v>
          </cell>
          <cell r="J378">
            <v>1.7669409072232034</v>
          </cell>
        </row>
        <row r="379">
          <cell r="B379" t="str">
            <v>CEN-EBAT</v>
          </cell>
          <cell r="C379" t="str">
            <v>VAR_ncap</v>
          </cell>
          <cell r="D379" t="str">
            <v>-</v>
          </cell>
          <cell r="E379">
            <v>9.0022713597369397E-4</v>
          </cell>
          <cell r="F379">
            <v>1.52338787027669E-6</v>
          </cell>
          <cell r="G379">
            <v>3.8952244156677497E-6</v>
          </cell>
          <cell r="H379">
            <v>4.3850265130764501E-6</v>
          </cell>
          <cell r="I379">
            <v>0.25205990205019801</v>
          </cell>
          <cell r="J379">
            <v>0.852971853895371</v>
          </cell>
        </row>
        <row r="380">
          <cell r="B380" t="str">
            <v>CEN-EBAT</v>
          </cell>
          <cell r="C380" t="str">
            <v>VAR_cap</v>
          </cell>
          <cell r="D380" t="str">
            <v>-</v>
          </cell>
          <cell r="E380">
            <v>9.0022713597369397E-4</v>
          </cell>
          <cell r="F380">
            <v>9.0151930271706174E-4</v>
          </cell>
          <cell r="G380">
            <v>9.0478465901929492E-4</v>
          </cell>
          <cell r="H380">
            <v>6.6617088765097518E-4</v>
          </cell>
          <cell r="I380">
            <v>0.25403232210613019</v>
          </cell>
          <cell r="J380">
            <v>0.9797263946862752</v>
          </cell>
        </row>
        <row r="381">
          <cell r="B381" t="str">
            <v>ESOL-PV</v>
          </cell>
          <cell r="C381" t="str">
            <v>VAR_fout</v>
          </cell>
          <cell r="D381" t="str">
            <v>ELC35</v>
          </cell>
          <cell r="E381"/>
          <cell r="F381"/>
          <cell r="G381">
            <v>0.14080454933246417</v>
          </cell>
          <cell r="H381">
            <v>0.15585202870340348</v>
          </cell>
          <cell r="I381">
            <v>1.4212423326953021</v>
          </cell>
          <cell r="J381">
            <v>5.8670005249805719</v>
          </cell>
        </row>
        <row r="382">
          <cell r="B382" t="str">
            <v>ESOL-PV</v>
          </cell>
          <cell r="C382" t="str">
            <v>VAR_fin</v>
          </cell>
          <cell r="D382" t="str">
            <v>SOL</v>
          </cell>
          <cell r="E382"/>
          <cell r="F382"/>
          <cell r="G382">
            <v>0.14080454933246417</v>
          </cell>
          <cell r="H382">
            <v>0.15585202870340348</v>
          </cell>
          <cell r="I382">
            <v>1.4212423326953021</v>
          </cell>
          <cell r="J382">
            <v>5.8670005249805719</v>
          </cell>
        </row>
        <row r="383">
          <cell r="B383" t="str">
            <v>ESOL-PV</v>
          </cell>
          <cell r="C383" t="str">
            <v>VAR_fin</v>
          </cell>
          <cell r="D383" t="str">
            <v>SOLPVC</v>
          </cell>
          <cell r="E383"/>
          <cell r="F383"/>
          <cell r="G383">
            <v>0.140804549332464</v>
          </cell>
          <cell r="H383">
            <v>0.15585202870340301</v>
          </cell>
          <cell r="I383">
            <v>1.4212423326953001</v>
          </cell>
          <cell r="J383">
            <v>5.8670005249805701</v>
          </cell>
        </row>
        <row r="384">
          <cell r="B384" t="str">
            <v>ESOL-PV</v>
          </cell>
          <cell r="C384" t="str">
            <v>VAR_ncap</v>
          </cell>
          <cell r="D384" t="str">
            <v>-</v>
          </cell>
          <cell r="E384"/>
          <cell r="F384"/>
          <cell r="G384">
            <v>4.4925094779306597E-2</v>
          </cell>
          <cell r="H384">
            <v>2.4998609900427901E-6</v>
          </cell>
          <cell r="I384">
            <v>0.17054101220419601</v>
          </cell>
          <cell r="J384">
            <v>1.3659660373103699</v>
          </cell>
        </row>
        <row r="385">
          <cell r="B385" t="str">
            <v>ESOL-PV</v>
          </cell>
          <cell r="C385" t="str">
            <v>VAR_cap</v>
          </cell>
          <cell r="D385" t="str">
            <v>-</v>
          </cell>
          <cell r="E385"/>
          <cell r="F385"/>
          <cell r="G385">
            <v>4.4925094779306597E-2</v>
          </cell>
          <cell r="H385">
            <v>4.4927594640296699E-2</v>
          </cell>
          <cell r="I385">
            <v>0.40970271571171302</v>
          </cell>
          <cell r="J385">
            <v>1.6912851474161099</v>
          </cell>
        </row>
        <row r="386">
          <cell r="B386" t="str">
            <v>RHEM-SHSTG-CHPNGA</v>
          </cell>
          <cell r="C386" t="str">
            <v>VAR_fout</v>
          </cell>
          <cell r="D386" t="str">
            <v>RHEM_LTH_CHPNGA</v>
          </cell>
          <cell r="E386">
            <v>4.2582542865201634E-2</v>
          </cell>
          <cell r="F386">
            <v>2.8259501302846401E-4</v>
          </cell>
          <cell r="G386">
            <v>5.0647899545005577E-3</v>
          </cell>
          <cell r="H386">
            <v>1.1382605607719103E-2</v>
          </cell>
          <cell r="I386">
            <v>4.7812053691000826E-2</v>
          </cell>
          <cell r="J386">
            <v>3.3690554413404419E-2</v>
          </cell>
        </row>
        <row r="387">
          <cell r="B387" t="str">
            <v>RHEM-SHSTG-CHPNGA</v>
          </cell>
          <cell r="C387" t="str">
            <v>VAR_fout</v>
          </cell>
          <cell r="D387" t="str">
            <v>AUX_REM-CHPNGA_OUT</v>
          </cell>
          <cell r="E387">
            <v>4.2582542865201793E-2</v>
          </cell>
          <cell r="F387">
            <v>2.824067418672198E-4</v>
          </cell>
          <cell r="G387">
            <v>5.059519621561437E-3</v>
          </cell>
          <cell r="H387">
            <v>1.1382605607719103E-2</v>
          </cell>
          <cell r="I387">
            <v>4.7812053691000965E-2</v>
          </cell>
          <cell r="J387">
            <v>3.3690554413404475E-2</v>
          </cell>
        </row>
        <row r="388">
          <cell r="B388" t="str">
            <v>RHEM-SHSTG-CHPNGA</v>
          </cell>
          <cell r="C388" t="str">
            <v>VAR_fin</v>
          </cell>
          <cell r="D388" t="str">
            <v>AUX_REM-CHPNGA_IN</v>
          </cell>
          <cell r="E388">
            <v>5.6776723820525551E-2</v>
          </cell>
          <cell r="F388">
            <v>3.7183554371891467E-4</v>
          </cell>
          <cell r="G388">
            <v>6.5352128445789167E-3</v>
          </cell>
          <cell r="H388">
            <v>1.4228257009722299E-2</v>
          </cell>
          <cell r="I388">
            <v>5.6249474930584763E-2</v>
          </cell>
          <cell r="J388">
            <v>3.7433949348236586E-2</v>
          </cell>
        </row>
        <row r="389">
          <cell r="B389" t="str">
            <v>RHEM-SHSTG-CHPNGA</v>
          </cell>
          <cell r="C389" t="str">
            <v>VAR_fin</v>
          </cell>
          <cell r="D389" t="str">
            <v>RHEM_LTH_CHPNGA</v>
          </cell>
          <cell r="E389">
            <v>5.6776723820525551E-2</v>
          </cell>
          <cell r="F389">
            <v>3.7183554371891467E-4</v>
          </cell>
          <cell r="G389">
            <v>6.5352128445789167E-3</v>
          </cell>
          <cell r="H389">
            <v>1.4228257009722299E-2</v>
          </cell>
          <cell r="I389">
            <v>5.6249474930584763E-2</v>
          </cell>
          <cell r="J389">
            <v>3.7433949348236586E-2</v>
          </cell>
        </row>
        <row r="390">
          <cell r="B390" t="str">
            <v>RHEM-SHSTG-CHPNGA</v>
          </cell>
          <cell r="C390" t="str">
            <v>VAR_ncap</v>
          </cell>
          <cell r="D390" t="str">
            <v>-</v>
          </cell>
          <cell r="E390">
            <v>5.7598759490688298E-3</v>
          </cell>
          <cell r="F390">
            <v>8.0296980505044797E-5</v>
          </cell>
          <cell r="G390">
            <v>6.6289775960130196E-4</v>
          </cell>
          <cell r="H390">
            <v>9.21462309392192E-5</v>
          </cell>
          <cell r="I390">
            <v>2.7637971367398101E-4</v>
          </cell>
          <cell r="J390">
            <v>4.4540713504831004E-3</v>
          </cell>
        </row>
        <row r="391">
          <cell r="B391" t="str">
            <v>RHEM-SHSTG-CHPNGA</v>
          </cell>
          <cell r="C391" t="str">
            <v>VAR_cap</v>
          </cell>
          <cell r="D391" t="str">
            <v>-</v>
          </cell>
          <cell r="E391">
            <v>5.7598759490688298E-3</v>
          </cell>
          <cell r="F391">
            <v>5.8289951506195004E-3</v>
          </cell>
          <cell r="G391">
            <v>6.4578841581354567E-3</v>
          </cell>
          <cell r="H391">
            <v>6.4791997310022029E-3</v>
          </cell>
          <cell r="I391">
            <v>2.0013388371732735E-2</v>
          </cell>
          <cell r="J391">
            <v>1.2965665270617786E-2</v>
          </cell>
        </row>
        <row r="392">
          <cell r="B392" t="str">
            <v>RHNS-ESOLPV</v>
          </cell>
          <cell r="C392" t="str">
            <v>VAR_fout</v>
          </cell>
          <cell r="D392" t="str">
            <v>RHNS_SOL_ELC</v>
          </cell>
          <cell r="E392"/>
          <cell r="F392">
            <v>2.9187703919469595E-5</v>
          </cell>
          <cell r="G392">
            <v>3.820881872927278</v>
          </cell>
          <cell r="H392">
            <v>4.9025432569578591</v>
          </cell>
          <cell r="I392">
            <v>6.5886161663354068</v>
          </cell>
          <cell r="J392">
            <v>8.854552557572184</v>
          </cell>
        </row>
        <row r="393">
          <cell r="B393" t="str">
            <v>RHNS-ESOLPV</v>
          </cell>
          <cell r="C393" t="str">
            <v>VAR_fin</v>
          </cell>
          <cell r="D393" t="str">
            <v>SOL</v>
          </cell>
          <cell r="E393"/>
          <cell r="F393">
            <v>2.9187703919469595E-5</v>
          </cell>
          <cell r="G393">
            <v>3.820881872927278</v>
          </cell>
          <cell r="H393">
            <v>4.9025432569578591</v>
          </cell>
          <cell r="I393">
            <v>6.5886161663354068</v>
          </cell>
          <cell r="J393">
            <v>8.854552557572184</v>
          </cell>
        </row>
        <row r="394">
          <cell r="B394" t="str">
            <v>RHNS-ESOLPV</v>
          </cell>
          <cell r="C394" t="str">
            <v>VAR_fin</v>
          </cell>
          <cell r="D394" t="str">
            <v>SOLPVC</v>
          </cell>
          <cell r="E394"/>
          <cell r="F394">
            <v>2.9187703919469599E-5</v>
          </cell>
          <cell r="G394">
            <v>3.8208818729272802</v>
          </cell>
          <cell r="H394">
            <v>4.9025432569578502</v>
          </cell>
          <cell r="I394">
            <v>6.5886161663353997</v>
          </cell>
          <cell r="J394">
            <v>8.8545525575721893</v>
          </cell>
        </row>
        <row r="395">
          <cell r="B395" t="str">
            <v>RHNS-ESOLPV</v>
          </cell>
          <cell r="C395" t="str">
            <v>VAR_ncap</v>
          </cell>
          <cell r="D395" t="str">
            <v>-</v>
          </cell>
          <cell r="E395"/>
          <cell r="F395">
            <v>9.9977056203587698E-6</v>
          </cell>
          <cell r="G395">
            <v>1.2190798178153199</v>
          </cell>
          <cell r="H395">
            <v>0.19416986995635999</v>
          </cell>
          <cell r="I395">
            <v>0.26095371851620403</v>
          </cell>
          <cell r="J395">
            <v>2.0616931767770299</v>
          </cell>
        </row>
        <row r="396">
          <cell r="B396" t="str">
            <v>RHNS-ESOLPV</v>
          </cell>
          <cell r="C396" t="str">
            <v>VAR_cap</v>
          </cell>
          <cell r="D396" t="str">
            <v>-</v>
          </cell>
          <cell r="E396"/>
          <cell r="F396">
            <v>9.9977056203587698E-6</v>
          </cell>
          <cell r="G396">
            <v>1.21908981552094</v>
          </cell>
          <cell r="H396">
            <v>1.4132596854773001</v>
          </cell>
          <cell r="I396">
            <v>1.89930536108495</v>
          </cell>
          <cell r="J396">
            <v>2.5525087305340302</v>
          </cell>
        </row>
        <row r="397">
          <cell r="B397" t="str">
            <v>RHSA-WHSTG-CHP</v>
          </cell>
          <cell r="C397" t="str">
            <v>VAR_fout</v>
          </cell>
          <cell r="D397" t="str">
            <v>AUX_RHSA-CHP_OUT</v>
          </cell>
          <cell r="E397">
            <v>8.4428719607295601</v>
          </cell>
          <cell r="F397">
            <v>5.403420825302903E-4</v>
          </cell>
          <cell r="G397">
            <v>0.42472334434932379</v>
          </cell>
          <cell r="H397">
            <v>2.064640576884472E-2</v>
          </cell>
          <cell r="I397">
            <v>0.11851088979712911</v>
          </cell>
          <cell r="J397">
            <v>4.1781945351392631E-2</v>
          </cell>
        </row>
        <row r="398">
          <cell r="B398" t="str">
            <v>RHSA-WHSTG-CHP</v>
          </cell>
          <cell r="C398" t="str">
            <v>VAR_fout</v>
          </cell>
          <cell r="D398" t="str">
            <v>RHSA_LTH</v>
          </cell>
          <cell r="E398">
            <v>8.4428719607295388</v>
          </cell>
          <cell r="F398">
            <v>5.407023105853091E-4</v>
          </cell>
          <cell r="G398">
            <v>0.42516576449968702</v>
          </cell>
          <cell r="H398">
            <v>2.064640576884472E-2</v>
          </cell>
          <cell r="I398">
            <v>0.11851088979712866</v>
          </cell>
          <cell r="J398">
            <v>4.1781945351392485E-2</v>
          </cell>
        </row>
        <row r="399">
          <cell r="B399" t="str">
            <v>RHSA-WHSTG-CHP</v>
          </cell>
          <cell r="C399" t="str">
            <v>VAR_fin</v>
          </cell>
          <cell r="D399" t="str">
            <v>RHSA_LTH</v>
          </cell>
          <cell r="E399">
            <v>11.257162614305972</v>
          </cell>
          <cell r="F399">
            <v>7.1145040867193502E-4</v>
          </cell>
          <cell r="G399">
            <v>0.54860098645120781</v>
          </cell>
          <cell r="H399">
            <v>2.5808007211057218E-2</v>
          </cell>
          <cell r="I399">
            <v>0.13942457623191043</v>
          </cell>
          <cell r="J399">
            <v>4.6424383723769502E-2</v>
          </cell>
        </row>
        <row r="400">
          <cell r="B400" t="str">
            <v>RHSA-WHSTG-CHP</v>
          </cell>
          <cell r="C400" t="str">
            <v>VAR_fin</v>
          </cell>
          <cell r="D400" t="str">
            <v>AUX_RHSA-CHP_IN</v>
          </cell>
          <cell r="E400">
            <v>11.257162614305972</v>
          </cell>
          <cell r="F400">
            <v>7.1145040867193502E-4</v>
          </cell>
          <cell r="G400">
            <v>0.54860098645120781</v>
          </cell>
          <cell r="H400">
            <v>2.5808007211057218E-2</v>
          </cell>
          <cell r="I400">
            <v>0.13942457623191043</v>
          </cell>
          <cell r="J400">
            <v>4.6424383723769502E-2</v>
          </cell>
        </row>
        <row r="401">
          <cell r="B401" t="str">
            <v>RHSA-WHSTG-CHP</v>
          </cell>
          <cell r="C401" t="str">
            <v>VAR_ncap</v>
          </cell>
          <cell r="D401" t="str">
            <v>-</v>
          </cell>
          <cell r="E401">
            <v>0.534798174302208</v>
          </cell>
          <cell r="F401">
            <v>3.5899180192138198E-5</v>
          </cell>
          <cell r="G401">
            <v>4.3593471154748599E-5</v>
          </cell>
          <cell r="H401">
            <v>3.62129456742673E-5</v>
          </cell>
          <cell r="I401">
            <v>7.21948163916493E-3</v>
          </cell>
          <cell r="J401">
            <v>7.0214447022161206E-5</v>
          </cell>
        </row>
        <row r="402">
          <cell r="B402" t="str">
            <v>RHSA-WHSTG-CHP</v>
          </cell>
          <cell r="C402" t="str">
            <v>VAR_cap</v>
          </cell>
          <cell r="D402" t="str">
            <v>-</v>
          </cell>
          <cell r="E402">
            <v>0.53548083213348163</v>
          </cell>
          <cell r="F402">
            <v>3.1172499618112859E-2</v>
          </cell>
          <cell r="G402">
            <v>3.0946129711079906E-2</v>
          </cell>
          <cell r="H402">
            <v>8.2551476743771834E-3</v>
          </cell>
          <cell r="I402">
            <v>2.7452371237250795E-2</v>
          </cell>
          <cell r="J402">
            <v>1.3406012205247396E-2</v>
          </cell>
        </row>
        <row r="403">
          <cell r="B403" t="str">
            <v>G-INTC-SER</v>
          </cell>
          <cell r="C403" t="str">
            <v>VAR_fout</v>
          </cell>
          <cell r="D403" t="str">
            <v>ELC35</v>
          </cell>
          <cell r="E403">
            <v>54.740369483153451</v>
          </cell>
          <cell r="F403">
            <v>5.7037714620320375E-3</v>
          </cell>
          <cell r="G403">
            <v>9.9665120458284299E-3</v>
          </cell>
          <cell r="H403">
            <v>3.3309235486902252E-3</v>
          </cell>
          <cell r="I403">
            <v>0.13268560193692858</v>
          </cell>
          <cell r="J403">
            <v>1.192070259606177</v>
          </cell>
        </row>
        <row r="404">
          <cell r="B404" t="str">
            <v>G-INTC-SER</v>
          </cell>
          <cell r="C404" t="str">
            <v>VAR_fout</v>
          </cell>
          <cell r="D404" t="str">
            <v>SCOM_ELC</v>
          </cell>
          <cell r="E404">
            <v>60.504144703204865</v>
          </cell>
          <cell r="F404">
            <v>58.275487635253398</v>
          </cell>
          <cell r="G404">
            <v>61.97108443156219</v>
          </cell>
          <cell r="H404">
            <v>62.672814151715059</v>
          </cell>
          <cell r="I404">
            <v>66.137011737425695</v>
          </cell>
          <cell r="J404">
            <v>67.557900293885993</v>
          </cell>
        </row>
        <row r="405">
          <cell r="B405" t="str">
            <v>G-INTC-SER</v>
          </cell>
          <cell r="C405" t="str">
            <v>VAR_fin</v>
          </cell>
          <cell r="D405" t="str">
            <v>ELC5</v>
          </cell>
          <cell r="E405">
            <v>115.24451243955515</v>
          </cell>
          <cell r="F405">
            <v>58.281191406715429</v>
          </cell>
          <cell r="G405">
            <v>61.981050943608032</v>
          </cell>
          <cell r="H405">
            <v>62.676145075263712</v>
          </cell>
          <cell r="I405">
            <v>66.269697339362622</v>
          </cell>
          <cell r="J405">
            <v>68.749970553492162</v>
          </cell>
        </row>
        <row r="406">
          <cell r="B406" t="str">
            <v>G-INTC-SER</v>
          </cell>
          <cell r="C406" t="str">
            <v>VAR_ncap</v>
          </cell>
          <cell r="D406" t="str">
            <v>-</v>
          </cell>
          <cell r="E406">
            <v>7.2468525480492895E-8</v>
          </cell>
          <cell r="F406">
            <v>7.9452149633412601E-8</v>
          </cell>
          <cell r="G406">
            <v>8.6716146174702895E-8</v>
          </cell>
          <cell r="H406">
            <v>1.05266517862796E-7</v>
          </cell>
          <cell r="I406">
            <v>1.9188371162816899E-7</v>
          </cell>
          <cell r="J406">
            <v>3.2948406268292399E-7</v>
          </cell>
        </row>
        <row r="407">
          <cell r="B407" t="str">
            <v>G-INTC-SER</v>
          </cell>
          <cell r="C407" t="str">
            <v>VAR_cap</v>
          </cell>
          <cell r="D407" t="str">
            <v>-</v>
          </cell>
          <cell r="E407">
            <v>4.3683888589490198</v>
          </cell>
          <cell r="F407">
            <v>4.3683888825112307</v>
          </cell>
          <cell r="G407">
            <v>4.368389010869695</v>
          </cell>
          <cell r="H407">
            <v>4.3683891555023573</v>
          </cell>
          <cell r="I407">
            <v>4.368389453882636</v>
          </cell>
          <cell r="J407">
            <v>4.3683897971827932</v>
          </cell>
        </row>
        <row r="408">
          <cell r="B408" t="str">
            <v>CHPWOD</v>
          </cell>
          <cell r="C408" t="str">
            <v>VAR_fout</v>
          </cell>
          <cell r="D408" t="str">
            <v>ELC35</v>
          </cell>
          <cell r="E408">
            <v>0.42331705005901893</v>
          </cell>
          <cell r="F408">
            <v>7.423431214456018E-2</v>
          </cell>
          <cell r="G408">
            <v>0.36542633127704971</v>
          </cell>
          <cell r="H408">
            <v>4.155113617999231E-3</v>
          </cell>
          <cell r="I408">
            <v>0.67253713602478704</v>
          </cell>
          <cell r="J408">
            <v>3.2367308884660663E-4</v>
          </cell>
        </row>
        <row r="409">
          <cell r="B409" t="str">
            <v>CHPWOD</v>
          </cell>
          <cell r="C409" t="str">
            <v>VAR_fout</v>
          </cell>
          <cell r="D409" t="str">
            <v>LTH</v>
          </cell>
          <cell r="E409">
            <v>1.1070522875820841</v>
          </cell>
          <cell r="F409">
            <v>0.19413643996919133</v>
          </cell>
          <cell r="G409">
            <v>0.95565736349760688</v>
          </cell>
          <cell r="H409">
            <v>1.0866389707969928E-2</v>
          </cell>
          <cell r="I409">
            <v>1.7588088521743701</v>
          </cell>
          <cell r="J409">
            <v>8.4646492123678369E-4</v>
          </cell>
        </row>
        <row r="410">
          <cell r="B410" t="str">
            <v>CHPWOD</v>
          </cell>
          <cell r="C410" t="str">
            <v>VAR_fin</v>
          </cell>
          <cell r="D410" t="str">
            <v>EWOD</v>
          </cell>
          <cell r="E410">
            <v>1.7363042400034983</v>
          </cell>
          <cell r="F410">
            <v>0.29743827621135305</v>
          </cell>
          <cell r="G410">
            <v>1.4093076236645725</v>
          </cell>
          <cell r="H410">
            <v>1.5702254782119243E-2</v>
          </cell>
          <cell r="I410">
            <v>2.1977687477772583</v>
          </cell>
          <cell r="J410">
            <v>1.285270363042142E-3</v>
          </cell>
        </row>
        <row r="411">
          <cell r="B411" t="str">
            <v>CHPWOD</v>
          </cell>
          <cell r="C411" t="str">
            <v>VAR_ncap</v>
          </cell>
          <cell r="D411" t="str">
            <v>-</v>
          </cell>
          <cell r="E411"/>
          <cell r="F411">
            <v>2.7705537334726802E-7</v>
          </cell>
          <cell r="G411">
            <v>7.7742332420041596E-5</v>
          </cell>
          <cell r="H411">
            <v>2.7837179053727002E-6</v>
          </cell>
          <cell r="I411">
            <v>2.97932531887856E-2</v>
          </cell>
          <cell r="J411">
            <v>7.2712295099783003E-7</v>
          </cell>
        </row>
        <row r="412">
          <cell r="B412" t="str">
            <v>CHPWOD</v>
          </cell>
          <cell r="C412" t="str">
            <v>VAR_cap</v>
          </cell>
          <cell r="D412" t="str">
            <v>-</v>
          </cell>
          <cell r="E412">
            <v>1.5885919741604998E-2</v>
          </cell>
          <cell r="F412">
            <v>1.3556682604111948E-2</v>
          </cell>
          <cell r="G412">
            <v>1.3633223453454586E-2</v>
          </cell>
          <cell r="H412">
            <v>3.6832732719436004E-4</v>
          </cell>
          <cell r="I412">
            <v>3.0149218498360702E-2</v>
          </cell>
          <cell r="J412">
            <v>5.8476514741799546E-5</v>
          </cell>
        </row>
        <row r="413">
          <cell r="B413" t="str">
            <v>D-EH2R</v>
          </cell>
          <cell r="C413" t="str">
            <v>VAR_fout</v>
          </cell>
          <cell r="D413" t="str">
            <v>EH2</v>
          </cell>
          <cell r="E413"/>
          <cell r="F413"/>
          <cell r="G413"/>
          <cell r="H413"/>
          <cell r="I413">
            <v>5.043948653828189E-3</v>
          </cell>
          <cell r="J413">
            <v>4.62291720467681E-3</v>
          </cell>
        </row>
        <row r="414">
          <cell r="B414" t="str">
            <v>D-EH2R</v>
          </cell>
          <cell r="C414" t="str">
            <v>VAR_fin</v>
          </cell>
          <cell r="D414" t="str">
            <v>H2</v>
          </cell>
          <cell r="E414"/>
          <cell r="F414"/>
          <cell r="G414"/>
          <cell r="H414"/>
          <cell r="I414">
            <v>5.043948653828189E-3</v>
          </cell>
          <cell r="J414">
            <v>4.62291720467681E-3</v>
          </cell>
        </row>
        <row r="415">
          <cell r="B415" t="str">
            <v>D-EH2R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5.3438979532970403E-4</v>
          </cell>
          <cell r="J415">
            <v>2.3718186393181001E-4</v>
          </cell>
        </row>
        <row r="416">
          <cell r="B416" t="str">
            <v>D-EH2R</v>
          </cell>
          <cell r="C416" t="str">
            <v>VAR_cap</v>
          </cell>
          <cell r="D416" t="str">
            <v>-</v>
          </cell>
          <cell r="E416"/>
          <cell r="F416"/>
          <cell r="G416"/>
          <cell r="H416"/>
          <cell r="I416">
            <v>5.3463991177924797E-4</v>
          </cell>
          <cell r="J416">
            <v>4.2022172287559399E-4</v>
          </cell>
        </row>
        <row r="417">
          <cell r="B417" t="str">
            <v>G-INTC1</v>
          </cell>
          <cell r="C417" t="str">
            <v>VAR_fout</v>
          </cell>
          <cell r="D417" t="str">
            <v>ELC13</v>
          </cell>
          <cell r="E417">
            <v>125.00235258714268</v>
          </cell>
          <cell r="F417">
            <v>139.66010158601782</v>
          </cell>
          <cell r="G417">
            <v>124.17099328750683</v>
          </cell>
          <cell r="H417">
            <v>127.66579370331638</v>
          </cell>
          <cell r="I417">
            <v>110.4046214812456</v>
          </cell>
          <cell r="J417">
            <v>65.626490341415945</v>
          </cell>
        </row>
        <row r="418">
          <cell r="B418" t="str">
            <v>G-INTC1</v>
          </cell>
          <cell r="C418" t="str">
            <v>VAR_fin</v>
          </cell>
          <cell r="D418" t="str">
            <v>ELC</v>
          </cell>
          <cell r="E418">
            <v>126.3187570343251</v>
          </cell>
          <cell r="F418">
            <v>143.28006836117294</v>
          </cell>
          <cell r="G418">
            <v>127.1129520422318</v>
          </cell>
          <cell r="H418">
            <v>130.21942734521883</v>
          </cell>
          <cell r="I418">
            <v>111.80688285409147</v>
          </cell>
          <cell r="J418">
            <v>65.987667028912242</v>
          </cell>
        </row>
        <row r="419">
          <cell r="B419" t="str">
            <v>G-INTC1</v>
          </cell>
          <cell r="C419" t="str">
            <v>VAR_ncap</v>
          </cell>
          <cell r="D419" t="str">
            <v>-</v>
          </cell>
          <cell r="E419">
            <v>1.41377821905233E-7</v>
          </cell>
          <cell r="F419">
            <v>1.5505160888957699E-7</v>
          </cell>
          <cell r="G419">
            <v>1.7597372568007899E-7</v>
          </cell>
          <cell r="H419">
            <v>2.20177179219242E-7</v>
          </cell>
          <cell r="I419">
            <v>5.0747666325959596E-7</v>
          </cell>
          <cell r="J419">
            <v>1.5940784127081701E-6</v>
          </cell>
        </row>
        <row r="420">
          <cell r="B420" t="str">
            <v>G-INTC1</v>
          </cell>
          <cell r="C420" t="str">
            <v>VAR_cap</v>
          </cell>
          <cell r="D420" t="str">
            <v>-</v>
          </cell>
          <cell r="E420">
            <v>15.305609183965201</v>
          </cell>
          <cell r="F420">
            <v>15.305609183965201</v>
          </cell>
          <cell r="G420">
            <v>15.305609183965201</v>
          </cell>
          <cell r="H420">
            <v>15.305609324934272</v>
          </cell>
          <cell r="I420">
            <v>15.305609876545537</v>
          </cell>
          <cell r="J420">
            <v>15.305610888171559</v>
          </cell>
        </row>
        <row r="421">
          <cell r="B421" t="str">
            <v>EHYD-RUNS00</v>
          </cell>
          <cell r="C421" t="str">
            <v>VAR_fout</v>
          </cell>
          <cell r="D421" t="str">
            <v>ELC35</v>
          </cell>
          <cell r="E421">
            <v>12.240001744432535</v>
          </cell>
          <cell r="F421">
            <v>12.241001320892169</v>
          </cell>
          <cell r="G421">
            <v>12.245214475954763</v>
          </cell>
          <cell r="H421">
            <v>12.253299040923675</v>
          </cell>
          <cell r="I421">
            <v>12.269500570901</v>
          </cell>
          <cell r="J421">
            <v>12.285805457991742</v>
          </cell>
        </row>
        <row r="422">
          <cell r="B422" t="str">
            <v>EHYD-RUNS00</v>
          </cell>
          <cell r="C422" t="str">
            <v>VAR_fin</v>
          </cell>
          <cell r="D422" t="str">
            <v>HYDR</v>
          </cell>
          <cell r="E422">
            <v>12.240001744432535</v>
          </cell>
          <cell r="F422">
            <v>12.241001320892169</v>
          </cell>
          <cell r="G422">
            <v>12.245214475954763</v>
          </cell>
          <cell r="H422">
            <v>12.253299040923675</v>
          </cell>
          <cell r="I422">
            <v>12.269500570901</v>
          </cell>
          <cell r="J422">
            <v>12.285805457991742</v>
          </cell>
        </row>
        <row r="423">
          <cell r="B423" t="str">
            <v>EHYD-RUNS00</v>
          </cell>
          <cell r="C423" t="str">
            <v>VAR_cap</v>
          </cell>
          <cell r="D423" t="str">
            <v>-</v>
          </cell>
          <cell r="E423">
            <v>0.85785999999999896</v>
          </cell>
          <cell r="F423">
            <v>0.88297936593724102</v>
          </cell>
          <cell r="G423">
            <v>0.89707999999999899</v>
          </cell>
          <cell r="H423">
            <v>0.89707999999999899</v>
          </cell>
          <cell r="I423">
            <v>0.89707999999999899</v>
          </cell>
          <cell r="J423">
            <v>0.89707999999999899</v>
          </cell>
        </row>
        <row r="424">
          <cell r="B424" t="str">
            <v>RHNS-SHSTG-CHPWOD</v>
          </cell>
          <cell r="C424" t="str">
            <v>VAR_fout</v>
          </cell>
          <cell r="D424" t="str">
            <v>AUX_RNS-CHPWOD_OUT</v>
          </cell>
          <cell r="E424">
            <v>6.4795190092046112E-6</v>
          </cell>
          <cell r="F424">
            <v>8.6178305036783668E-6</v>
          </cell>
          <cell r="G424">
            <v>8.8882672332378173E-6</v>
          </cell>
          <cell r="H424">
            <v>1.1027484421525847E-3</v>
          </cell>
          <cell r="I424">
            <v>2.6844423793925625E-3</v>
          </cell>
          <cell r="J424">
            <v>1.0435373105931016E-3</v>
          </cell>
        </row>
        <row r="425">
          <cell r="B425" t="str">
            <v>RHNS-SHSTG-CHPWOD</v>
          </cell>
          <cell r="C425" t="str">
            <v>VAR_fout</v>
          </cell>
          <cell r="D425" t="str">
            <v>RHNS_LTH_CHPWOD</v>
          </cell>
          <cell r="E425">
            <v>6.4795190092045976E-6</v>
          </cell>
          <cell r="F425">
            <v>8.6235757240141407E-6</v>
          </cell>
          <cell r="G425">
            <v>8.8975258449390979E-6</v>
          </cell>
          <cell r="H425">
            <v>1.1027484421525847E-3</v>
          </cell>
          <cell r="I425">
            <v>2.6844423793925517E-3</v>
          </cell>
          <cell r="J425">
            <v>1.0435373105931007E-3</v>
          </cell>
        </row>
        <row r="426">
          <cell r="B426" t="str">
            <v>RHNS-SHSTG-CHPWOD</v>
          </cell>
          <cell r="C426" t="str">
            <v>VAR_fin</v>
          </cell>
          <cell r="D426" t="str">
            <v>AUX_RNS-CHPWOD_IN</v>
          </cell>
          <cell r="E426">
            <v>5.1457524087088261E-6</v>
          </cell>
          <cell r="F426">
            <v>6.2443062779705171E-6</v>
          </cell>
          <cell r="G426">
            <v>6.5783600346279742E-6</v>
          </cell>
          <cell r="H426">
            <v>1.3784355526862092E-3</v>
          </cell>
          <cell r="I426">
            <v>3.1581675052089284E-3</v>
          </cell>
          <cell r="J426">
            <v>1.1594859006387702E-3</v>
          </cell>
        </row>
        <row r="427">
          <cell r="B427" t="str">
            <v>RHNS-SHSTG-CHPWOD</v>
          </cell>
          <cell r="C427" t="str">
            <v>VAR_fin</v>
          </cell>
          <cell r="D427" t="str">
            <v>RHNS_LTH_CHPWOD</v>
          </cell>
          <cell r="E427">
            <v>5.1457524087088261E-6</v>
          </cell>
          <cell r="F427">
            <v>6.2443062779705171E-6</v>
          </cell>
          <cell r="G427">
            <v>6.5783600346279742E-6</v>
          </cell>
          <cell r="H427">
            <v>1.3784355526862092E-3</v>
          </cell>
          <cell r="I427">
            <v>3.1581675052089284E-3</v>
          </cell>
          <cell r="J427">
            <v>1.1594859006387702E-3</v>
          </cell>
        </row>
        <row r="428">
          <cell r="B428" t="str">
            <v>RHNS-SHSTG-CHPWOD</v>
          </cell>
          <cell r="C428" t="str">
            <v>VAR_ncap</v>
          </cell>
          <cell r="D428" t="str">
            <v>-</v>
          </cell>
          <cell r="E428">
            <v>2.2560905405293701E-3</v>
          </cell>
          <cell r="F428">
            <v>5.4228703798073602E-5</v>
          </cell>
          <cell r="G428">
            <v>8.1824024242847402E-5</v>
          </cell>
          <cell r="H428">
            <v>6.4957841278549206E-5</v>
          </cell>
          <cell r="I428">
            <v>1.9510291065925699E-4</v>
          </cell>
          <cell r="J428">
            <v>3.8252303027324302E-4</v>
          </cell>
        </row>
        <row r="429">
          <cell r="B429" t="str">
            <v>RHNS-SHSTG-CHPWOD</v>
          </cell>
          <cell r="C429" t="str">
            <v>VAR_cap</v>
          </cell>
          <cell r="D429" t="str">
            <v>-</v>
          </cell>
          <cell r="E429">
            <v>2.2560905405293701E-3</v>
          </cell>
          <cell r="F429">
            <v>2.3035207766903044E-3</v>
          </cell>
          <cell r="G429">
            <v>2.3677668329039371E-3</v>
          </cell>
          <cell r="H429">
            <v>2.4045969411455063E-3</v>
          </cell>
          <cell r="I429">
            <v>3.1735597311118875E-3</v>
          </cell>
          <cell r="J429">
            <v>1.7548422872976544E-3</v>
          </cell>
        </row>
        <row r="430">
          <cell r="B430" t="str">
            <v>HPLOIL</v>
          </cell>
          <cell r="C430" t="str">
            <v>VAR_fout</v>
          </cell>
          <cell r="D430" t="str">
            <v>LTH</v>
          </cell>
          <cell r="E430">
            <v>0.1840651076146339</v>
          </cell>
          <cell r="F430">
            <v>2.2908341229057156</v>
          </cell>
          <cell r="G430">
            <v>1.6795162892717258E-3</v>
          </cell>
          <cell r="H430">
            <v>6.6975395647517557E-4</v>
          </cell>
          <cell r="I430">
            <v>3.5204843356893871E-4</v>
          </cell>
          <cell r="J430">
            <v>1.779598555164465E-6</v>
          </cell>
        </row>
        <row r="431">
          <cell r="B431" t="str">
            <v>HPLOIL</v>
          </cell>
          <cell r="C431" t="str">
            <v>VAR_fout</v>
          </cell>
          <cell r="D431" t="str">
            <v>CO2_E</v>
          </cell>
          <cell r="E431">
            <v>15.8763167806281</v>
          </cell>
          <cell r="F431">
            <v>197.59317069082499</v>
          </cell>
          <cell r="G431">
            <v>0.144864678549119</v>
          </cell>
          <cell r="H431">
            <v>5.7768830365943401E-2</v>
          </cell>
          <cell r="I431">
            <v>3.03655186248891E-2</v>
          </cell>
          <cell r="J431">
            <v>1.5349715527449001E-4</v>
          </cell>
        </row>
        <row r="432">
          <cell r="B432" t="str">
            <v>HPLOIL</v>
          </cell>
          <cell r="C432" t="str">
            <v>VAR_fin</v>
          </cell>
          <cell r="D432" t="str">
            <v>ELFO</v>
          </cell>
          <cell r="E432">
            <v>0.21541813813606683</v>
          </cell>
          <cell r="F432">
            <v>2.681047092141458</v>
          </cell>
          <cell r="G432">
            <v>1.9655994375728514E-3</v>
          </cell>
          <cell r="H432">
            <v>7.8383758976856711E-4</v>
          </cell>
          <cell r="I432">
            <v>4.1201517808533387E-4</v>
          </cell>
          <cell r="J432">
            <v>2.0827293795724532E-6</v>
          </cell>
        </row>
        <row r="433">
          <cell r="B433" t="str">
            <v>HPLOIL</v>
          </cell>
          <cell r="C433" t="str">
            <v>VAR_ncap</v>
          </cell>
          <cell r="D433" t="str">
            <v>-</v>
          </cell>
          <cell r="E433">
            <v>1.1400748205608901E-3</v>
          </cell>
          <cell r="F433">
            <v>0.24986031718054999</v>
          </cell>
          <cell r="G433">
            <v>8.0752486224381106E-6</v>
          </cell>
          <cell r="H433">
            <v>8.8751644887923994E-6</v>
          </cell>
          <cell r="I433">
            <v>3.0522068439021103E-5</v>
          </cell>
          <cell r="J433">
            <v>3.8228819838119097E-4</v>
          </cell>
        </row>
        <row r="434">
          <cell r="B434" t="str">
            <v>HPLOIL</v>
          </cell>
          <cell r="C434" t="str">
            <v>VAR_cap</v>
          </cell>
          <cell r="D434" t="str">
            <v>-</v>
          </cell>
          <cell r="E434">
            <v>4.0712707084334152E-2</v>
          </cell>
          <cell r="F434">
            <v>0.29057038032395416</v>
          </cell>
          <cell r="G434">
            <v>3.7847568156474387E-3</v>
          </cell>
          <cell r="H434">
            <v>2.7783743425028873E-3</v>
          </cell>
          <cell r="I434">
            <v>1.4141955966240072E-3</v>
          </cell>
          <cell r="J434">
            <v>4.2255776978312825E-4</v>
          </cell>
        </row>
        <row r="435">
          <cell r="B435" t="str">
            <v>V2G</v>
          </cell>
          <cell r="C435" t="str">
            <v>VAR_fout</v>
          </cell>
          <cell r="D435" t="str">
            <v>ELC35</v>
          </cell>
          <cell r="E435"/>
          <cell r="F435"/>
          <cell r="H435">
            <v>6.0063805037641235E-2</v>
          </cell>
          <cell r="I435">
            <v>1.9545932815560052</v>
          </cell>
          <cell r="J435">
            <v>3.5868928544631977</v>
          </cell>
        </row>
        <row r="436">
          <cell r="B436" t="str">
            <v>V2G</v>
          </cell>
          <cell r="C436" t="str">
            <v>VAR_fin</v>
          </cell>
          <cell r="D436" t="str">
            <v>T-ELC-Bus_c_BatSTGout_S1</v>
          </cell>
          <cell r="E436"/>
          <cell r="F436"/>
          <cell r="G436"/>
          <cell r="H436">
            <v>2.2369462225685249E-4</v>
          </cell>
          <cell r="I436">
            <v>2.8029054654566893E-3</v>
          </cell>
          <cell r="J436">
            <v>1.2425321446860875E-3</v>
          </cell>
        </row>
        <row r="437">
          <cell r="B437" t="str">
            <v>V2G</v>
          </cell>
          <cell r="C437" t="str">
            <v>VAR_fin</v>
          </cell>
          <cell r="D437" t="str">
            <v>T-ELC-Bus_c_BatSTGout_S2</v>
          </cell>
          <cell r="E437"/>
          <cell r="F437"/>
          <cell r="G437"/>
          <cell r="H437">
            <v>2.3669282336051076E-4</v>
          </cell>
          <cell r="I437">
            <v>3.5906991587011409E-3</v>
          </cell>
          <cell r="J437">
            <v>1.2961294288768852E-3</v>
          </cell>
        </row>
        <row r="438">
          <cell r="B438" t="str">
            <v>V2G</v>
          </cell>
          <cell r="C438" t="str">
            <v>VAR_fin</v>
          </cell>
          <cell r="D438" t="str">
            <v>T-ELC-Bus_c_BatSTGout_S3</v>
          </cell>
          <cell r="E438"/>
          <cell r="F438"/>
          <cell r="G438"/>
          <cell r="H438">
            <v>2.0170337796278232E-4</v>
          </cell>
          <cell r="I438">
            <v>5.3230238866546755E-4</v>
          </cell>
          <cell r="J438">
            <v>6.9860922430690919E-4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T-ELC-Bus_c_BatSTGout_S4</v>
          </cell>
          <cell r="E439"/>
          <cell r="F439"/>
          <cell r="G439"/>
          <cell r="H439">
            <v>3.1723120166079664E-4</v>
          </cell>
          <cell r="I439">
            <v>4.9709779989307089E-4</v>
          </cell>
          <cell r="J439">
            <v>3.1841097342257799E-4</v>
          </cell>
        </row>
        <row r="440">
          <cell r="B440" t="str">
            <v>V2G</v>
          </cell>
          <cell r="C440" t="str">
            <v>VAR_fin</v>
          </cell>
          <cell r="D440" t="str">
            <v>T-ELC-car-BatSTGOut_S1</v>
          </cell>
          <cell r="E440"/>
          <cell r="F440"/>
          <cell r="G440"/>
          <cell r="H440">
            <v>7.810952309340825E-3</v>
          </cell>
          <cell r="I440">
            <v>0.63678495672091462</v>
          </cell>
          <cell r="J440">
            <v>1.1650922115731834</v>
          </cell>
        </row>
        <row r="441">
          <cell r="B441" t="str">
            <v>V2G</v>
          </cell>
          <cell r="C441" t="str">
            <v>VAR_fin</v>
          </cell>
          <cell r="D441" t="str">
            <v>T-ELC-car-BatSTGOut_S2</v>
          </cell>
          <cell r="E441"/>
          <cell r="F441"/>
          <cell r="G441"/>
          <cell r="H441">
            <v>4.8860862847483711E-3</v>
          </cell>
          <cell r="I441">
            <v>0.26226535618858265</v>
          </cell>
          <cell r="J441">
            <v>0.58717688690153758</v>
          </cell>
        </row>
        <row r="442">
          <cell r="B442" t="str">
            <v>V2G</v>
          </cell>
          <cell r="C442" t="str">
            <v>VAR_fin</v>
          </cell>
          <cell r="D442" t="str">
            <v>T-ELC-car-BatSTGOut_S3</v>
          </cell>
          <cell r="E442"/>
          <cell r="F442"/>
          <cell r="G442"/>
          <cell r="H442">
            <v>8.3864011292522547E-3</v>
          </cell>
          <cell r="I442">
            <v>0.35070745921156932</v>
          </cell>
          <cell r="J442">
            <v>0.70144548513607385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T-ELC-car-BatSTGOut_S4</v>
          </cell>
          <cell r="E443"/>
          <cell r="F443"/>
          <cell r="G443"/>
          <cell r="H443">
            <v>4.6589983523624388E-3</v>
          </cell>
          <cell r="I443">
            <v>0.26954571537913252</v>
          </cell>
          <cell r="J443">
            <v>0.61930039615691346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T-ELC-car-PlgSTGOut_S1</v>
          </cell>
          <cell r="E444"/>
          <cell r="F444"/>
          <cell r="G444"/>
          <cell r="H444">
            <v>1.4571551831285877E-3</v>
          </cell>
          <cell r="I444">
            <v>2.3297848800141116E-3</v>
          </cell>
          <cell r="J444">
            <v>2.3297926155225104E-3</v>
          </cell>
        </row>
        <row r="445">
          <cell r="B445" t="str">
            <v>V2G</v>
          </cell>
          <cell r="C445" t="str">
            <v>VAR_fin</v>
          </cell>
          <cell r="D445" t="str">
            <v>T-ELC-car-PlgSTGOut_S2</v>
          </cell>
          <cell r="E445"/>
          <cell r="F445"/>
          <cell r="G445"/>
          <cell r="H445">
            <v>4.1346178065024557E-4</v>
          </cell>
          <cell r="I445">
            <v>9.5294335653411109E-4</v>
          </cell>
          <cell r="J445">
            <v>8.7816259497828922E-4</v>
          </cell>
        </row>
        <row r="446">
          <cell r="B446" t="str">
            <v>V2G</v>
          </cell>
          <cell r="C446" t="str">
            <v>VAR_fin</v>
          </cell>
          <cell r="D446" t="str">
            <v>T-ELC-car-PlgSTGOut_S3</v>
          </cell>
          <cell r="E446"/>
          <cell r="F446"/>
          <cell r="G446"/>
          <cell r="H446">
            <v>6.2674581020894689E-3</v>
          </cell>
          <cell r="I446">
            <v>0.32373896454364609</v>
          </cell>
          <cell r="J446">
            <v>0.43737933311835819</v>
          </cell>
        </row>
        <row r="447">
          <cell r="B447" t="str">
            <v>V2G</v>
          </cell>
          <cell r="C447" t="str">
            <v>VAR_fin</v>
          </cell>
          <cell r="D447" t="str">
            <v>T-ELC-TWSTGout_S1</v>
          </cell>
          <cell r="H447">
            <v>2.0208519119687255E-3</v>
          </cell>
          <cell r="I447">
            <v>4.8108190361395506E-3</v>
          </cell>
          <cell r="J447">
            <v>1.6581743965354701E-3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T-ELC-car-PlgSTGOut_S4</v>
          </cell>
          <cell r="H448">
            <v>2.6614888682732367E-4</v>
          </cell>
          <cell r="I448">
            <v>1.6754171909595553E-2</v>
          </cell>
          <cell r="J448">
            <v>1.5984530811642E-2</v>
          </cell>
        </row>
        <row r="449">
          <cell r="B449" t="str">
            <v>V2G</v>
          </cell>
          <cell r="C449" t="str">
            <v>VAR_fin</v>
          </cell>
          <cell r="D449" t="str">
            <v>T-ELC-TWSTGout_S2</v>
          </cell>
          <cell r="H449">
            <v>4.4086377300881271E-3</v>
          </cell>
          <cell r="I449">
            <v>6.2821134267876059E-3</v>
          </cell>
          <cell r="J449">
            <v>3.8614261858575423E-3</v>
          </cell>
        </row>
        <row r="450">
          <cell r="B450" t="str">
            <v>V2G</v>
          </cell>
          <cell r="C450" t="str">
            <v>VAR_fin</v>
          </cell>
          <cell r="D450" t="str">
            <v>T-ELC-TWSTGout_S3</v>
          </cell>
          <cell r="H450">
            <v>5.6765583032082276E-3</v>
          </cell>
          <cell r="I450">
            <v>1.1619115821374985E-2</v>
          </cell>
          <cell r="J450">
            <v>6.6592797759557187E-3</v>
          </cell>
        </row>
        <row r="451">
          <cell r="B451" t="str">
            <v>V2G</v>
          </cell>
          <cell r="C451" t="str">
            <v>VAR_fin</v>
          </cell>
          <cell r="D451" t="str">
            <v>T-ELC-TWSTGout_S4</v>
          </cell>
          <cell r="H451">
            <v>5.6155308363595065E-3</v>
          </cell>
          <cell r="I451">
            <v>1.3391642737207356E-2</v>
          </cell>
          <cell r="J451">
            <v>1.061207228990297E-2</v>
          </cell>
        </row>
        <row r="452">
          <cell r="B452" t="str">
            <v>V2G</v>
          </cell>
          <cell r="C452" t="str">
            <v>VAR_fin</v>
          </cell>
          <cell r="D452" t="str">
            <v>T-ELC-Bus_u_BatSTGout_S1</v>
          </cell>
          <cell r="H452">
            <v>2.7350351263555561E-4</v>
          </cell>
          <cell r="I452">
            <v>4.5518718307974772E-4</v>
          </cell>
          <cell r="J452">
            <v>2.6165472143185506E-4</v>
          </cell>
        </row>
        <row r="453">
          <cell r="B453" t="str">
            <v>V2G</v>
          </cell>
          <cell r="C453" t="str">
            <v>VAR_fin</v>
          </cell>
          <cell r="D453" t="str">
            <v>T-ELC-Bus_u_BatSTGout_S2</v>
          </cell>
          <cell r="H453">
            <v>2.8253766164539594E-4</v>
          </cell>
          <cell r="I453">
            <v>3.2779984550621055E-4</v>
          </cell>
          <cell r="J453">
            <v>2.3691443816145969E-4</v>
          </cell>
        </row>
        <row r="454">
          <cell r="B454" t="str">
            <v>V2G</v>
          </cell>
          <cell r="C454" t="str">
            <v>VAR_fin</v>
          </cell>
          <cell r="D454" t="str">
            <v>T-ELC-Bus_u_BatSTGout_S3</v>
          </cell>
          <cell r="H454">
            <v>2.0066098484853104E-4</v>
          </cell>
          <cell r="I454">
            <v>1.5544060189447769E-4</v>
          </cell>
          <cell r="J454">
            <v>1.2098148472291786E-4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T-ELC-Bus_u_BatSTGout_S4</v>
          </cell>
          <cell r="H455">
            <v>2.3731417782952302E-4</v>
          </cell>
          <cell r="I455">
            <v>3.1768418232203018E-4</v>
          </cell>
          <cell r="J455">
            <v>2.2167411981787317E-4</v>
          </cell>
        </row>
        <row r="456">
          <cell r="B456" t="str">
            <v>V2G</v>
          </cell>
          <cell r="C456" t="str">
            <v>VAR_fin</v>
          </cell>
          <cell r="D456" t="str">
            <v>T-ELC-LGV_BatSTGout</v>
          </cell>
          <cell r="H456">
            <v>1.3020903878964729E-3</v>
          </cell>
          <cell r="I456">
            <v>1.3685866992578838E-3</v>
          </cell>
          <cell r="J456">
            <v>7.248648584628083E-4</v>
          </cell>
        </row>
        <row r="457">
          <cell r="B457" t="str">
            <v>V2G</v>
          </cell>
          <cell r="C457" t="str">
            <v>VAR_fin</v>
          </cell>
          <cell r="D457" t="str">
            <v>T-ELC-HGV_BatSTGout</v>
          </cell>
          <cell r="H457">
            <v>4.9738480992775943E-3</v>
          </cell>
          <cell r="I457">
            <v>4.5402002953799661E-2</v>
          </cell>
          <cell r="J457">
            <v>2.9434716260641383E-2</v>
          </cell>
        </row>
        <row r="458">
          <cell r="B458" t="str">
            <v>V2G</v>
          </cell>
          <cell r="C458" t="str">
            <v>VAR_ncap</v>
          </cell>
          <cell r="D458" t="str">
            <v>-</v>
          </cell>
          <cell r="H458">
            <v>6.1639145350586297E-3</v>
          </cell>
          <cell r="I458">
            <v>0.93531149263411095</v>
          </cell>
          <cell r="J458">
            <v>6.9092509350870898E-2</v>
          </cell>
        </row>
        <row r="459">
          <cell r="B459" t="str">
            <v>V2G</v>
          </cell>
          <cell r="C459" t="str">
            <v>VAR_cap</v>
          </cell>
          <cell r="D459" t="str">
            <v>-</v>
          </cell>
          <cell r="H459">
            <v>6.1639145350586297E-3</v>
          </cell>
          <cell r="I459">
            <v>1.1775919275427116</v>
          </cell>
          <cell r="J459">
            <v>0.84857928018488715</v>
          </cell>
        </row>
        <row r="460">
          <cell r="B460" t="str">
            <v>D-EBIO</v>
          </cell>
          <cell r="C460" t="str">
            <v>VAR_fout</v>
          </cell>
          <cell r="D460" t="str">
            <v>EBIO</v>
          </cell>
          <cell r="E460">
            <v>1.1839513792598328</v>
          </cell>
          <cell r="F460">
            <v>4.675478707153991E-4</v>
          </cell>
          <cell r="G460">
            <v>2.1940011390665895E-3</v>
          </cell>
          <cell r="H460">
            <v>5.4309734069415353E-4</v>
          </cell>
          <cell r="I460">
            <v>1.1005064254882993E-3</v>
          </cell>
          <cell r="J460">
            <v>3.3098344339717805E-4</v>
          </cell>
        </row>
        <row r="461">
          <cell r="B461" t="str">
            <v>D-EBIO</v>
          </cell>
          <cell r="C461" t="str">
            <v>VAR_fin</v>
          </cell>
          <cell r="D461" t="str">
            <v>BIO</v>
          </cell>
          <cell r="E461">
            <v>1.1839513792598328</v>
          </cell>
          <cell r="F461">
            <v>4.675478707153991E-4</v>
          </cell>
          <cell r="G461">
            <v>2.1940011390665895E-3</v>
          </cell>
          <cell r="H461">
            <v>5.4309734069415353E-4</v>
          </cell>
          <cell r="I461">
            <v>1.1005064254882993E-3</v>
          </cell>
          <cell r="J461">
            <v>3.3098344339717805E-4</v>
          </cell>
        </row>
        <row r="462">
          <cell r="B462" t="str">
            <v>G-INTC3</v>
          </cell>
          <cell r="C462" t="str">
            <v>VAR_fout</v>
          </cell>
          <cell r="D462" t="str">
            <v>ELC35</v>
          </cell>
          <cell r="E462">
            <v>145.08624354818187</v>
          </cell>
          <cell r="F462">
            <v>104.71953143520653</v>
          </cell>
          <cell r="G462">
            <v>99.499520411016121</v>
          </cell>
          <cell r="H462">
            <v>130.20347507521004</v>
          </cell>
          <cell r="I462">
            <v>128.48107801250407</v>
          </cell>
          <cell r="J462">
            <v>90.420816884799009</v>
          </cell>
        </row>
        <row r="463">
          <cell r="B463" t="str">
            <v>G-INTC3</v>
          </cell>
          <cell r="C463" t="str">
            <v>VAR_fout</v>
          </cell>
          <cell r="D463" t="str">
            <v>ELC3</v>
          </cell>
          <cell r="E463">
            <v>30.697341208534969</v>
          </cell>
          <cell r="F463">
            <v>70.212694593415023</v>
          </cell>
          <cell r="G463">
            <v>70.512985633520074</v>
          </cell>
          <cell r="H463">
            <v>43.088790513977628</v>
          </cell>
          <cell r="I463">
            <v>30.079569701629868</v>
          </cell>
          <cell r="J463">
            <v>27.661973151536483</v>
          </cell>
        </row>
        <row r="464">
          <cell r="B464" t="str">
            <v>G-INTC3</v>
          </cell>
          <cell r="C464" t="str">
            <v>VAR_fout</v>
          </cell>
          <cell r="D464" t="str">
            <v>ELC</v>
          </cell>
          <cell r="E464">
            <v>3.3557040229585944E-2</v>
          </cell>
          <cell r="F464">
            <v>3.3937076044889729E-3</v>
          </cell>
          <cell r="G464">
            <v>5.8554952304062883E-3</v>
          </cell>
          <cell r="H464">
            <v>2.1101606380723743E-3</v>
          </cell>
          <cell r="I464">
            <v>0.75444560141368178</v>
          </cell>
          <cell r="J464">
            <v>3.0261400855267269</v>
          </cell>
        </row>
        <row r="465">
          <cell r="B465" t="str">
            <v>G-INTC3</v>
          </cell>
          <cell r="C465" t="str">
            <v>VAR_fin</v>
          </cell>
          <cell r="D465" t="str">
            <v>ELC13</v>
          </cell>
          <cell r="E465">
            <v>179.50030959451161</v>
          </cell>
          <cell r="F465">
            <v>183.17981562850142</v>
          </cell>
          <cell r="G465">
            <v>177.44583524185927</v>
          </cell>
          <cell r="H465">
            <v>179.87986864370791</v>
          </cell>
          <cell r="I465">
            <v>163.58733254944937</v>
          </cell>
          <cell r="J465">
            <v>123.03087258112663</v>
          </cell>
        </row>
        <row r="466">
          <cell r="B466" t="str">
            <v>G-INTC3</v>
          </cell>
          <cell r="C466" t="str">
            <v>VAR_ncap</v>
          </cell>
          <cell r="D466" t="str">
            <v>-</v>
          </cell>
          <cell r="E466">
            <v>1.8942736133064501E-7</v>
          </cell>
          <cell r="F466">
            <v>2.06737271349674E-7</v>
          </cell>
          <cell r="G466">
            <v>2.3378589920765601E-7</v>
          </cell>
          <cell r="H466">
            <v>3.0181132076916102E-7</v>
          </cell>
          <cell r="I466">
            <v>6.7629668945136305E-7</v>
          </cell>
          <cell r="J466">
            <v>2.1186618114831499E-6</v>
          </cell>
        </row>
        <row r="467">
          <cell r="B467" t="str">
            <v>G-INTC3</v>
          </cell>
          <cell r="C467" t="str">
            <v>VAR_cap</v>
          </cell>
          <cell r="D467" t="str">
            <v>-</v>
          </cell>
          <cell r="E467">
            <v>13.914190167241101</v>
          </cell>
          <cell r="F467">
            <v>13.914190167241101</v>
          </cell>
          <cell r="G467">
            <v>13.914190167241101</v>
          </cell>
          <cell r="H467">
            <v>13.914190355708747</v>
          </cell>
          <cell r="I467">
            <v>13.914191099002954</v>
          </cell>
          <cell r="J467">
            <v>13.914192446500424</v>
          </cell>
        </row>
        <row r="468">
          <cell r="B468" t="str">
            <v>HPLBIO</v>
          </cell>
          <cell r="C468" t="str">
            <v>VAR_fout</v>
          </cell>
          <cell r="D468" t="str">
            <v>LTH</v>
          </cell>
          <cell r="E468">
            <v>0.90177534662866199</v>
          </cell>
          <cell r="F468">
            <v>3.5611525149238546E-4</v>
          </cell>
          <cell r="G468">
            <v>1.6710957665527991E-3</v>
          </cell>
          <cell r="H468">
            <v>4.1365870358946009E-4</v>
          </cell>
          <cell r="I468">
            <v>8.3821817407079885E-4</v>
          </cell>
          <cell r="J468">
            <v>2.5209878938139648E-4</v>
          </cell>
        </row>
        <row r="469">
          <cell r="B469" t="str">
            <v>HPLBIO</v>
          </cell>
          <cell r="C469" t="str">
            <v>VAR_fin</v>
          </cell>
          <cell r="D469" t="str">
            <v>EBIO</v>
          </cell>
          <cell r="E469">
            <v>1.1839513792598328</v>
          </cell>
          <cell r="F469">
            <v>4.675478707153991E-4</v>
          </cell>
          <cell r="G469">
            <v>2.1940011390665895E-3</v>
          </cell>
          <cell r="H469">
            <v>5.4309734069415353E-4</v>
          </cell>
          <cell r="I469">
            <v>1.1005064254882993E-3</v>
          </cell>
          <cell r="J469">
            <v>3.3098344339717805E-4</v>
          </cell>
        </row>
        <row r="470">
          <cell r="B470" t="str">
            <v>HPLBIO</v>
          </cell>
          <cell r="C470" t="str">
            <v>VAR_ncap</v>
          </cell>
          <cell r="D470" t="str">
            <v>-</v>
          </cell>
          <cell r="E470">
            <v>3.03935445031435E-5</v>
          </cell>
          <cell r="F470">
            <v>1.9956087374697399E-5</v>
          </cell>
          <cell r="G470">
            <v>1.35455418359333E-5</v>
          </cell>
          <cell r="H470">
            <v>2.1246696745286699E-5</v>
          </cell>
          <cell r="I470">
            <v>2.3608735544122899E-5</v>
          </cell>
          <cell r="J470">
            <v>1.68220019167293E-5</v>
          </cell>
        </row>
        <row r="471">
          <cell r="B471" t="str">
            <v>HPLBIO</v>
          </cell>
          <cell r="C471" t="str">
            <v>VAR_cap</v>
          </cell>
          <cell r="D471" t="str">
            <v>-</v>
          </cell>
          <cell r="E471">
            <v>0.11440508064805878</v>
          </cell>
          <cell r="F471">
            <v>3.545047036636842E-3</v>
          </cell>
          <cell r="G471">
            <v>3.4240150809357744E-3</v>
          </cell>
          <cell r="H471">
            <v>1.4986642549550608E-3</v>
          </cell>
          <cell r="I471">
            <v>7.0222542577905893E-4</v>
          </cell>
          <cell r="J471">
            <v>5.5433128043434797E-4</v>
          </cell>
        </row>
        <row r="472">
          <cell r="B472" t="str">
            <v>CHPGFC</v>
          </cell>
          <cell r="C472" t="str">
            <v>VAR_fout</v>
          </cell>
          <cell r="D472" t="str">
            <v>ELC35</v>
          </cell>
          <cell r="I472">
            <v>1.5932798007597154E-2</v>
          </cell>
          <cell r="J472">
            <v>2.6358003540058093E-3</v>
          </cell>
        </row>
        <row r="473">
          <cell r="B473" t="str">
            <v>CHPGFC</v>
          </cell>
          <cell r="C473" t="str">
            <v>VAR_fout</v>
          </cell>
          <cell r="D473" t="str">
            <v>LTH</v>
          </cell>
          <cell r="I473">
            <v>2.031431745968636E-2</v>
          </cell>
          <cell r="J473">
            <v>3.4924354690576984E-3</v>
          </cell>
        </row>
        <row r="474">
          <cell r="B474" t="str">
            <v>CHPGFC</v>
          </cell>
          <cell r="C474" t="str">
            <v>VAR_fout</v>
          </cell>
          <cell r="D474" t="str">
            <v>CO2_E</v>
          </cell>
          <cell r="I474">
            <v>2.2465245190712002</v>
          </cell>
          <cell r="J474">
            <v>0.37164784991481897</v>
          </cell>
        </row>
        <row r="475">
          <cell r="B475" t="str">
            <v>CHPGFC</v>
          </cell>
          <cell r="C475" t="str">
            <v>VAR_fin</v>
          </cell>
          <cell r="D475" t="str">
            <v>ENGA</v>
          </cell>
          <cell r="I475">
            <v>3.9831995018992823E-2</v>
          </cell>
          <cell r="J475">
            <v>6.5895008850145259E-3</v>
          </cell>
        </row>
        <row r="476">
          <cell r="B476" t="str">
            <v>CHPGFC</v>
          </cell>
          <cell r="C476" t="str">
            <v>VAR_ncap</v>
          </cell>
          <cell r="D476" t="str">
            <v>-</v>
          </cell>
          <cell r="I476">
            <v>6.1500400474865801E-4</v>
          </cell>
          <cell r="J476">
            <v>1.0519132377465201E-6</v>
          </cell>
        </row>
        <row r="477">
          <cell r="B477" t="str">
            <v>CHPGFC</v>
          </cell>
          <cell r="C477" t="str">
            <v>VAR_cap</v>
          </cell>
          <cell r="D477" t="str">
            <v>-</v>
          </cell>
          <cell r="I477">
            <v>6.1500400474865801E-4</v>
          </cell>
          <cell r="J477">
            <v>6.0017171886921181E-4</v>
          </cell>
        </row>
        <row r="478">
          <cell r="B478" t="str">
            <v>G-INTC5</v>
          </cell>
          <cell r="C478" t="str">
            <v>VAR_fout</v>
          </cell>
          <cell r="D478" t="str">
            <v>ELC5</v>
          </cell>
          <cell r="E478">
            <v>260.50887772565335</v>
          </cell>
          <cell r="F478">
            <v>119.53737287527954</v>
          </cell>
          <cell r="G478">
            <v>116.64268012614454</v>
          </cell>
          <cell r="H478">
            <v>145.29088762569475</v>
          </cell>
          <cell r="I478">
            <v>143.05317133707371</v>
          </cell>
          <cell r="J478">
            <v>143.06299502550078</v>
          </cell>
        </row>
        <row r="479">
          <cell r="B479" t="str">
            <v>G-INTC5</v>
          </cell>
          <cell r="C479" t="str">
            <v>VAR_fout</v>
          </cell>
          <cell r="D479" t="str">
            <v>ELC13</v>
          </cell>
          <cell r="E479">
            <v>0.14077666588750795</v>
          </cell>
          <cell r="F479">
            <v>2.9928956002547285E-3</v>
          </cell>
          <cell r="G479">
            <v>5.430695830250601E-3</v>
          </cell>
          <cell r="H479">
            <v>2.0009706090839156E-3</v>
          </cell>
          <cell r="I479">
            <v>2.7086618947239943E-3</v>
          </cell>
          <cell r="J479">
            <v>0.88256609972180811</v>
          </cell>
        </row>
        <row r="480">
          <cell r="B480" t="str">
            <v>G-INTC5</v>
          </cell>
          <cell r="C480" t="str">
            <v>VAR_fin</v>
          </cell>
          <cell r="D480" t="str">
            <v>ELC35</v>
          </cell>
          <cell r="E480">
            <v>268.88195062625448</v>
          </cell>
          <cell r="F480">
            <v>125.19380615930962</v>
          </cell>
          <cell r="G480">
            <v>121.89957607448959</v>
          </cell>
          <cell r="H480">
            <v>151.28658942786046</v>
          </cell>
          <cell r="I480">
            <v>147.89103298319623</v>
          </cell>
          <cell r="J480">
            <v>147.7531385420294</v>
          </cell>
        </row>
        <row r="481">
          <cell r="B481" t="str">
            <v>G-INTC5</v>
          </cell>
          <cell r="C481" t="str">
            <v>VAR_ncap</v>
          </cell>
          <cell r="D481" t="str">
            <v>-</v>
          </cell>
          <cell r="E481">
            <v>1.57605067855445E-6</v>
          </cell>
          <cell r="F481">
            <v>1.4845367858510799E-6</v>
          </cell>
          <cell r="G481">
            <v>1.84120244183538E-6</v>
          </cell>
          <cell r="H481">
            <v>1.69485902589585E-6</v>
          </cell>
          <cell r="I481">
            <v>4.2243564691752097E-6</v>
          </cell>
          <cell r="J481">
            <v>9.5716813576515608E-6</v>
          </cell>
        </row>
        <row r="482">
          <cell r="B482" t="str">
            <v>G-INTC5</v>
          </cell>
          <cell r="C482" t="str">
            <v>VAR_cap</v>
          </cell>
          <cell r="D482" t="str">
            <v>-</v>
          </cell>
          <cell r="E482">
            <v>12.649263788401001</v>
          </cell>
          <cell r="F482">
            <v>12.649263788401001</v>
          </cell>
          <cell r="G482">
            <v>12.649263788401001</v>
          </cell>
          <cell r="H482">
            <v>12.649265260485311</v>
          </cell>
          <cell r="I482">
            <v>12.649270385049933</v>
          </cell>
          <cell r="J482">
            <v>12.649277337004369</v>
          </cell>
        </row>
        <row r="483">
          <cell r="B483" t="str">
            <v>D-SLFO</v>
          </cell>
          <cell r="C483" t="str">
            <v>VAR_fout</v>
          </cell>
          <cell r="D483" t="str">
            <v>CO2</v>
          </cell>
          <cell r="E483">
            <v>2267.7887721790298</v>
          </cell>
          <cell r="F483">
            <v>2010.39212196521</v>
          </cell>
          <cell r="G483">
            <v>1941.5669913951799</v>
          </cell>
          <cell r="H483">
            <v>1375.2618608228299</v>
          </cell>
          <cell r="I483">
            <v>449.11459337756298</v>
          </cell>
        </row>
        <row r="484">
          <cell r="B484" t="str">
            <v>D-SLFO</v>
          </cell>
          <cell r="C484" t="str">
            <v>VAR_fout</v>
          </cell>
          <cell r="D484" t="str">
            <v>SLFO</v>
          </cell>
          <cell r="E484">
            <v>30.256635777652782</v>
          </cell>
          <cell r="F484">
            <v>26.822472600090109</v>
          </cell>
          <cell r="G484">
            <v>25.904524552265308</v>
          </cell>
          <cell r="H484">
            <v>18.349034461342601</v>
          </cell>
          <cell r="I484">
            <v>5.9932612634267954</v>
          </cell>
          <cell r="J484">
            <v>0.87188763589533691</v>
          </cell>
        </row>
        <row r="485">
          <cell r="B485" t="str">
            <v>D-SLFO</v>
          </cell>
          <cell r="C485" t="str">
            <v>VAR_fin</v>
          </cell>
          <cell r="D485" t="str">
            <v>LFO</v>
          </cell>
          <cell r="E485">
            <v>30.770539649647628</v>
          </cell>
          <cell r="F485">
            <v>27.278047787859094</v>
          </cell>
          <cell r="G485">
            <v>26.344192556243918</v>
          </cell>
          <cell r="H485">
            <v>18.660269481992305</v>
          </cell>
          <cell r="I485">
            <v>6.0938208056657128</v>
          </cell>
        </row>
        <row r="486">
          <cell r="B486" t="str">
            <v>D-SLFO</v>
          </cell>
          <cell r="C486" t="str">
            <v>VAR_fin</v>
          </cell>
          <cell r="D486" t="str">
            <v>BDS</v>
          </cell>
          <cell r="G486">
            <v>3.1632568942860476E-4</v>
          </cell>
          <cell r="H486">
            <v>4.2058267958956433E-4</v>
          </cell>
          <cell r="I486">
            <v>1.2354415846995872E-3</v>
          </cell>
          <cell r="J486">
            <v>0.88669552111004823</v>
          </cell>
        </row>
        <row r="487">
          <cell r="B487" t="str">
            <v>D-RCOA</v>
          </cell>
          <cell r="C487" t="str">
            <v>VAR_fout</v>
          </cell>
          <cell r="D487" t="str">
            <v>CO2</v>
          </cell>
          <cell r="E487">
            <v>9.2702131864969104</v>
          </cell>
          <cell r="F487">
            <v>9.2701273840378207</v>
          </cell>
          <cell r="G487">
            <v>0.24911537983172999</v>
          </cell>
          <cell r="H487">
            <v>0.126468031786757</v>
          </cell>
        </row>
        <row r="488">
          <cell r="B488" t="str">
            <v>D-RCOA</v>
          </cell>
          <cell r="C488" t="str">
            <v>VAR_fout</v>
          </cell>
          <cell r="D488" t="str">
            <v>RCOA</v>
          </cell>
          <cell r="E488">
            <v>0.10000229974646078</v>
          </cell>
          <cell r="F488">
            <v>0.10000137415359019</v>
          </cell>
          <cell r="G488">
            <v>2.6873288007737903E-3</v>
          </cell>
          <cell r="H488">
            <v>1.3642721875594028E-3</v>
          </cell>
        </row>
        <row r="489">
          <cell r="B489" t="str">
            <v>D-RCOA</v>
          </cell>
          <cell r="C489" t="str">
            <v>VAR_fin</v>
          </cell>
          <cell r="D489" t="str">
            <v>COA</v>
          </cell>
          <cell r="E489">
            <v>0.10000229974646078</v>
          </cell>
          <cell r="F489">
            <v>0.10000137415359019</v>
          </cell>
          <cell r="G489">
            <v>2.6873288007737903E-3</v>
          </cell>
          <cell r="H489">
            <v>1.3642721875594028E-3</v>
          </cell>
        </row>
        <row r="490">
          <cell r="B490" t="str">
            <v>EHYD-RUN00</v>
          </cell>
          <cell r="C490" t="str">
            <v>VAR_fout</v>
          </cell>
          <cell r="D490" t="str">
            <v>ELC13</v>
          </cell>
          <cell r="E490">
            <v>54.392401742868898</v>
          </cell>
          <cell r="F490">
            <v>43.515974141357319</v>
          </cell>
          <cell r="G490">
            <v>53.296201316192445</v>
          </cell>
          <cell r="H490">
            <v>52.203089603949998</v>
          </cell>
          <cell r="I490">
            <v>50.016871794906905</v>
          </cell>
          <cell r="J490">
            <v>47.83090833725727</v>
          </cell>
        </row>
        <row r="491">
          <cell r="B491" t="str">
            <v>EHYD-RUN00</v>
          </cell>
          <cell r="C491" t="str">
            <v>VAR_fin</v>
          </cell>
          <cell r="D491" t="str">
            <v>HYDR</v>
          </cell>
          <cell r="E491">
            <v>54.392401742868898</v>
          </cell>
          <cell r="F491">
            <v>43.515974141357319</v>
          </cell>
          <cell r="G491">
            <v>53.296201316192445</v>
          </cell>
          <cell r="H491">
            <v>52.203089603949998</v>
          </cell>
          <cell r="I491">
            <v>50.016871794906905</v>
          </cell>
          <cell r="J491">
            <v>47.83090833725727</v>
          </cell>
        </row>
        <row r="492">
          <cell r="B492" t="str">
            <v>EHYD-RUN00</v>
          </cell>
          <cell r="C492" t="str">
            <v>VAR_cap</v>
          </cell>
          <cell r="D492" t="str">
            <v>-</v>
          </cell>
          <cell r="E492">
            <v>3.86687</v>
          </cell>
          <cell r="F492">
            <v>3.9240852000672399</v>
          </cell>
          <cell r="G492">
            <v>3.9610124303882599</v>
          </cell>
          <cell r="H492">
            <v>3.9647700000000001</v>
          </cell>
          <cell r="I492">
            <v>3.9647700000000001</v>
          </cell>
          <cell r="J492">
            <v>3.9647700000000001</v>
          </cell>
        </row>
        <row r="493">
          <cell r="B493" t="str">
            <v>HPLELCHP</v>
          </cell>
          <cell r="C493" t="str">
            <v>VAR_fout</v>
          </cell>
          <cell r="D493" t="str">
            <v>LTH</v>
          </cell>
          <cell r="F493">
            <v>3.20963590274852</v>
          </cell>
          <cell r="G493">
            <v>3.3081425350266471</v>
          </cell>
          <cell r="H493">
            <v>13.007411056289339</v>
          </cell>
          <cell r="I493">
            <v>15.230073206978147</v>
          </cell>
          <cell r="J493">
            <v>22.113857579474821</v>
          </cell>
        </row>
        <row r="494">
          <cell r="B494" t="str">
            <v>HPLELCHP</v>
          </cell>
          <cell r="C494" t="str">
            <v>VAR_fin</v>
          </cell>
          <cell r="D494" t="str">
            <v>ELC35</v>
          </cell>
          <cell r="F494">
            <v>1.0698786342495072</v>
          </cell>
          <cell r="G494">
            <v>1.1027141783422156</v>
          </cell>
          <cell r="H494">
            <v>4.335803685429779</v>
          </cell>
          <cell r="I494">
            <v>5.0766910689927123</v>
          </cell>
          <cell r="J494">
            <v>7.3712858598249431</v>
          </cell>
        </row>
        <row r="495">
          <cell r="B495" t="str">
            <v>HPLELCHP</v>
          </cell>
          <cell r="C495" t="str">
            <v>VAR_ncap</v>
          </cell>
          <cell r="D495" t="str">
            <v>-</v>
          </cell>
          <cell r="F495">
            <v>0.197726164122074</v>
          </cell>
          <cell r="G495">
            <v>6.0770023840112097E-3</v>
          </cell>
          <cell r="H495">
            <v>0.59716626632173098</v>
          </cell>
          <cell r="I495">
            <v>0.14510733525976999</v>
          </cell>
          <cell r="J495">
            <v>0.99125139547224494</v>
          </cell>
        </row>
        <row r="496">
          <cell r="B496" t="str">
            <v>HPLELCHP</v>
          </cell>
          <cell r="C496" t="str">
            <v>VAR_cap</v>
          </cell>
          <cell r="D496" t="str">
            <v>-</v>
          </cell>
          <cell r="F496">
            <v>0.197726164122074</v>
          </cell>
          <cell r="G496">
            <v>0.2038027301539248</v>
          </cell>
          <cell r="H496">
            <v>0.80096812768874071</v>
          </cell>
          <cell r="I496">
            <v>0.94243909567765849</v>
          </cell>
          <cell r="J496">
            <v>1.3646108656313576</v>
          </cell>
        </row>
        <row r="497">
          <cell r="B497" t="str">
            <v>D-ITOT_LTH</v>
          </cell>
          <cell r="C497" t="str">
            <v>VAR_fout</v>
          </cell>
          <cell r="D497" t="str">
            <v>ITOT_LTH_DH</v>
          </cell>
          <cell r="E497">
            <v>7.1200017468031378</v>
          </cell>
          <cell r="F497">
            <v>7.6289075737006184</v>
          </cell>
          <cell r="G497">
            <v>7.3111265639858809</v>
          </cell>
          <cell r="H497">
            <v>8.3956284650485955</v>
          </cell>
          <cell r="I497">
            <v>10.366349336966238</v>
          </cell>
          <cell r="J497">
            <v>13.665881298630483</v>
          </cell>
        </row>
        <row r="498">
          <cell r="B498" t="str">
            <v>D-ITOT_LTH</v>
          </cell>
          <cell r="C498" t="str">
            <v>VAR_fin</v>
          </cell>
          <cell r="D498" t="str">
            <v>LTH</v>
          </cell>
          <cell r="E498">
            <v>7.740337589537523</v>
          </cell>
          <cell r="F498">
            <v>8.2914025896604251</v>
          </cell>
          <cell r="G498">
            <v>7.9428942157060822</v>
          </cell>
          <cell r="H498">
            <v>9.1151233333496435</v>
          </cell>
          <cell r="I498">
            <v>11.23997802148647</v>
          </cell>
          <cell r="J498">
            <v>14.798179685449623</v>
          </cell>
        </row>
        <row r="499">
          <cell r="B499" t="str">
            <v>D-ITOT_LTH</v>
          </cell>
          <cell r="C499" t="str">
            <v>VAR_ncap</v>
          </cell>
          <cell r="D499" t="str">
            <v>-</v>
          </cell>
          <cell r="E499">
            <v>0.79547518515485804</v>
          </cell>
          <cell r="F499">
            <v>8.55634077665973E-8</v>
          </cell>
          <cell r="G499">
            <v>9.8110967453531202E-8</v>
          </cell>
          <cell r="H499">
            <v>1.13484416712056E-7</v>
          </cell>
          <cell r="I499">
            <v>2.1755453212871699E-7</v>
          </cell>
          <cell r="J499">
            <v>2.5915242237259702E-7</v>
          </cell>
        </row>
        <row r="500">
          <cell r="B500" t="str">
            <v>D-ITOT_LTH</v>
          </cell>
          <cell r="C500" t="str">
            <v>VAR_cap</v>
          </cell>
          <cell r="D500" t="str">
            <v>-</v>
          </cell>
          <cell r="E500">
            <v>0.79547518515485804</v>
          </cell>
          <cell r="F500">
            <v>0.79547527071826596</v>
          </cell>
          <cell r="G500">
            <v>0.79547536882923398</v>
          </cell>
          <cell r="H500">
            <v>0.79547548231365095</v>
          </cell>
          <cell r="I500">
            <v>0.79547586759011202</v>
          </cell>
          <cell r="J500">
            <v>0.79547612674253498</v>
          </cell>
        </row>
        <row r="501">
          <cell r="B501" t="str">
            <v>D-IH2</v>
          </cell>
          <cell r="C501" t="str">
            <v>VAR_fout</v>
          </cell>
          <cell r="D501" t="str">
            <v>IH2</v>
          </cell>
          <cell r="H501">
            <v>2.6568496790124151E-3</v>
          </cell>
          <cell r="I501">
            <v>1.7259556841341464</v>
          </cell>
          <cell r="J501">
            <v>10.677662777205976</v>
          </cell>
        </row>
        <row r="502">
          <cell r="B502" t="str">
            <v>D-IH2</v>
          </cell>
          <cell r="C502" t="str">
            <v>VAR_fin</v>
          </cell>
          <cell r="D502" t="str">
            <v>H2</v>
          </cell>
          <cell r="H502">
            <v>2.6770905907735672E-3</v>
          </cell>
          <cell r="I502">
            <v>1.7391046842383624</v>
          </cell>
          <cell r="J502">
            <v>10.759009355371846</v>
          </cell>
        </row>
        <row r="503">
          <cell r="B503" t="str">
            <v>D-IH2</v>
          </cell>
          <cell r="C503" t="str">
            <v>VAR_ncap</v>
          </cell>
          <cell r="D503" t="str">
            <v>-</v>
          </cell>
          <cell r="H503">
            <v>3.3077583522676303E-4</v>
          </cell>
          <cell r="I503">
            <v>7.3210214314918401E-4</v>
          </cell>
          <cell r="J503">
            <v>0.36749064201272902</v>
          </cell>
        </row>
        <row r="504">
          <cell r="B504" t="str">
            <v>D-IH2</v>
          </cell>
          <cell r="C504" t="str">
            <v>VAR_cap</v>
          </cell>
          <cell r="D504" t="str">
            <v>-</v>
          </cell>
          <cell r="H504">
            <v>3.3077583522676303E-4</v>
          </cell>
          <cell r="I504">
            <v>9.6030167970583405E-2</v>
          </cell>
          <cell r="J504">
            <v>0.46352080998331202</v>
          </cell>
        </row>
        <row r="505">
          <cell r="B505" t="str">
            <v>RHEM-ESOLPV</v>
          </cell>
          <cell r="C505" t="str">
            <v>VAR_fout</v>
          </cell>
          <cell r="D505" t="str">
            <v>RHEM_SOL_ELC</v>
          </cell>
          <cell r="E505">
            <v>0.86248322578584768</v>
          </cell>
          <cell r="F505">
            <v>1.2875826898589062</v>
          </cell>
          <cell r="G505">
            <v>2.1031260320829168</v>
          </cell>
          <cell r="H505">
            <v>2.6985061567579973</v>
          </cell>
          <cell r="I505">
            <v>3.6265842306500584</v>
          </cell>
          <cell r="J505">
            <v>4.8738335625388265</v>
          </cell>
        </row>
        <row r="506">
          <cell r="B506" t="str">
            <v>RHEM-ESOLPV</v>
          </cell>
          <cell r="C506" t="str">
            <v>VAR_fin</v>
          </cell>
          <cell r="D506" t="str">
            <v>SOL</v>
          </cell>
          <cell r="E506">
            <v>0.86248322578584768</v>
          </cell>
          <cell r="F506">
            <v>1.2875826898589062</v>
          </cell>
          <cell r="G506">
            <v>2.1031260320829168</v>
          </cell>
          <cell r="H506">
            <v>2.6985061567579973</v>
          </cell>
          <cell r="I506">
            <v>3.6265842306500584</v>
          </cell>
          <cell r="J506">
            <v>4.8738335625388265</v>
          </cell>
        </row>
        <row r="507">
          <cell r="B507" t="str">
            <v>RHEM-ESOLPV</v>
          </cell>
          <cell r="C507" t="str">
            <v>VAR_fin</v>
          </cell>
          <cell r="D507" t="str">
            <v>SOLPVC</v>
          </cell>
          <cell r="E507">
            <v>0.86248322578584802</v>
          </cell>
          <cell r="F507">
            <v>1.28758268985891</v>
          </cell>
          <cell r="G507">
            <v>2.1031260320829199</v>
          </cell>
          <cell r="H507">
            <v>2.698506156758</v>
          </cell>
          <cell r="I507">
            <v>3.6265842306500602</v>
          </cell>
          <cell r="J507">
            <v>4.87383356253883</v>
          </cell>
        </row>
        <row r="508">
          <cell r="B508" t="str">
            <v>RHEM-ESOLPV</v>
          </cell>
          <cell r="C508" t="str">
            <v>VAR_ncap</v>
          </cell>
          <cell r="D508" t="str">
            <v>-</v>
          </cell>
          <cell r="F508">
            <v>3.9735848470441898E-8</v>
          </cell>
          <cell r="G508">
            <v>0.18787465501088901</v>
          </cell>
          <cell r="H508">
            <v>0.118602160635982</v>
          </cell>
          <cell r="I508">
            <v>0.36862428761056498</v>
          </cell>
          <cell r="J508">
            <v>0.83630570872520704</v>
          </cell>
        </row>
        <row r="509">
          <cell r="B509" t="str">
            <v>RHEM-ESOLPV</v>
          </cell>
          <cell r="C509" t="str">
            <v>VAR_cap</v>
          </cell>
          <cell r="D509" t="str">
            <v>-</v>
          </cell>
          <cell r="E509">
            <v>0.27424799999999999</v>
          </cell>
          <cell r="F509">
            <v>0.43894535721226147</v>
          </cell>
          <cell r="G509">
            <v>0.67102269474673704</v>
          </cell>
          <cell r="H509">
            <v>0.7779000676422021</v>
          </cell>
          <cell r="I509">
            <v>1.045437938033192</v>
          </cell>
          <cell r="J509">
            <v>1.4049835370111601</v>
          </cell>
        </row>
        <row r="510">
          <cell r="B510" t="str">
            <v>HPLNUC</v>
          </cell>
          <cell r="C510" t="str">
            <v>VAR_fout</v>
          </cell>
          <cell r="D510" t="str">
            <v>LTH</v>
          </cell>
          <cell r="E510">
            <v>1.4500017465242498</v>
          </cell>
          <cell r="F510">
            <v>3.8012246692691485</v>
          </cell>
          <cell r="G510">
            <v>3.8006300864376512</v>
          </cell>
          <cell r="H510">
            <v>1.0172481362917034</v>
          </cell>
        </row>
        <row r="511">
          <cell r="B511" t="str">
            <v>HPLNUC</v>
          </cell>
          <cell r="C511" t="str">
            <v>VAR_fin</v>
          </cell>
          <cell r="D511" t="str">
            <v>URN</v>
          </cell>
          <cell r="E511">
            <v>1.4500017465242498</v>
          </cell>
          <cell r="F511">
            <v>3.8012246692691485</v>
          </cell>
          <cell r="G511">
            <v>3.8006300864376512</v>
          </cell>
          <cell r="H511">
            <v>1.0172481362917034</v>
          </cell>
        </row>
        <row r="512">
          <cell r="B512" t="str">
            <v>HPLNUC</v>
          </cell>
          <cell r="C512" t="str">
            <v>VAR_cap</v>
          </cell>
          <cell r="D512" t="str">
            <v>-</v>
          </cell>
          <cell r="E512">
            <v>0.120558721922211</v>
          </cell>
          <cell r="F512">
            <v>0.120558721922211</v>
          </cell>
          <cell r="G512">
            <v>0.120558721922211</v>
          </cell>
          <cell r="H512">
            <v>0.11197225056919</v>
          </cell>
          <cell r="I512">
            <v>1.56851844506808E-2</v>
          </cell>
        </row>
        <row r="513">
          <cell r="B513" t="str">
            <v>ITOT-CHPWODCCS</v>
          </cell>
          <cell r="C513" t="str">
            <v>VAR_fout</v>
          </cell>
          <cell r="D513" t="str">
            <v>CO2_O</v>
          </cell>
          <cell r="I513">
            <v>119.83694209659747</v>
          </cell>
          <cell r="J513">
            <v>1678.7274291993933</v>
          </cell>
        </row>
        <row r="514">
          <cell r="B514" t="str">
            <v>ITOT-CHPWODCCS</v>
          </cell>
          <cell r="C514" t="str">
            <v>VAR_fout</v>
          </cell>
          <cell r="D514" t="str">
            <v>CO2</v>
          </cell>
          <cell r="I514">
            <v>-119.836942096597</v>
          </cell>
          <cell r="J514">
            <v>-1678.7274291993899</v>
          </cell>
        </row>
        <row r="515">
          <cell r="B515" t="str">
            <v>ITOT-CHPWODCCS</v>
          </cell>
          <cell r="C515" t="str">
            <v>VAR_fout</v>
          </cell>
          <cell r="D515" t="str">
            <v>ITOT_LTH_CHP</v>
          </cell>
          <cell r="I515">
            <v>0.85310377272821902</v>
          </cell>
          <cell r="J515">
            <v>12.444472874354872</v>
          </cell>
        </row>
        <row r="516">
          <cell r="B516" t="str">
            <v>ITOT-CHPWODCCS</v>
          </cell>
          <cell r="C516" t="str">
            <v>VAR_fout</v>
          </cell>
          <cell r="D516" t="str">
            <v>ITOT_KEV_WOD_ELC_CHP</v>
          </cell>
          <cell r="I516">
            <v>0.40328541983515709</v>
          </cell>
          <cell r="J516">
            <v>5.8828417224222918</v>
          </cell>
        </row>
        <row r="517">
          <cell r="B517" t="str">
            <v>ITOT-CHPWODCCS</v>
          </cell>
          <cell r="C517" t="str">
            <v>VAR_fin</v>
          </cell>
          <cell r="D517" t="str">
            <v>IWOD</v>
          </cell>
          <cell r="I517">
            <v>1.2041058556041662</v>
          </cell>
          <cell r="J517">
            <v>16.847750841047056</v>
          </cell>
        </row>
        <row r="518">
          <cell r="B518" t="str">
            <v>ITOT-CHPWODCCS</v>
          </cell>
          <cell r="C518" t="str">
            <v>VAR_ncap</v>
          </cell>
          <cell r="D518" t="str">
            <v>-</v>
          </cell>
          <cell r="I518">
            <v>1.9092648487363199E-2</v>
          </cell>
          <cell r="J518">
            <v>0.21996993871301099</v>
          </cell>
        </row>
        <row r="519">
          <cell r="B519" t="str">
            <v>ITOT-CHPWODCCS</v>
          </cell>
          <cell r="C519" t="str">
            <v>VAR_cap</v>
          </cell>
          <cell r="D519" t="str">
            <v>-</v>
          </cell>
          <cell r="I519">
            <v>1.9092648487363199E-2</v>
          </cell>
          <cell r="J519">
            <v>0.23382611377986601</v>
          </cell>
        </row>
        <row r="520">
          <cell r="B520" t="str">
            <v>SUP_WODBIO</v>
          </cell>
          <cell r="C520" t="str">
            <v>VAR_fout</v>
          </cell>
          <cell r="D520" t="str">
            <v>ELC35</v>
          </cell>
          <cell r="F520">
            <v>1.917636799671356E-5</v>
          </cell>
          <cell r="G520">
            <v>1.9355626636116898E-5</v>
          </cell>
          <cell r="H520">
            <v>1.4281326451441384E-5</v>
          </cell>
          <cell r="I520">
            <v>6.6952866578908265E-6</v>
          </cell>
          <cell r="J520">
            <v>5.0388662233907906E-6</v>
          </cell>
        </row>
        <row r="521">
          <cell r="B521" t="str">
            <v>SUP_WODBIO</v>
          </cell>
          <cell r="C521" t="str">
            <v>VAR_fout</v>
          </cell>
          <cell r="D521" t="str">
            <v>BIO</v>
          </cell>
          <cell r="F521">
            <v>4.7940919991783834E-4</v>
          </cell>
          <cell r="G521">
            <v>4.8389066590292162E-4</v>
          </cell>
          <cell r="H521">
            <v>3.5703316128603415E-4</v>
          </cell>
          <cell r="I521">
            <v>1.6738216644727054E-4</v>
          </cell>
          <cell r="J521">
            <v>1.2597165558476944E-4</v>
          </cell>
        </row>
        <row r="522">
          <cell r="B522" t="str">
            <v>SUP_WODBIO</v>
          </cell>
          <cell r="C522" t="str">
            <v>VAR_fout</v>
          </cell>
          <cell r="D522" t="str">
            <v>LTH</v>
          </cell>
          <cell r="F522">
            <v>5.7529103990140633E-5</v>
          </cell>
          <cell r="G522">
            <v>5.8066879908350632E-5</v>
          </cell>
          <cell r="H522">
            <v>4.2843979354324115E-5</v>
          </cell>
          <cell r="I522">
            <v>2.0085859973672455E-5</v>
          </cell>
          <cell r="J522">
            <v>1.5116598670172354E-5</v>
          </cell>
        </row>
        <row r="523">
          <cell r="B523" t="str">
            <v>SUP_WODBIO</v>
          </cell>
          <cell r="C523" t="str">
            <v>VAR_fin</v>
          </cell>
          <cell r="D523" t="str">
            <v>CWOD</v>
          </cell>
          <cell r="F523">
            <v>6.4720241988908188E-4</v>
          </cell>
          <cell r="G523">
            <v>6.5325239896894469E-4</v>
          </cell>
          <cell r="H523">
            <v>4.8199476773614616E-4</v>
          </cell>
          <cell r="I523">
            <v>2.2596592470381502E-4</v>
          </cell>
          <cell r="J523">
            <v>1.7006173503943895E-4</v>
          </cell>
        </row>
        <row r="524">
          <cell r="B524" t="str">
            <v>SUP_WODBIO</v>
          </cell>
          <cell r="C524" t="str">
            <v>VAR_ncap</v>
          </cell>
          <cell r="D524" t="str">
            <v>-</v>
          </cell>
          <cell r="E524">
            <v>1.7019388854731099E-6</v>
          </cell>
          <cell r="F524">
            <v>4.9646787577854501E-5</v>
          </cell>
          <cell r="G524">
            <v>1.2423301907974701E-6</v>
          </cell>
          <cell r="H524">
            <v>8.2328270024339497E-7</v>
          </cell>
          <cell r="I524">
            <v>5.65436427169469E-6</v>
          </cell>
          <cell r="J524">
            <v>1.08876215077816E-5</v>
          </cell>
        </row>
        <row r="525">
          <cell r="B525" t="str">
            <v>SUP_WODBIO</v>
          </cell>
          <cell r="C525" t="str">
            <v>VAR_cap</v>
          </cell>
          <cell r="D525" t="str">
            <v>-</v>
          </cell>
          <cell r="E525">
            <v>1.7019388854731099E-6</v>
          </cell>
          <cell r="F525">
            <v>5.1264369427985642E-5</v>
          </cell>
          <cell r="G525">
            <v>5.2239985274819244E-5</v>
          </cell>
          <cell r="H525">
            <v>5.2407163168446407E-5</v>
          </cell>
          <cell r="I525">
            <v>4.3877201497477083E-5</v>
          </cell>
          <cell r="J525">
            <v>2.5683355798741006E-5</v>
          </cell>
        </row>
        <row r="526">
          <cell r="B526" t="str">
            <v>D-RLFO</v>
          </cell>
          <cell r="C526" t="str">
            <v>VAR_fout</v>
          </cell>
          <cell r="D526" t="str">
            <v>CO2</v>
          </cell>
          <cell r="E526">
            <v>4514.4823399463403</v>
          </cell>
          <cell r="F526">
            <v>3846.5258032214201</v>
          </cell>
          <cell r="G526">
            <v>3257.7725176167801</v>
          </cell>
          <cell r="H526">
            <v>3137.5990597056498</v>
          </cell>
          <cell r="I526">
            <v>1895.7921073062701</v>
          </cell>
        </row>
        <row r="527">
          <cell r="B527" t="str">
            <v>D-RLFO</v>
          </cell>
          <cell r="C527" t="str">
            <v>VAR_fout</v>
          </cell>
          <cell r="D527" t="str">
            <v>RLFO</v>
          </cell>
          <cell r="E527">
            <v>60.231821217262315</v>
          </cell>
          <cell r="F527">
            <v>51.320004607653942</v>
          </cell>
          <cell r="G527">
            <v>43.465220978596797</v>
          </cell>
          <cell r="H527">
            <v>41.861975286544443</v>
          </cell>
          <cell r="I527">
            <v>25.294730360138107</v>
          </cell>
          <cell r="J527">
            <v>3.1944428957274883E-3</v>
          </cell>
        </row>
        <row r="528">
          <cell r="B528" t="str">
            <v>D-RLFO</v>
          </cell>
          <cell r="C528" t="str">
            <v>VAR_fin</v>
          </cell>
          <cell r="D528" t="str">
            <v>LFO</v>
          </cell>
          <cell r="E528">
            <v>61.254848574577245</v>
          </cell>
          <cell r="F528">
            <v>52.191666258092539</v>
          </cell>
          <cell r="G528">
            <v>44.203154920173432</v>
          </cell>
          <cell r="H528">
            <v>42.572578829113283</v>
          </cell>
          <cell r="I528">
            <v>25.723095078782475</v>
          </cell>
        </row>
        <row r="529">
          <cell r="B529" t="str">
            <v>D-RLFO</v>
          </cell>
          <cell r="C529" t="str">
            <v>VAR_fin</v>
          </cell>
          <cell r="D529" t="str">
            <v>BDS</v>
          </cell>
          <cell r="G529">
            <v>3.1551962804199309E-4</v>
          </cell>
          <cell r="H529">
            <v>4.1506063106065965E-4</v>
          </cell>
          <cell r="I529">
            <v>1.2620223746310215E-3</v>
          </cell>
          <cell r="J529">
            <v>3.2473645317359452E-3</v>
          </cell>
        </row>
        <row r="530">
          <cell r="B530" t="str">
            <v>G-INTC-EXP00-IT</v>
          </cell>
          <cell r="C530" t="str">
            <v>VAR_fout</v>
          </cell>
          <cell r="D530" t="str">
            <v>ELC_E-IT</v>
          </cell>
          <cell r="E530">
            <v>71.694109470993226</v>
          </cell>
          <cell r="F530">
            <v>35.545153040288476</v>
          </cell>
          <cell r="G530">
            <v>54.848321828051468</v>
          </cell>
          <cell r="H530">
            <v>30.994878512968025</v>
          </cell>
          <cell r="I530">
            <v>13.954118475336591</v>
          </cell>
          <cell r="J530">
            <v>22.03200239816351</v>
          </cell>
        </row>
        <row r="531">
          <cell r="B531" t="str">
            <v>G-INTC-EXP00-IT</v>
          </cell>
          <cell r="C531" t="str">
            <v>VAR_fin</v>
          </cell>
          <cell r="D531" t="str">
            <v>ELC</v>
          </cell>
          <cell r="E531">
            <v>71.694109470993226</v>
          </cell>
          <cell r="F531">
            <v>35.545153040288476</v>
          </cell>
          <cell r="G531">
            <v>54.848321828051468</v>
          </cell>
          <cell r="H531">
            <v>30.994878512968025</v>
          </cell>
          <cell r="I531">
            <v>13.954118475336591</v>
          </cell>
          <cell r="J531">
            <v>22.03200239816351</v>
          </cell>
        </row>
        <row r="532">
          <cell r="B532" t="str">
            <v>G-INTC-EXP00-IT</v>
          </cell>
          <cell r="C532" t="str">
            <v>VAR_ncap</v>
          </cell>
          <cell r="D532" t="str">
            <v>-</v>
          </cell>
          <cell r="E532">
            <v>2.75792300913967E-6</v>
          </cell>
          <cell r="F532">
            <v>2.66101196591086E-6</v>
          </cell>
          <cell r="G532">
            <v>3.3701081249694199E-6</v>
          </cell>
          <cell r="H532">
            <v>2.0217948420923998E-6</v>
          </cell>
          <cell r="I532">
            <v>2.4400722386718301E-6</v>
          </cell>
          <cell r="J532">
            <v>3.4692128781961001E-6</v>
          </cell>
        </row>
        <row r="533">
          <cell r="B533" t="str">
            <v>G-INTC-EXP00-IT</v>
          </cell>
          <cell r="C533" t="str">
            <v>VAR_cap</v>
          </cell>
          <cell r="D533" t="str">
            <v>-</v>
          </cell>
          <cell r="E533">
            <v>3.7499977371474245</v>
          </cell>
          <cell r="F533">
            <v>3.7499960316539007</v>
          </cell>
          <cell r="G533">
            <v>3.749995314504099</v>
          </cell>
          <cell r="H533">
            <v>3.7499971148083562</v>
          </cell>
          <cell r="I533">
            <v>2.3999998298001719</v>
          </cell>
          <cell r="J533">
            <v>2.3999999310224824</v>
          </cell>
        </row>
        <row r="534">
          <cell r="B534" t="str">
            <v>EWOD-CCS</v>
          </cell>
          <cell r="C534" t="str">
            <v>VAR_fout</v>
          </cell>
          <cell r="D534" t="str">
            <v>CO2_O</v>
          </cell>
          <cell r="I534">
            <v>0.98083087019274806</v>
          </cell>
          <cell r="J534">
            <v>2688.2497283107373</v>
          </cell>
        </row>
        <row r="535">
          <cell r="B535" t="str">
            <v>EWOD-CCS</v>
          </cell>
          <cell r="C535" t="str">
            <v>VAR_fout</v>
          </cell>
          <cell r="D535" t="str">
            <v>CO2</v>
          </cell>
          <cell r="I535">
            <v>-0.98083087019274795</v>
          </cell>
          <cell r="J535">
            <v>-2688.24972831074</v>
          </cell>
        </row>
        <row r="536">
          <cell r="B536" t="str">
            <v>EWOD-CCS</v>
          </cell>
          <cell r="C536" t="str">
            <v>VAR_fout</v>
          </cell>
          <cell r="D536" t="str">
            <v>ELC13</v>
          </cell>
          <cell r="I536">
            <v>2.1738579545130254E-3</v>
          </cell>
          <cell r="J536">
            <v>5.9580843478727106</v>
          </cell>
        </row>
        <row r="537">
          <cell r="B537" t="str">
            <v>EWOD-CCS</v>
          </cell>
          <cell r="C537" t="str">
            <v>VAR_fin</v>
          </cell>
          <cell r="D537" t="str">
            <v>EWOD</v>
          </cell>
          <cell r="I537">
            <v>1.0033908248198924E-2</v>
          </cell>
          <cell r="J537">
            <v>22.436044976828743</v>
          </cell>
        </row>
        <row r="538">
          <cell r="B538" t="str">
            <v>EWOD-CCS</v>
          </cell>
          <cell r="C538" t="str">
            <v>VAR_ncap</v>
          </cell>
          <cell r="D538" t="str">
            <v>-</v>
          </cell>
          <cell r="I538">
            <v>2.5666586488355301E-4</v>
          </cell>
          <cell r="J538">
            <v>0.35270223582263399</v>
          </cell>
        </row>
        <row r="539">
          <cell r="B539" t="str">
            <v>EWOD-CCS</v>
          </cell>
          <cell r="C539" t="str">
            <v>VAR_cap</v>
          </cell>
          <cell r="D539" t="str">
            <v>-</v>
          </cell>
          <cell r="I539">
            <v>2.5666586488355301E-4</v>
          </cell>
          <cell r="J539">
            <v>0.35295880403116431</v>
          </cell>
        </row>
        <row r="540">
          <cell r="B540" t="str">
            <v>EOIL-ENG</v>
          </cell>
          <cell r="C540" t="str">
            <v>VAR_fout</v>
          </cell>
          <cell r="D540" t="str">
            <v>ELC35</v>
          </cell>
          <cell r="E540">
            <v>3.9601746795513988E-2</v>
          </cell>
          <cell r="F540">
            <v>1.5331921141533987E-4</v>
          </cell>
          <cell r="G540">
            <v>3.5708741924546173E-3</v>
          </cell>
          <cell r="H540">
            <v>7.0356823322589043E-4</v>
          </cell>
          <cell r="I540">
            <v>1.6855638750750649E-3</v>
          </cell>
          <cell r="J540">
            <v>2.4000663826043317E-6</v>
          </cell>
        </row>
        <row r="541">
          <cell r="B541" t="str">
            <v>EOIL-ENG</v>
          </cell>
          <cell r="C541" t="str">
            <v>VAR_fout</v>
          </cell>
          <cell r="D541" t="str">
            <v>CO2_E</v>
          </cell>
          <cell r="E541">
            <v>9.3238103134615606</v>
          </cell>
          <cell r="F541">
            <v>0.18298102163603999</v>
          </cell>
          <cell r="G541">
            <v>0.90981775136493803</v>
          </cell>
          <cell r="H541">
            <v>0.19436757062016</v>
          </cell>
          <cell r="I541">
            <v>0.41086441443736299</v>
          </cell>
          <cell r="J541">
            <v>1.52215168530033E-3</v>
          </cell>
        </row>
        <row r="542">
          <cell r="B542" t="str">
            <v>EOIL-ENG</v>
          </cell>
          <cell r="C542" t="str">
            <v>VAR_fin</v>
          </cell>
          <cell r="D542" t="str">
            <v>ELFO</v>
          </cell>
          <cell r="E542">
            <v>0.12651031632919343</v>
          </cell>
          <cell r="F542">
            <v>2.4827818403804587E-3</v>
          </cell>
          <cell r="G542">
            <v>1.2344881293961166E-2</v>
          </cell>
          <cell r="H542">
            <v>2.6372804697443715E-3</v>
          </cell>
          <cell r="I542">
            <v>5.5748224482681527E-3</v>
          </cell>
          <cell r="J542">
            <v>2.0653347154685644E-5</v>
          </cell>
        </row>
        <row r="543">
          <cell r="B543" t="str">
            <v>EOIL-ENG</v>
          </cell>
          <cell r="C543" t="str">
            <v>VAR_ncap</v>
          </cell>
          <cell r="D543" t="str">
            <v>-</v>
          </cell>
          <cell r="F543">
            <v>7.6488155277307502E-6</v>
          </cell>
          <cell r="G543">
            <v>8.9283188381638395E-6</v>
          </cell>
          <cell r="H543">
            <v>9.9042374976051499E-6</v>
          </cell>
          <cell r="I543">
            <v>1.73850508313543E-2</v>
          </cell>
          <cell r="J543">
            <v>1.9147915698342299E-4</v>
          </cell>
        </row>
        <row r="544">
          <cell r="B544" t="str">
            <v>EOIL-ENG</v>
          </cell>
          <cell r="C544" t="str">
            <v>VAR_cap</v>
          </cell>
          <cell r="D544" t="str">
            <v>-</v>
          </cell>
          <cell r="E544">
            <v>1.6046821574490597E-2</v>
          </cell>
          <cell r="F544">
            <v>1.848193490659733E-3</v>
          </cell>
          <cell r="G544">
            <v>1.7986038417703958E-3</v>
          </cell>
          <cell r="H544">
            <v>1.7869268514809191E-3</v>
          </cell>
          <cell r="I544">
            <v>2.5963324678652078E-2</v>
          </cell>
          <cell r="J544">
            <v>2.43809045278847E-2</v>
          </cell>
        </row>
        <row r="545">
          <cell r="B545" t="str">
            <v>D-SWOD</v>
          </cell>
          <cell r="C545" t="str">
            <v>VAR_fout</v>
          </cell>
          <cell r="D545" t="str">
            <v>SWOD</v>
          </cell>
          <cell r="E545">
            <v>8.5743694242731134</v>
          </cell>
          <cell r="F545">
            <v>9.976082296189583</v>
          </cell>
          <cell r="G545">
            <v>8.6160999415652668</v>
          </cell>
          <cell r="H545">
            <v>7.1398810970418616</v>
          </cell>
          <cell r="I545">
            <v>3.0658308506196654</v>
          </cell>
          <cell r="J545">
            <v>0.53597951717299974</v>
          </cell>
        </row>
        <row r="546">
          <cell r="B546" t="str">
            <v>D-SWOD</v>
          </cell>
          <cell r="C546" t="str">
            <v>VAR_fin</v>
          </cell>
          <cell r="D546" t="str">
            <v>WOD</v>
          </cell>
          <cell r="E546">
            <v>8.5743694242731134</v>
          </cell>
          <cell r="F546">
            <v>9.976082296189583</v>
          </cell>
          <cell r="G546">
            <v>8.6160999415652668</v>
          </cell>
          <cell r="H546">
            <v>7.1398810970418616</v>
          </cell>
          <cell r="I546">
            <v>3.0658308506196654</v>
          </cell>
          <cell r="J546">
            <v>0.53597951717299974</v>
          </cell>
        </row>
        <row r="547">
          <cell r="B547" t="str">
            <v>SCOM-CHPWOD</v>
          </cell>
          <cell r="C547" t="str">
            <v>VAR_fout</v>
          </cell>
          <cell r="D547" t="str">
            <v>SCOM_KEV_WOD_ELC_CHP</v>
          </cell>
          <cell r="H547">
            <v>2.4271774769993883E-3</v>
          </cell>
          <cell r="I547">
            <v>3.1388369601999776E-3</v>
          </cell>
          <cell r="J547">
            <v>6.1937424867372387E-4</v>
          </cell>
        </row>
        <row r="548">
          <cell r="B548" t="str">
            <v>SCOM-CHPWOD</v>
          </cell>
          <cell r="C548" t="str">
            <v>VAR_fout</v>
          </cell>
          <cell r="D548" t="str">
            <v>SCOM_LTH_CHPWOD</v>
          </cell>
          <cell r="H548">
            <v>3.8790383846170643E-3</v>
          </cell>
          <cell r="I548">
            <v>4.8001663829219596E-3</v>
          </cell>
          <cell r="J548">
            <v>9.0961058071849178E-4</v>
          </cell>
        </row>
        <row r="549">
          <cell r="B549" t="str">
            <v>SCOM-CHPWOD</v>
          </cell>
          <cell r="C549" t="str">
            <v>VAR_fin</v>
          </cell>
          <cell r="D549" t="str">
            <v>SWOD</v>
          </cell>
          <cell r="H549">
            <v>7.7775220524994443E-3</v>
          </cell>
          <cell r="I549">
            <v>9.9376159924000392E-3</v>
          </cell>
          <cell r="J549">
            <v>1.9034348581792818E-3</v>
          </cell>
        </row>
        <row r="550">
          <cell r="B550" t="str">
            <v>SCOM-CHPWOD</v>
          </cell>
          <cell r="C550" t="str">
            <v>VAR_ncap</v>
          </cell>
          <cell r="D550" t="str">
            <v>-</v>
          </cell>
          <cell r="H550">
            <v>1.7856606630433099E-4</v>
          </cell>
          <cell r="I550">
            <v>4.76645095568748E-5</v>
          </cell>
          <cell r="J550">
            <v>2.5066160121070399E-6</v>
          </cell>
        </row>
        <row r="551">
          <cell r="B551" t="str">
            <v>SCOM-CHPWOD</v>
          </cell>
          <cell r="C551" t="str">
            <v>VAR_cap</v>
          </cell>
          <cell r="D551" t="str">
            <v>-</v>
          </cell>
          <cell r="H551">
            <v>1.7856606630433099E-4</v>
          </cell>
          <cell r="I551">
            <v>2.6031280172259783E-4</v>
          </cell>
          <cell r="J551">
            <v>7.5297631800362632E-5</v>
          </cell>
        </row>
        <row r="552">
          <cell r="B552" t="str">
            <v>ENUC_BMGL</v>
          </cell>
          <cell r="C552" t="str">
            <v>VAR_fout</v>
          </cell>
          <cell r="D552" t="str">
            <v>ELC</v>
          </cell>
          <cell r="E552">
            <v>32.820801740488101</v>
          </cell>
          <cell r="F552">
            <v>32.820777671279394</v>
          </cell>
          <cell r="G552">
            <v>31.560295506636091</v>
          </cell>
          <cell r="H552">
            <v>32.820792154621579</v>
          </cell>
          <cell r="I552">
            <v>32.820794864953676</v>
          </cell>
        </row>
        <row r="553">
          <cell r="B553" t="str">
            <v>ENUC_BMGL</v>
          </cell>
          <cell r="C553" t="str">
            <v>VAR_fin</v>
          </cell>
          <cell r="D553" t="str">
            <v>URN</v>
          </cell>
          <cell r="E553">
            <v>98.945504653746099</v>
          </cell>
          <cell r="F553">
            <v>98.945432091837858</v>
          </cell>
          <cell r="G553">
            <v>95.145432174900478</v>
          </cell>
          <cell r="H553">
            <v>98.945475755049316</v>
          </cell>
          <cell r="I553">
            <v>98.945483925939811</v>
          </cell>
        </row>
        <row r="554">
          <cell r="B554" t="str">
            <v>ENUC_BMGL</v>
          </cell>
          <cell r="C554" t="str">
            <v>VAR_cap</v>
          </cell>
          <cell r="D554" t="str">
            <v>-</v>
          </cell>
          <cell r="E554">
            <v>1.22</v>
          </cell>
          <cell r="F554">
            <v>1.2199998838343296</v>
          </cell>
          <cell r="G554">
            <v>1.2199998251148207</v>
          </cell>
          <cell r="H554">
            <v>1.2199997946390668</v>
          </cell>
          <cell r="I554">
            <v>1.2199998553470801</v>
          </cell>
        </row>
        <row r="555">
          <cell r="B555" t="str">
            <v>D-RSH2R</v>
          </cell>
          <cell r="C555" t="str">
            <v>VAR_fout</v>
          </cell>
          <cell r="D555" t="str">
            <v>RSH2</v>
          </cell>
          <cell r="H555">
            <v>1.4985633126879604E-3</v>
          </cell>
          <cell r="I555">
            <v>3.4412462808676076E-3</v>
          </cell>
          <cell r="J555">
            <v>3.3357128149519369E-3</v>
          </cell>
        </row>
        <row r="556">
          <cell r="B556" t="str">
            <v>D-RSH2R</v>
          </cell>
          <cell r="C556" t="str">
            <v>VAR_fin</v>
          </cell>
          <cell r="D556" t="str">
            <v>H2</v>
          </cell>
          <cell r="H556">
            <v>1.4985633126879604E-3</v>
          </cell>
          <cell r="I556">
            <v>3.4412462808676076E-3</v>
          </cell>
          <cell r="J556">
            <v>3.3357128149519369E-3</v>
          </cell>
        </row>
        <row r="557">
          <cell r="B557" t="str">
            <v>D-RSH2R</v>
          </cell>
          <cell r="C557" t="str">
            <v>VAR_ncap</v>
          </cell>
          <cell r="D557" t="str">
            <v>-</v>
          </cell>
          <cell r="H557">
            <v>1.05055962433837E-4</v>
          </cell>
          <cell r="I557">
            <v>1.9401252289320801E-4</v>
          </cell>
          <cell r="J557">
            <v>1.06008394212399E-4</v>
          </cell>
        </row>
        <row r="558">
          <cell r="B558" t="str">
            <v>D-RSH2R</v>
          </cell>
          <cell r="C558" t="str">
            <v>VAR_cap</v>
          </cell>
          <cell r="D558" t="str">
            <v>-</v>
          </cell>
          <cell r="H558">
            <v>1.05055962433837E-4</v>
          </cell>
          <cell r="I558">
            <v>2.0940777976474401E-4</v>
          </cell>
          <cell r="J558">
            <v>1.72461805437796E-4</v>
          </cell>
        </row>
        <row r="559">
          <cell r="B559" t="str">
            <v>ENGA-GTOC</v>
          </cell>
          <cell r="C559" t="str">
            <v>VAR_fout</v>
          </cell>
          <cell r="D559" t="str">
            <v>ELC13</v>
          </cell>
          <cell r="F559">
            <v>6.1078444730581192E-4</v>
          </cell>
          <cell r="G559">
            <v>7.2045491556006957E-3</v>
          </cell>
          <cell r="H559">
            <v>3.9027927886708968E-3</v>
          </cell>
          <cell r="I559">
            <v>0.12362093468501702</v>
          </cell>
          <cell r="J559">
            <v>1.0099970441606976E-3</v>
          </cell>
        </row>
        <row r="560">
          <cell r="B560" t="str">
            <v>ENGA-GTOC</v>
          </cell>
          <cell r="C560" t="str">
            <v>VAR_fout</v>
          </cell>
          <cell r="D560" t="str">
            <v>CO2_E</v>
          </cell>
          <cell r="F560">
            <v>0.16542655444156101</v>
          </cell>
          <cell r="G560">
            <v>1.1711058441475899</v>
          </cell>
          <cell r="H560">
            <v>0.57651264179654005</v>
          </cell>
          <cell r="I560">
            <v>17.1643650287855</v>
          </cell>
          <cell r="J560">
            <v>0.15040117939623801</v>
          </cell>
        </row>
        <row r="561">
          <cell r="B561" t="str">
            <v>ENGA-GTOC</v>
          </cell>
          <cell r="C561" t="str">
            <v>VAR_fin</v>
          </cell>
          <cell r="D561" t="str">
            <v>ENGA</v>
          </cell>
          <cell r="F561">
            <v>2.9330949369071177E-3</v>
          </cell>
          <cell r="G561">
            <v>2.0764288016801285E-2</v>
          </cell>
          <cell r="H561">
            <v>1.0221855351002472E-2</v>
          </cell>
          <cell r="I561">
            <v>0.30433271327633749</v>
          </cell>
          <cell r="J561">
            <v>2.6666875779474842E-3</v>
          </cell>
        </row>
        <row r="562">
          <cell r="B562" t="str">
            <v>ENGA-GTOC</v>
          </cell>
          <cell r="C562" t="str">
            <v>VAR_fin</v>
          </cell>
          <cell r="D562" t="str">
            <v>GTC</v>
          </cell>
          <cell r="F562">
            <v>0.25000022146472001</v>
          </cell>
          <cell r="G562">
            <v>6.8342227884025511E-2</v>
          </cell>
          <cell r="H562">
            <v>6.8327434859999842E-2</v>
          </cell>
          <cell r="I562">
            <v>6.8350352898050748E-2</v>
          </cell>
          <cell r="J562">
            <v>1.2101216639763167E-2</v>
          </cell>
        </row>
        <row r="563">
          <cell r="B563" t="str">
            <v>ENGA-GTOC</v>
          </cell>
          <cell r="C563" t="str">
            <v>VAR_ncap</v>
          </cell>
          <cell r="D563" t="str">
            <v>-</v>
          </cell>
          <cell r="F563">
            <v>0.25000022146472001</v>
          </cell>
          <cell r="G563">
            <v>1.6533064914029701E-6</v>
          </cell>
          <cell r="H563">
            <v>6.8803143584781202E-6</v>
          </cell>
          <cell r="I563">
            <v>1.5748811161998E-5</v>
          </cell>
          <cell r="J563">
            <v>8.1175183616967003E-5</v>
          </cell>
        </row>
        <row r="564">
          <cell r="B564" t="str">
            <v>ENGA-GTOC</v>
          </cell>
          <cell r="C564" t="str">
            <v>VAR_cap</v>
          </cell>
          <cell r="D564" t="str">
            <v>-</v>
          </cell>
          <cell r="F564">
            <v>0.25000022146472001</v>
          </cell>
          <cell r="G564">
            <v>6.8342227884024997E-2</v>
          </cell>
          <cell r="H564">
            <v>6.8327434860000036E-2</v>
          </cell>
          <cell r="I564">
            <v>6.8350352898051026E-2</v>
          </cell>
          <cell r="J564">
            <v>1.2101216639763102E-2</v>
          </cell>
        </row>
        <row r="565">
          <cell r="B565" t="str">
            <v>D-RSH2</v>
          </cell>
          <cell r="C565" t="str">
            <v>VAR_fout</v>
          </cell>
          <cell r="D565" t="str">
            <v>RSH2</v>
          </cell>
          <cell r="H565">
            <v>1.2360420339880003E-3</v>
          </cell>
          <cell r="I565">
            <v>3.1030763368395256E-3</v>
          </cell>
          <cell r="J565">
            <v>3.139188127608359E-3</v>
          </cell>
        </row>
        <row r="566">
          <cell r="B566" t="str">
            <v>D-RSH2</v>
          </cell>
          <cell r="C566" t="str">
            <v>VAR_fin</v>
          </cell>
          <cell r="D566" t="str">
            <v>H2</v>
          </cell>
          <cell r="H566">
            <v>1.2454586818099146E-3</v>
          </cell>
          <cell r="I566">
            <v>3.1267167764241375E-3</v>
          </cell>
          <cell r="J566">
            <v>3.1631036808270874E-3</v>
          </cell>
        </row>
        <row r="567">
          <cell r="B567" t="str">
            <v>D-RSH2</v>
          </cell>
          <cell r="C567" t="str">
            <v>VAR_ncap</v>
          </cell>
          <cell r="D567" t="str">
            <v>-</v>
          </cell>
          <cell r="H567">
            <v>1.2512893358049599E-4</v>
          </cell>
          <cell r="I567">
            <v>1.8999034616200699E-5</v>
          </cell>
          <cell r="J567">
            <v>5.7041870042722502E-6</v>
          </cell>
        </row>
        <row r="568">
          <cell r="B568" t="str">
            <v>D-RSH2</v>
          </cell>
          <cell r="C568" t="str">
            <v>VAR_cap</v>
          </cell>
          <cell r="D568" t="str">
            <v>-</v>
          </cell>
          <cell r="H568">
            <v>1.2512893358049599E-4</v>
          </cell>
          <cell r="I568">
            <v>2.3133628038176699E-4</v>
          </cell>
          <cell r="J568">
            <v>2.3704046738603899E-4</v>
          </cell>
        </row>
        <row r="569">
          <cell r="B569" t="str">
            <v>D-RWOD</v>
          </cell>
          <cell r="C569" t="str">
            <v>VAR_fout</v>
          </cell>
          <cell r="D569" t="str">
            <v>RWOD</v>
          </cell>
          <cell r="E569">
            <v>13.722990797039103</v>
          </cell>
          <cell r="F569">
            <v>12.565232010046779</v>
          </cell>
          <cell r="G569">
            <v>11.057176404665846</v>
          </cell>
          <cell r="H569">
            <v>10.407921117212441</v>
          </cell>
          <cell r="I569">
            <v>9.5864344206458458</v>
          </cell>
          <cell r="J569">
            <v>3.8176896724876186</v>
          </cell>
        </row>
        <row r="570">
          <cell r="B570" t="str">
            <v>D-RWOD</v>
          </cell>
          <cell r="C570" t="str">
            <v>VAR_fin</v>
          </cell>
          <cell r="D570" t="str">
            <v>WOD</v>
          </cell>
          <cell r="E570">
            <v>13.722990797039103</v>
          </cell>
          <cell r="F570">
            <v>12.565232010046779</v>
          </cell>
          <cell r="G570">
            <v>11.057176404665846</v>
          </cell>
          <cell r="H570">
            <v>10.407921117212441</v>
          </cell>
          <cell r="I570">
            <v>9.5864344206458458</v>
          </cell>
          <cell r="J570">
            <v>3.8176896724876186</v>
          </cell>
        </row>
        <row r="571">
          <cell r="B571" t="str">
            <v>SCOM-CHPGFC</v>
          </cell>
          <cell r="C571" t="str">
            <v>VAR_fout</v>
          </cell>
          <cell r="D571" t="str">
            <v>CO2_S</v>
          </cell>
          <cell r="H571">
            <v>9.9840535845886105E-2</v>
          </cell>
          <cell r="I571">
            <v>0.418192508539246</v>
          </cell>
          <cell r="J571">
            <v>7.0762869092500805E-2</v>
          </cell>
        </row>
        <row r="572">
          <cell r="B572" t="str">
            <v>SCOM-CHPGFC</v>
          </cell>
          <cell r="C572" t="str">
            <v>VAR_fout</v>
          </cell>
          <cell r="D572" t="str">
            <v>SCOM_NKEV_GAS_ELC_CHP</v>
          </cell>
          <cell r="H572">
            <v>1.0621333600626174E-3</v>
          </cell>
          <cell r="I572">
            <v>4.5230040817188016E-3</v>
          </cell>
          <cell r="J572">
            <v>7.7788969569770325E-4</v>
          </cell>
        </row>
        <row r="573">
          <cell r="B573" t="str">
            <v>SCOM-CHPGFC</v>
          </cell>
          <cell r="C573" t="str">
            <v>VAR_fout</v>
          </cell>
          <cell r="D573" t="str">
            <v>SCOM_LTH_CHPNGA</v>
          </cell>
          <cell r="H573">
            <v>3.1864000801878521E-4</v>
          </cell>
          <cell r="I573">
            <v>1.3346569421465334E-3</v>
          </cell>
          <cell r="J573">
            <v>2.2583894391223664E-4</v>
          </cell>
        </row>
        <row r="574">
          <cell r="B574" t="str">
            <v>SCOM-CHPGFC</v>
          </cell>
          <cell r="C574" t="str">
            <v>VAR_fin</v>
          </cell>
          <cell r="D574" t="str">
            <v>SNGA</v>
          </cell>
          <cell r="H574">
            <v>1.7702222667710273E-3</v>
          </cell>
          <cell r="I574">
            <v>7.4147607897029569E-3</v>
          </cell>
          <cell r="J574">
            <v>1.2546607995124258E-3</v>
          </cell>
        </row>
        <row r="575">
          <cell r="B575" t="str">
            <v>SCOM-CHPGFC</v>
          </cell>
          <cell r="C575" t="str">
            <v>VAR_ncap</v>
          </cell>
          <cell r="D575" t="str">
            <v>-</v>
          </cell>
          <cell r="H575">
            <v>6.5247124638084407E-5</v>
          </cell>
          <cell r="I575">
            <v>1.38701619673322E-6</v>
          </cell>
          <cell r="J575">
            <v>1.68581993010608E-6</v>
          </cell>
        </row>
        <row r="576">
          <cell r="B576" t="str">
            <v>SCOM-CHPGFC</v>
          </cell>
          <cell r="C576" t="str">
            <v>VAR_cap</v>
          </cell>
          <cell r="D576" t="str">
            <v>-</v>
          </cell>
          <cell r="H576">
            <v>6.5247124638084407E-5</v>
          </cell>
          <cell r="I576">
            <v>2.6593136220130054E-4</v>
          </cell>
          <cell r="J576">
            <v>9.5674897935035916E-5</v>
          </cell>
        </row>
        <row r="577">
          <cell r="B577" t="str">
            <v>CHPOIL</v>
          </cell>
          <cell r="C577" t="str">
            <v>VAR_fout</v>
          </cell>
          <cell r="D577" t="str">
            <v>ELC35</v>
          </cell>
          <cell r="E577">
            <v>1.8017468027856202E-3</v>
          </cell>
          <cell r="F577">
            <v>9.8751086329052797E-5</v>
          </cell>
          <cell r="G577">
            <v>1.2064193647222201E-3</v>
          </cell>
          <cell r="H577">
            <v>3.0993981625655016E-4</v>
          </cell>
          <cell r="I577">
            <v>3.390572195199668E-4</v>
          </cell>
        </row>
        <row r="578">
          <cell r="B578" t="str">
            <v>CHPOIL</v>
          </cell>
          <cell r="C578" t="str">
            <v>VAR_fout</v>
          </cell>
          <cell r="D578" t="str">
            <v>LTH</v>
          </cell>
          <cell r="E578">
            <v>9.2661264143260452E-3</v>
          </cell>
          <cell r="F578">
            <v>5.0786272969227176E-4</v>
          </cell>
          <cell r="G578">
            <v>6.2044424471428394E-3</v>
          </cell>
          <cell r="H578">
            <v>1.5939761978908296E-3</v>
          </cell>
          <cell r="I578">
            <v>1.7437228432455449E-3</v>
          </cell>
          <cell r="J578">
            <v>6.9662907027236389E-6</v>
          </cell>
        </row>
        <row r="579">
          <cell r="B579" t="str">
            <v>CHPOIL</v>
          </cell>
          <cell r="C579" t="str">
            <v>VAR_fout</v>
          </cell>
          <cell r="D579" t="str">
            <v>CO2_E</v>
          </cell>
          <cell r="E579">
            <v>1.87564603043781</v>
          </cell>
          <cell r="F579">
            <v>0.21553576439910599</v>
          </cell>
          <cell r="G579">
            <v>0.92556214223383604</v>
          </cell>
          <cell r="H579">
            <v>0.24736173903921199</v>
          </cell>
          <cell r="I579">
            <v>0.26172624628178998</v>
          </cell>
          <cell r="J579">
            <v>1.8983425447090701E-3</v>
          </cell>
        </row>
        <row r="580">
          <cell r="B580" t="str">
            <v>CHPOIL</v>
          </cell>
          <cell r="C580" t="str">
            <v>VAR_fin</v>
          </cell>
          <cell r="D580" t="str">
            <v>ELFO</v>
          </cell>
          <cell r="E580">
            <v>2.5449742611096539E-2</v>
          </cell>
          <cell r="F580">
            <v>2.9245015522266771E-3</v>
          </cell>
          <cell r="G580">
            <v>1.2558509392589366E-2</v>
          </cell>
          <cell r="H580">
            <v>3.3563329584696284E-3</v>
          </cell>
          <cell r="I580">
            <v>3.5512380770934887E-3</v>
          </cell>
          <cell r="J580">
            <v>2.5757700742321131E-5</v>
          </cell>
        </row>
        <row r="581">
          <cell r="B581" t="str">
            <v>CHPOIL</v>
          </cell>
          <cell r="C581" t="str">
            <v>VAR_ncap</v>
          </cell>
          <cell r="D581" t="str">
            <v>-</v>
          </cell>
          <cell r="F581">
            <v>3.7507472637107E-6</v>
          </cell>
          <cell r="G581">
            <v>3.9634687592070802E-6</v>
          </cell>
          <cell r="H581">
            <v>7.2599955870663804E-6</v>
          </cell>
          <cell r="I581">
            <v>5.0864931270066297E-5</v>
          </cell>
          <cell r="J581">
            <v>4.9412254433367503E-5</v>
          </cell>
        </row>
        <row r="582">
          <cell r="B582" t="str">
            <v>CHPOIL</v>
          </cell>
          <cell r="C582" t="str">
            <v>VAR_cap</v>
          </cell>
          <cell r="D582" t="str">
            <v>-</v>
          </cell>
          <cell r="E582">
            <v>2.8116569543575314E-3</v>
          </cell>
          <cell r="F582">
            <v>1.0457106774760822E-3</v>
          </cell>
          <cell r="G582">
            <v>9.5941596737076675E-4</v>
          </cell>
          <cell r="H582">
            <v>6.5475909471724315E-4</v>
          </cell>
          <cell r="I582">
            <v>2.316200260579578E-4</v>
          </cell>
          <cell r="J582">
            <v>1.1192220023229371E-4</v>
          </cell>
        </row>
        <row r="583">
          <cell r="B583" t="str">
            <v>CHPHFC</v>
          </cell>
          <cell r="C583" t="str">
            <v>VAR_fout</v>
          </cell>
          <cell r="D583" t="str">
            <v>ELC35</v>
          </cell>
          <cell r="I583">
            <v>1.592178374267144E-2</v>
          </cell>
          <cell r="J583">
            <v>1.4718647680206431E-2</v>
          </cell>
        </row>
        <row r="584">
          <cell r="B584" t="str">
            <v>CHPHFC</v>
          </cell>
          <cell r="C584" t="str">
            <v>VAR_fout</v>
          </cell>
          <cell r="D584" t="str">
            <v>LTH</v>
          </cell>
          <cell r="I584">
            <v>1.933359454467239E-2</v>
          </cell>
          <cell r="J584">
            <v>1.8573531596450976E-2</v>
          </cell>
        </row>
        <row r="585">
          <cell r="B585" t="str">
            <v>CHPHFC</v>
          </cell>
          <cell r="C585" t="str">
            <v>VAR_fin</v>
          </cell>
          <cell r="D585" t="str">
            <v>EH2</v>
          </cell>
          <cell r="I585">
            <v>3.7909008911122442E-2</v>
          </cell>
          <cell r="J585">
            <v>3.5044399238586772E-2</v>
          </cell>
        </row>
        <row r="586">
          <cell r="B586" t="str">
            <v>CHPHFC</v>
          </cell>
          <cell r="C586" t="str">
            <v>VAR_ncap</v>
          </cell>
          <cell r="D586" t="str">
            <v>-</v>
          </cell>
          <cell r="I586">
            <v>1.67176402980463E-3</v>
          </cell>
          <cell r="J586">
            <v>1.4028478862339901E-6</v>
          </cell>
        </row>
        <row r="587">
          <cell r="B587" t="str">
            <v>CHPHFC</v>
          </cell>
          <cell r="C587" t="str">
            <v>VAR_cap</v>
          </cell>
          <cell r="D587" t="str">
            <v>-</v>
          </cell>
          <cell r="I587">
            <v>1.67176402980463E-3</v>
          </cell>
          <cell r="J587">
            <v>1.6728528979952349E-3</v>
          </cell>
        </row>
        <row r="588">
          <cell r="B588" t="str">
            <v>ITOT-ESOLPV</v>
          </cell>
          <cell r="C588" t="str">
            <v>VAR_fout</v>
          </cell>
          <cell r="D588" t="str">
            <v>ITOT_SOL_ELC</v>
          </cell>
          <cell r="E588">
            <v>3.517953999707534</v>
          </cell>
          <cell r="F588">
            <v>4.8498358494891498</v>
          </cell>
          <cell r="G588">
            <v>9.5945035688359557</v>
          </cell>
          <cell r="H588">
            <v>12.306506660757115</v>
          </cell>
          <cell r="I588">
            <v>39.100410157928245</v>
          </cell>
          <cell r="J588">
            <v>52.547693487017966</v>
          </cell>
        </row>
        <row r="589">
          <cell r="B589" t="str">
            <v>ITOT-ESOLPV</v>
          </cell>
          <cell r="C589" t="str">
            <v>VAR_fin</v>
          </cell>
          <cell r="D589" t="str">
            <v>SOL</v>
          </cell>
          <cell r="E589">
            <v>3.517953999707534</v>
          </cell>
          <cell r="F589">
            <v>4.8498358494891498</v>
          </cell>
          <cell r="G589">
            <v>9.5945035688359557</v>
          </cell>
          <cell r="H589">
            <v>12.306506660757115</v>
          </cell>
          <cell r="I589">
            <v>39.100410157928245</v>
          </cell>
          <cell r="J589">
            <v>52.547693487017966</v>
          </cell>
        </row>
        <row r="590">
          <cell r="B590" t="str">
            <v>ITOT-ESOLPV</v>
          </cell>
          <cell r="C590" t="str">
            <v>VAR_fin</v>
          </cell>
          <cell r="D590" t="str">
            <v>SOLPVC</v>
          </cell>
          <cell r="E590">
            <v>3.51795399970753</v>
          </cell>
          <cell r="F590">
            <v>4.8498358494891596</v>
          </cell>
          <cell r="G590">
            <v>9.5945035688359503</v>
          </cell>
          <cell r="H590">
            <v>12.306506660757099</v>
          </cell>
          <cell r="I590">
            <v>39.100410157928202</v>
          </cell>
          <cell r="J590">
            <v>52.547693487018002</v>
          </cell>
        </row>
        <row r="591">
          <cell r="B591" t="str">
            <v>ITOT-ESOLPV</v>
          </cell>
          <cell r="C591" t="str">
            <v>VAR_ncap</v>
          </cell>
          <cell r="D591" t="str">
            <v>-</v>
          </cell>
          <cell r="F591">
            <v>4.21774633741245E-8</v>
          </cell>
          <cell r="G591">
            <v>1.26796406736321</v>
          </cell>
          <cell r="H591">
            <v>0.55648768157653095</v>
          </cell>
          <cell r="I591">
            <v>3.7926599866673301</v>
          </cell>
          <cell r="J591">
            <v>7.1048615645381199</v>
          </cell>
        </row>
        <row r="592">
          <cell r="B592" t="str">
            <v>ITOT-ESOLPV</v>
          </cell>
          <cell r="C592" t="str">
            <v>VAR_cap</v>
          </cell>
          <cell r="D592" t="str">
            <v>-</v>
          </cell>
          <cell r="E592">
            <v>1.1186210000000001</v>
          </cell>
          <cell r="F592">
            <v>1.6529270567645133</v>
          </cell>
          <cell r="G592">
            <v>3.0611851095406797</v>
          </cell>
          <cell r="H592">
            <v>3.5487568943131</v>
          </cell>
          <cell r="I592">
            <v>11.275162762929737</v>
          </cell>
          <cell r="J592">
            <v>15.1528794902264</v>
          </cell>
        </row>
        <row r="593">
          <cell r="B593" t="str">
            <v>SUP_WODBIOCCS</v>
          </cell>
          <cell r="C593" t="str">
            <v>VAR_fout</v>
          </cell>
          <cell r="D593" t="str">
            <v>ELC35</v>
          </cell>
          <cell r="I593">
            <v>1.3372679598180591E-5</v>
          </cell>
          <cell r="J593">
            <v>1.6281151124150532E-5</v>
          </cell>
        </row>
        <row r="594">
          <cell r="B594" t="str">
            <v>SUP_WODBIOCCS</v>
          </cell>
          <cell r="C594" t="str">
            <v>VAR_fout</v>
          </cell>
          <cell r="D594" t="str">
            <v>CO2_O</v>
          </cell>
          <cell r="I594">
            <v>1.9824108938100566E-2</v>
          </cell>
          <cell r="J594">
            <v>2.5937472253791231E-2</v>
          </cell>
        </row>
        <row r="595">
          <cell r="B595" t="str">
            <v>SUP_WODBIOCCS</v>
          </cell>
          <cell r="C595" t="str">
            <v>VAR_fout</v>
          </cell>
          <cell r="D595" t="str">
            <v>CO2</v>
          </cell>
          <cell r="I595">
            <v>-1.9824108938100601E-2</v>
          </cell>
          <cell r="J595">
            <v>-2.5937472253791199E-2</v>
          </cell>
        </row>
        <row r="596">
          <cell r="B596" t="str">
            <v>SUP_WODBIOCCS</v>
          </cell>
          <cell r="C596" t="str">
            <v>VAR_fout</v>
          </cell>
          <cell r="D596" t="str">
            <v>BIO</v>
          </cell>
          <cell r="I596">
            <v>3.1022876512582913E-4</v>
          </cell>
          <cell r="J596">
            <v>4.0702877810376283E-4</v>
          </cell>
        </row>
        <row r="597">
          <cell r="B597" t="str">
            <v>SUP_WODBIOCCS</v>
          </cell>
          <cell r="C597" t="str">
            <v>VAR_fout</v>
          </cell>
          <cell r="D597" t="str">
            <v>LTH</v>
          </cell>
          <cell r="I597">
            <v>3.7267185826300651E-5</v>
          </cell>
          <cell r="J597">
            <v>4.884345337245158E-5</v>
          </cell>
        </row>
        <row r="598">
          <cell r="B598" t="str">
            <v>SUP_WODBIOCCS</v>
          </cell>
          <cell r="C598" t="str">
            <v>VAR_fin</v>
          </cell>
          <cell r="D598" t="str">
            <v>CWOD</v>
          </cell>
          <cell r="I598">
            <v>4.6449706923840063E-4</v>
          </cell>
          <cell r="J598">
            <v>6.0943308866990697E-4</v>
          </cell>
        </row>
        <row r="599">
          <cell r="B599" t="str">
            <v>SUP_WODBIOCCS</v>
          </cell>
          <cell r="C599" t="str">
            <v>VAR_ncap</v>
          </cell>
          <cell r="D599" t="str">
            <v>-</v>
          </cell>
          <cell r="I599">
            <v>2.2605362517701301E-5</v>
          </cell>
          <cell r="J599">
            <v>1.4224955907100501E-7</v>
          </cell>
        </row>
        <row r="600">
          <cell r="B600" t="str">
            <v>SUP_WODBIOCCS</v>
          </cell>
          <cell r="C600" t="str">
            <v>VAR_cap</v>
          </cell>
          <cell r="D600" t="str">
            <v>-</v>
          </cell>
          <cell r="I600">
            <v>2.2605362517701301E-5</v>
          </cell>
          <cell r="J600">
            <v>2.27476120767723E-5</v>
          </cell>
        </row>
        <row r="601">
          <cell r="B601" t="str">
            <v>RHNS-CHPNGA</v>
          </cell>
          <cell r="C601" t="str">
            <v>VAR_fout</v>
          </cell>
          <cell r="D601" t="str">
            <v>CO2_R</v>
          </cell>
          <cell r="F601">
            <v>0.10222941493538</v>
          </cell>
          <cell r="G601">
            <v>0.65224626021295995</v>
          </cell>
          <cell r="H601">
            <v>0.49323620347758701</v>
          </cell>
          <cell r="I601">
            <v>0.61693154364156499</v>
          </cell>
          <cell r="J601">
            <v>0.23593444339395001</v>
          </cell>
        </row>
        <row r="602">
          <cell r="B602" t="str">
            <v>RHNS-CHPNGA</v>
          </cell>
          <cell r="C602" t="str">
            <v>VAR_fout</v>
          </cell>
          <cell r="D602" t="str">
            <v>RHNS_LTH_CHPNGA</v>
          </cell>
          <cell r="F602">
            <v>1.0852570345352584E-3</v>
          </cell>
          <cell r="G602">
            <v>5.2376837904537085E-3</v>
          </cell>
          <cell r="H602">
            <v>5.1129157096376845E-3</v>
          </cell>
          <cell r="I602">
            <v>6.4454692725817902E-3</v>
          </cell>
          <cell r="J602">
            <v>2.4604624670986472E-3</v>
          </cell>
        </row>
        <row r="603">
          <cell r="B603" t="str">
            <v>RHNS-CHPNGA</v>
          </cell>
          <cell r="C603" t="str">
            <v>VAR_fout</v>
          </cell>
          <cell r="D603" t="str">
            <v>RHNS_NKEV_GAS_ELC_CHP</v>
          </cell>
          <cell r="F603">
            <v>4.5540315170329403E-4</v>
          </cell>
          <cell r="G603">
            <v>2.2320681767660617E-3</v>
          </cell>
          <cell r="H603">
            <v>2.2369006229664809E-3</v>
          </cell>
          <cell r="I603">
            <v>2.8702480354465781E-3</v>
          </cell>
          <cell r="J603">
            <v>1.1325938340612802E-3</v>
          </cell>
        </row>
        <row r="604">
          <cell r="B604" t="str">
            <v>RHNS-CHPNGA</v>
          </cell>
          <cell r="C604" t="str">
            <v>VAR_fin</v>
          </cell>
          <cell r="D604" t="str">
            <v>RNGA</v>
          </cell>
          <cell r="F604">
            <v>1.8125782789961068E-3</v>
          </cell>
          <cell r="G604">
            <v>1.156465000377589E-2</v>
          </cell>
          <cell r="H604">
            <v>8.7453227566948004E-3</v>
          </cell>
          <cell r="I604">
            <v>1.0938502546836263E-2</v>
          </cell>
          <cell r="J604">
            <v>4.1832348119494574E-3</v>
          </cell>
        </row>
        <row r="605">
          <cell r="B605" t="str">
            <v>RHNS-CHPNGA</v>
          </cell>
          <cell r="C605" t="str">
            <v>VAR_ncap</v>
          </cell>
          <cell r="D605" t="str">
            <v>-</v>
          </cell>
          <cell r="F605">
            <v>6.0459954586921999E-5</v>
          </cell>
          <cell r="G605">
            <v>1.3771573216266801E-4</v>
          </cell>
          <cell r="H605">
            <v>7.34110291905812E-7</v>
          </cell>
          <cell r="I605">
            <v>4.4010850202151703E-7</v>
          </cell>
          <cell r="J605">
            <v>3.2178885765461103E-5</v>
          </cell>
        </row>
        <row r="606">
          <cell r="B606" t="str">
            <v>RHNS-CHPNGA</v>
          </cell>
          <cell r="C606" t="str">
            <v>VAR_cap</v>
          </cell>
          <cell r="D606" t="str">
            <v>-</v>
          </cell>
          <cell r="F606">
            <v>6.0459954586921999E-5</v>
          </cell>
          <cell r="G606">
            <v>1.9816357366348762E-4</v>
          </cell>
          <cell r="H606">
            <v>1.9886514036823564E-4</v>
          </cell>
          <cell r="I606">
            <v>2.5540467058397716E-4</v>
          </cell>
          <cell r="J606">
            <v>1.0079707702138178E-4</v>
          </cell>
        </row>
        <row r="607">
          <cell r="B607" t="str">
            <v>ENUC_BEZ</v>
          </cell>
          <cell r="C607" t="str">
            <v>VAR_fout</v>
          </cell>
          <cell r="D607" t="str">
            <v>ELC</v>
          </cell>
          <cell r="E607">
            <v>20.224801742911829</v>
          </cell>
          <cell r="F607">
            <v>20.224730991481351</v>
          </cell>
          <cell r="G607">
            <v>7.1333689524713186</v>
          </cell>
          <cell r="H607">
            <v>5.5923185495511092</v>
          </cell>
        </row>
        <row r="608">
          <cell r="B608" t="str">
            <v>ENUC_BEZ</v>
          </cell>
          <cell r="C608" t="str">
            <v>VAR_fin</v>
          </cell>
          <cell r="D608" t="str">
            <v>URN</v>
          </cell>
          <cell r="E608">
            <v>60.972100279492331</v>
          </cell>
          <cell r="F608">
            <v>60.97188698378892</v>
          </cell>
          <cell r="G608">
            <v>21.505105099639842</v>
          </cell>
          <cell r="H608">
            <v>16.859270698047577</v>
          </cell>
        </row>
        <row r="609">
          <cell r="B609" t="str">
            <v>ENUC_BEZ</v>
          </cell>
          <cell r="C609" t="str">
            <v>VAR_cap</v>
          </cell>
          <cell r="D609" t="str">
            <v>-</v>
          </cell>
          <cell r="E609">
            <v>0.73</v>
          </cell>
          <cell r="F609">
            <v>0.72999825358083303</v>
          </cell>
          <cell r="G609">
            <v>0.27586854358149004</v>
          </cell>
          <cell r="H609">
            <v>0.20185112220423537</v>
          </cell>
        </row>
        <row r="610">
          <cell r="B610" t="str">
            <v>RHNM-CHPWOD</v>
          </cell>
          <cell r="C610" t="str">
            <v>VAR_fout</v>
          </cell>
          <cell r="D610" t="str">
            <v>RHNM_LTH_CHPWOD</v>
          </cell>
          <cell r="H610">
            <v>3.7371650644985798E-3</v>
          </cell>
          <cell r="I610">
            <v>6.5397062712839338E-3</v>
          </cell>
          <cell r="J610">
            <v>1.8887655131057458E-3</v>
          </cell>
        </row>
        <row r="611">
          <cell r="B611" t="str">
            <v>RHNM-CHPWOD</v>
          </cell>
          <cell r="C611" t="str">
            <v>VAR_fout</v>
          </cell>
          <cell r="D611" t="str">
            <v>RHNM_KEV_WOD_ELC_CHP</v>
          </cell>
          <cell r="H611">
            <v>1.4048972372096488E-3</v>
          </cell>
          <cell r="I611">
            <v>2.458445135315995E-3</v>
          </cell>
          <cell r="J611">
            <v>7.1003592437123377E-4</v>
          </cell>
        </row>
        <row r="612">
          <cell r="B612" t="str">
            <v>RHNM-CHPWOD</v>
          </cell>
          <cell r="C612" t="str">
            <v>VAR_fin</v>
          </cell>
          <cell r="D612" t="str">
            <v>RWOD</v>
          </cell>
          <cell r="H612">
            <v>5.8867491214208119E-3</v>
          </cell>
          <cell r="I612">
            <v>9.875176677706354E-3</v>
          </cell>
          <cell r="J612">
            <v>2.6720260897202491E-3</v>
          </cell>
        </row>
        <row r="613">
          <cell r="B613" t="str">
            <v>RHNM-CHPWOD</v>
          </cell>
          <cell r="C613" t="str">
            <v>VAR_ncap</v>
          </cell>
          <cell r="D613" t="str">
            <v>-</v>
          </cell>
          <cell r="H613">
            <v>1.04775748857072E-4</v>
          </cell>
          <cell r="I613">
            <v>4.9102893141580501E-5</v>
          </cell>
          <cell r="J613">
            <v>6.6600290733132697E-6</v>
          </cell>
        </row>
        <row r="614">
          <cell r="B614" t="str">
            <v>RHNM-CHPWOD</v>
          </cell>
          <cell r="C614" t="str">
            <v>VAR_cap</v>
          </cell>
          <cell r="D614" t="str">
            <v>-</v>
          </cell>
          <cell r="H614">
            <v>1.04775748857072E-4</v>
          </cell>
          <cell r="I614">
            <v>1.8420158530780653E-4</v>
          </cell>
          <cell r="J614">
            <v>6.9108418326805802E-5</v>
          </cell>
        </row>
        <row r="615">
          <cell r="B615" t="str">
            <v>RHNM-SHSTG-CHPNGA</v>
          </cell>
          <cell r="C615" t="str">
            <v>VAR_fout</v>
          </cell>
          <cell r="D615" t="str">
            <v>AUX_RNM-CHPNGA_OUT</v>
          </cell>
          <cell r="E615">
            <v>6.4795194405389872E-6</v>
          </cell>
          <cell r="F615">
            <v>2.4196248367666596E-4</v>
          </cell>
          <cell r="G615">
            <v>5.3285632999073296E-3</v>
          </cell>
          <cell r="H615">
            <v>2.9638004787131801E-3</v>
          </cell>
          <cell r="I615">
            <v>1.3856518473346754E-2</v>
          </cell>
          <cell r="J615">
            <v>5.2012127446323421E-3</v>
          </cell>
        </row>
        <row r="616">
          <cell r="B616" t="str">
            <v>RHNM-SHSTG-CHPNGA</v>
          </cell>
          <cell r="C616" t="str">
            <v>VAR_fout</v>
          </cell>
          <cell r="D616" t="str">
            <v>RHNM_LTH_CHPNGA</v>
          </cell>
          <cell r="E616">
            <v>6.4795194405389711E-6</v>
          </cell>
          <cell r="F616">
            <v>2.4212379199911656E-4</v>
          </cell>
          <cell r="G616">
            <v>5.3341138866780597E-3</v>
          </cell>
          <cell r="H616">
            <v>2.9638004787131801E-3</v>
          </cell>
          <cell r="I616">
            <v>1.3856518473346711E-2</v>
          </cell>
          <cell r="J616">
            <v>5.2012127446323352E-3</v>
          </cell>
        </row>
        <row r="617">
          <cell r="B617" t="str">
            <v>RHNM-SHSTG-CHPNGA</v>
          </cell>
          <cell r="C617" t="str">
            <v>VAR_fin</v>
          </cell>
          <cell r="D617" t="str">
            <v>AUX_RNM-CHPNGA_IN</v>
          </cell>
          <cell r="E617">
            <v>5.145753016589151E-6</v>
          </cell>
          <cell r="F617">
            <v>3.1858393692755252E-4</v>
          </cell>
          <cell r="G617">
            <v>6.8827275956912992E-3</v>
          </cell>
          <cell r="H617">
            <v>3.70475059836537E-3</v>
          </cell>
          <cell r="I617">
            <v>1.63017864392885E-2</v>
          </cell>
          <cell r="J617">
            <v>5.7791252718028428E-3</v>
          </cell>
        </row>
        <row r="618">
          <cell r="B618" t="str">
            <v>RHNM-SHSTG-CHPNGA</v>
          </cell>
          <cell r="C618" t="str">
            <v>VAR_fin</v>
          </cell>
          <cell r="D618" t="str">
            <v>RHNM_LTH_CHPNGA</v>
          </cell>
          <cell r="E618">
            <v>5.145753016589151E-6</v>
          </cell>
          <cell r="F618">
            <v>3.1858393692755252E-4</v>
          </cell>
          <cell r="G618">
            <v>6.8827275956912992E-3</v>
          </cell>
          <cell r="H618">
            <v>3.70475059836537E-3</v>
          </cell>
          <cell r="I618">
            <v>1.63017864392885E-2</v>
          </cell>
          <cell r="J618">
            <v>5.7791252718028428E-3</v>
          </cell>
        </row>
        <row r="619">
          <cell r="B619" t="str">
            <v>RHNM-SHSTG-CHPNGA</v>
          </cell>
          <cell r="C619" t="str">
            <v>VAR_ncap</v>
          </cell>
          <cell r="D619" t="str">
            <v>-</v>
          </cell>
          <cell r="E619">
            <v>4.8760346767664003E-3</v>
          </cell>
          <cell r="F619">
            <v>1.42218271889834E-4</v>
          </cell>
          <cell r="G619">
            <v>1.1677164060626301E-4</v>
          </cell>
          <cell r="H619">
            <v>5.70402299286408E-5</v>
          </cell>
          <cell r="I619">
            <v>2.7474816467790901E-4</v>
          </cell>
          <cell r="J619">
            <v>5.49774403688088E-4</v>
          </cell>
        </row>
        <row r="620">
          <cell r="B620" t="str">
            <v>RHNM-SHSTG-CHPNGA</v>
          </cell>
          <cell r="C620" t="str">
            <v>VAR_cap</v>
          </cell>
          <cell r="D620" t="str">
            <v>-</v>
          </cell>
          <cell r="E620">
            <v>4.8760346767664003E-3</v>
          </cell>
          <cell r="F620">
            <v>5.0090873238321188E-3</v>
          </cell>
          <cell r="G620">
            <v>5.0970191973333454E-3</v>
          </cell>
          <cell r="H620">
            <v>5.0782764726668679E-3</v>
          </cell>
          <cell r="I620">
            <v>5.5306514801928899E-3</v>
          </cell>
          <cell r="J620">
            <v>2.936899616084294E-3</v>
          </cell>
        </row>
        <row r="621">
          <cell r="B621" t="str">
            <v>CT_CWODBDS</v>
          </cell>
          <cell r="C621" t="str">
            <v>VAR_fout</v>
          </cell>
          <cell r="D621" t="str">
            <v>BDS</v>
          </cell>
          <cell r="E621">
            <v>0.4123322794140325</v>
          </cell>
          <cell r="F621">
            <v>0.29395134027329201</v>
          </cell>
          <cell r="G621">
            <v>0.60889948915692038</v>
          </cell>
          <cell r="H621">
            <v>2.10164090571453E-4</v>
          </cell>
          <cell r="I621">
            <v>1.8415168309224354E-4</v>
          </cell>
          <cell r="J621">
            <v>4.7508091648439685E-5</v>
          </cell>
        </row>
        <row r="622">
          <cell r="B622" t="str">
            <v>CT_CWODBDS</v>
          </cell>
          <cell r="C622" t="str">
            <v>VAR_fout</v>
          </cell>
          <cell r="D622" t="str">
            <v>LTH</v>
          </cell>
          <cell r="E622">
            <v>0.16080958897147246</v>
          </cell>
          <cell r="F622">
            <v>0.11464102270658356</v>
          </cell>
          <cell r="G622">
            <v>0.23747080077119873</v>
          </cell>
          <cell r="H622">
            <v>8.1963995322866486E-5</v>
          </cell>
          <cell r="I622">
            <v>7.1819156405974839E-5</v>
          </cell>
          <cell r="J622">
            <v>1.8528155742891446E-5</v>
          </cell>
        </row>
        <row r="623">
          <cell r="B623" t="str">
            <v>CT_CWODBDS</v>
          </cell>
          <cell r="C623" t="str">
            <v>VAR_fin</v>
          </cell>
          <cell r="D623" t="str">
            <v>CWOD</v>
          </cell>
          <cell r="E623">
            <v>1.1749408301902862</v>
          </cell>
          <cell r="F623">
            <v>0.83761434410874469</v>
          </cell>
          <cell r="G623">
            <v>1.735059094352646</v>
          </cell>
          <cell r="H623">
            <v>5.9886257608335509E-4</v>
          </cell>
          <cell r="I623">
            <v>5.2474022097134777E-4</v>
          </cell>
          <cell r="J623">
            <v>1.3537430715222879E-4</v>
          </cell>
        </row>
        <row r="624">
          <cell r="B624" t="str">
            <v>CT_CWODBDS</v>
          </cell>
          <cell r="C624" t="str">
            <v>VAR_fin</v>
          </cell>
          <cell r="D624" t="str">
            <v>CELC</v>
          </cell>
          <cell r="E624">
            <v>2.8657093419275245E-2</v>
          </cell>
          <cell r="F624">
            <v>2.0429618148993786E-2</v>
          </cell>
          <cell r="G624">
            <v>4.2318514496405973E-2</v>
          </cell>
          <cell r="H624">
            <v>1.4606404294715975E-5</v>
          </cell>
          <cell r="I624">
            <v>1.2798541974910909E-5</v>
          </cell>
          <cell r="J624">
            <v>3.3018123695665576E-6</v>
          </cell>
        </row>
        <row r="625">
          <cell r="B625" t="str">
            <v>CT_CWODBDS</v>
          </cell>
          <cell r="C625" t="str">
            <v>VAR_ncap</v>
          </cell>
          <cell r="D625" t="str">
            <v>-</v>
          </cell>
          <cell r="E625">
            <v>6.1328377779030603E-7</v>
          </cell>
          <cell r="F625">
            <v>4.3288379364866698E-7</v>
          </cell>
          <cell r="G625">
            <v>4.8602672377012695E-7</v>
          </cell>
          <cell r="H625">
            <v>5.7014291981826199E-7</v>
          </cell>
          <cell r="I625">
            <v>2.9622927110815002E-6</v>
          </cell>
          <cell r="J625">
            <v>8.2815886704103699E-7</v>
          </cell>
        </row>
        <row r="626">
          <cell r="B626" t="str">
            <v>CT_CWODBDS</v>
          </cell>
          <cell r="C626" t="str">
            <v>VAR_cap</v>
          </cell>
          <cell r="D626" t="str">
            <v>-</v>
          </cell>
          <cell r="E626">
            <v>3.1588740282148288E-2</v>
          </cell>
          <cell r="F626">
            <v>3.1576066254587039E-2</v>
          </cell>
          <cell r="G626">
            <v>3.157500930551331E-2</v>
          </cell>
          <cell r="H626">
            <v>6.5556256255532019E-5</v>
          </cell>
          <cell r="I626">
            <v>3.7317279335766291E-5</v>
          </cell>
          <cell r="J626">
            <v>3.0138693281868615E-5</v>
          </cell>
        </row>
        <row r="627">
          <cell r="B627" t="str">
            <v>RHNS-EBAT</v>
          </cell>
          <cell r="C627" t="str">
            <v>VAR_fout</v>
          </cell>
          <cell r="D627" t="str">
            <v>RHNS_ELC</v>
          </cell>
          <cell r="E627">
            <v>2.0423175421647281E-3</v>
          </cell>
          <cell r="F627">
            <v>2.0401427543420463E-3</v>
          </cell>
          <cell r="G627">
            <v>2.0605880186612665E-3</v>
          </cell>
          <cell r="H627">
            <v>6.8568050401399969E-3</v>
          </cell>
          <cell r="I627">
            <v>9.9639867746943167E-2</v>
          </cell>
          <cell r="J627">
            <v>0.10674071160217422</v>
          </cell>
        </row>
        <row r="628">
          <cell r="B628" t="str">
            <v>RHNS-EBAT</v>
          </cell>
          <cell r="C628" t="str">
            <v>VAR_fout</v>
          </cell>
          <cell r="D628" t="str">
            <v>AUX_RHNS-EBAT_OUT</v>
          </cell>
          <cell r="E628">
            <v>2.0423175421647294E-3</v>
          </cell>
          <cell r="F628">
            <v>2.040142754342048E-3</v>
          </cell>
          <cell r="G628">
            <v>2.0605880186612678E-3</v>
          </cell>
          <cell r="H628">
            <v>6.856805040140003E-3</v>
          </cell>
          <cell r="I628">
            <v>9.9639867746943264E-2</v>
          </cell>
          <cell r="J628">
            <v>0.1067407116021743</v>
          </cell>
        </row>
        <row r="629">
          <cell r="B629" t="str">
            <v>RHNS-EBAT</v>
          </cell>
          <cell r="C629" t="str">
            <v>VAR_fin</v>
          </cell>
          <cell r="D629" t="str">
            <v>RHNS_ELC</v>
          </cell>
          <cell r="E629">
            <v>2.2591093405887603E-3</v>
          </cell>
          <cell r="F629">
            <v>2.2567043192840146E-3</v>
          </cell>
          <cell r="G629">
            <v>2.2793140173611656E-3</v>
          </cell>
          <cell r="H629">
            <v>7.5832815771176643E-3</v>
          </cell>
          <cell r="I629">
            <v>0.11018880432319714</v>
          </cell>
          <cell r="J629">
            <v>0.11804137756715935</v>
          </cell>
        </row>
        <row r="630">
          <cell r="B630" t="str">
            <v>RHNS-EBAT</v>
          </cell>
          <cell r="C630" t="str">
            <v>VAR_fin</v>
          </cell>
          <cell r="D630" t="str">
            <v>AUX_RHNS-EBAT_IN</v>
          </cell>
          <cell r="E630">
            <v>2.2591093405887603E-3</v>
          </cell>
          <cell r="F630">
            <v>2.2567043192840146E-3</v>
          </cell>
          <cell r="G630">
            <v>2.2793140173611656E-3</v>
          </cell>
          <cell r="H630">
            <v>7.5832815771176643E-3</v>
          </cell>
          <cell r="I630">
            <v>0.11018880432319714</v>
          </cell>
          <cell r="J630">
            <v>0.11804137756715935</v>
          </cell>
        </row>
        <row r="631">
          <cell r="B631" t="str">
            <v>RHNS-EBAT</v>
          </cell>
          <cell r="C631" t="str">
            <v>VAR_ncap</v>
          </cell>
          <cell r="D631" t="str">
            <v>-</v>
          </cell>
          <cell r="E631">
            <v>8.36703494569119E-4</v>
          </cell>
          <cell r="F631">
            <v>1.5472367717869301E-6</v>
          </cell>
          <cell r="G631">
            <v>7.4264560102828796E-6</v>
          </cell>
          <cell r="H631">
            <v>2.7417036395901099E-2</v>
          </cell>
          <cell r="I631">
            <v>3.6103847613304797E-2</v>
          </cell>
          <cell r="J631">
            <v>6.0723601166958699E-2</v>
          </cell>
        </row>
        <row r="632">
          <cell r="B632" t="str">
            <v>RHNS-EBAT</v>
          </cell>
          <cell r="C632" t="str">
            <v>VAR_cap</v>
          </cell>
          <cell r="D632" t="str">
            <v>-</v>
          </cell>
          <cell r="E632">
            <v>8.3938965079703026E-4</v>
          </cell>
          <cell r="F632">
            <v>8.4062588383617342E-4</v>
          </cell>
          <cell r="G632">
            <v>8.4741578668068903E-4</v>
          </cell>
          <cell r="H632">
            <v>2.8036750238495795E-2</v>
          </cell>
          <cell r="I632">
            <v>5.7639255797326643E-2</v>
          </cell>
          <cell r="J632">
            <v>8.175659607585116E-2</v>
          </cell>
        </row>
        <row r="633">
          <cell r="B633" t="str">
            <v>G-INTC-EXP00-AT</v>
          </cell>
          <cell r="C633" t="str">
            <v>VAR_fout</v>
          </cell>
          <cell r="D633" t="str">
            <v>ELC_E-AT</v>
          </cell>
          <cell r="E633">
            <v>6.2295562112046863</v>
          </cell>
          <cell r="F633">
            <v>1.0452295688092911E-3</v>
          </cell>
          <cell r="G633">
            <v>1.1322034094705935E-3</v>
          </cell>
          <cell r="H633">
            <v>2.024724649566212E-4</v>
          </cell>
          <cell r="I633">
            <v>1.9650097992205542E-4</v>
          </cell>
          <cell r="J633">
            <v>1.5246408494702546E-4</v>
          </cell>
        </row>
        <row r="634">
          <cell r="B634" t="str">
            <v>G-INTC-EXP00-AT</v>
          </cell>
          <cell r="C634" t="str">
            <v>VAR_fin</v>
          </cell>
          <cell r="D634" t="str">
            <v>ELC</v>
          </cell>
          <cell r="E634">
            <v>6.2295562112046863</v>
          </cell>
          <cell r="F634">
            <v>1.0452295688092911E-3</v>
          </cell>
          <cell r="G634">
            <v>1.1322034094705935E-3</v>
          </cell>
          <cell r="H634">
            <v>2.024724649566212E-4</v>
          </cell>
          <cell r="I634">
            <v>1.9650097992205542E-4</v>
          </cell>
          <cell r="J634">
            <v>1.5246408494702546E-4</v>
          </cell>
        </row>
        <row r="635">
          <cell r="B635" t="str">
            <v>G-INTC-EXP00-AT</v>
          </cell>
          <cell r="C635" t="str">
            <v>VAR_ncap</v>
          </cell>
          <cell r="D635" t="str">
            <v>-</v>
          </cell>
          <cell r="E635">
            <v>1.81974466602239E-6</v>
          </cell>
          <cell r="F635">
            <v>1.5066902306925901E-6</v>
          </cell>
          <cell r="G635">
            <v>1.7147870333223599E-6</v>
          </cell>
          <cell r="H635">
            <v>1.8264681970397601E-6</v>
          </cell>
          <cell r="I635">
            <v>1.64161809166465E-6</v>
          </cell>
          <cell r="J635">
            <v>2.2412602721810901E-6</v>
          </cell>
        </row>
        <row r="636">
          <cell r="B636" t="str">
            <v>G-INTC-EXP00-AT</v>
          </cell>
          <cell r="C636" t="str">
            <v>VAR_cap</v>
          </cell>
          <cell r="D636" t="str">
            <v>-</v>
          </cell>
          <cell r="E636">
            <v>0.23383057138545094</v>
          </cell>
          <cell r="F636">
            <v>6.0442498195989458E-4</v>
          </cell>
          <cell r="G636">
            <v>5.919874571900241E-4</v>
          </cell>
          <cell r="H636">
            <v>5.837779111323993E-4</v>
          </cell>
          <cell r="I636">
            <v>5.819404765770031E-4</v>
          </cell>
          <cell r="J636">
            <v>5.8120947151274471E-4</v>
          </cell>
        </row>
        <row r="637">
          <cell r="B637" t="str">
            <v>G-INTC-IMP00-DE</v>
          </cell>
          <cell r="C637" t="str">
            <v>VAR_fout</v>
          </cell>
          <cell r="D637" t="str">
            <v>ELC</v>
          </cell>
          <cell r="E637">
            <v>46.398477296276191</v>
          </cell>
          <cell r="F637">
            <v>19.45871547665087</v>
          </cell>
          <cell r="G637">
            <v>16.623831015049468</v>
          </cell>
          <cell r="H637">
            <v>9.7609904388257718</v>
          </cell>
          <cell r="I637">
            <v>11.640744685390766</v>
          </cell>
          <cell r="J637">
            <v>4.1712643194152745</v>
          </cell>
        </row>
        <row r="638">
          <cell r="B638" t="str">
            <v>G-INTC-IMP00-DE</v>
          </cell>
          <cell r="C638" t="str">
            <v>VAR_fin</v>
          </cell>
          <cell r="D638" t="str">
            <v>ELC_I-DE</v>
          </cell>
          <cell r="E638">
            <v>46.398477296276191</v>
          </cell>
          <cell r="F638">
            <v>19.45871547665087</v>
          </cell>
          <cell r="G638">
            <v>16.623831015049468</v>
          </cell>
          <cell r="H638">
            <v>9.7609904388257718</v>
          </cell>
          <cell r="I638">
            <v>11.640744685390766</v>
          </cell>
          <cell r="J638">
            <v>4.1712643194152745</v>
          </cell>
        </row>
        <row r="639">
          <cell r="B639" t="str">
            <v>G-INTC-IMP00-DE</v>
          </cell>
          <cell r="C639" t="str">
            <v>VAR_ncap</v>
          </cell>
          <cell r="D639" t="str">
            <v>-</v>
          </cell>
          <cell r="E639">
            <v>2.1099813118914901E-6</v>
          </cell>
          <cell r="F639">
            <v>1.9050612929403899E-6</v>
          </cell>
          <cell r="G639">
            <v>2.5715598940376702E-6</v>
          </cell>
          <cell r="H639">
            <v>2.64217471847573E-6</v>
          </cell>
          <cell r="I639">
            <v>1.7978163376795199E-6</v>
          </cell>
          <cell r="J639">
            <v>2.4903334744705198E-6</v>
          </cell>
        </row>
        <row r="640">
          <cell r="B640" t="str">
            <v>G-INTC-IMP00-DE</v>
          </cell>
          <cell r="C640" t="str">
            <v>VAR_cap</v>
          </cell>
          <cell r="D640" t="str">
            <v>-</v>
          </cell>
          <cell r="E640">
            <v>1.8025437807914801</v>
          </cell>
          <cell r="F640">
            <v>1.5363797178188503</v>
          </cell>
          <cell r="G640">
            <v>1.5363739972727704</v>
          </cell>
          <cell r="H640">
            <v>1.5363723891236214</v>
          </cell>
          <cell r="I640">
            <v>1.5363728284936777</v>
          </cell>
          <cell r="J640">
            <v>1.0769487054576277</v>
          </cell>
        </row>
        <row r="641">
          <cell r="B641" t="str">
            <v>RHEM-SHSTG-CHPWOD</v>
          </cell>
          <cell r="C641" t="str">
            <v>VAR_fout</v>
          </cell>
          <cell r="D641" t="str">
            <v>AUX_REM-CHPWOD_OUT</v>
          </cell>
          <cell r="E641">
            <v>6.4795192587040654E-6</v>
          </cell>
          <cell r="F641">
            <v>8.6178310753478181E-6</v>
          </cell>
          <cell r="G641">
            <v>8.8882677287794049E-6</v>
          </cell>
          <cell r="H641">
            <v>1.3693255412761173E-3</v>
          </cell>
          <cell r="I641">
            <v>3.5046224084476271E-3</v>
          </cell>
          <cell r="J641">
            <v>1.105882570775208E-3</v>
          </cell>
        </row>
        <row r="642">
          <cell r="B642" t="str">
            <v>RHEM-SHSTG-CHPWOD</v>
          </cell>
          <cell r="C642" t="str">
            <v>VAR_fout</v>
          </cell>
          <cell r="D642" t="str">
            <v>RHEM_LTH_CHPWOD</v>
          </cell>
          <cell r="E642">
            <v>6.4795192587040501E-6</v>
          </cell>
          <cell r="F642">
            <v>8.6235762960646958E-6</v>
          </cell>
          <cell r="G642">
            <v>8.8975263409968707E-6</v>
          </cell>
          <cell r="H642">
            <v>1.3693255412761173E-3</v>
          </cell>
          <cell r="I642">
            <v>3.5046224084476153E-3</v>
          </cell>
          <cell r="J642">
            <v>1.1058825707752069E-3</v>
          </cell>
        </row>
        <row r="643">
          <cell r="B643" t="str">
            <v>RHEM-SHSTG-CHPWOD</v>
          </cell>
          <cell r="C643" t="str">
            <v>VAR_fin</v>
          </cell>
          <cell r="D643" t="str">
            <v>AUX_REM-CHPWOD_IN</v>
          </cell>
          <cell r="E643">
            <v>5.145752798958295E-6</v>
          </cell>
          <cell r="F643">
            <v>6.2443070289180043E-6</v>
          </cell>
          <cell r="G643">
            <v>6.5783606932250152E-6</v>
          </cell>
          <cell r="H643">
            <v>1.7116569265968988E-3</v>
          </cell>
          <cell r="I643">
            <v>4.1230851864146496E-3</v>
          </cell>
          <cell r="J643">
            <v>1.228758411999987E-3</v>
          </cell>
        </row>
        <row r="644">
          <cell r="B644" t="str">
            <v>RHEM-SHSTG-CHPWOD</v>
          </cell>
          <cell r="C644" t="str">
            <v>VAR_fin</v>
          </cell>
          <cell r="D644" t="str">
            <v>RHEM_LTH_CHPWOD</v>
          </cell>
          <cell r="E644">
            <v>5.145752798958295E-6</v>
          </cell>
          <cell r="F644">
            <v>6.2443070289180043E-6</v>
          </cell>
          <cell r="G644">
            <v>6.5783606932250152E-6</v>
          </cell>
          <cell r="H644">
            <v>1.7116569265968988E-3</v>
          </cell>
          <cell r="I644">
            <v>4.1230851864146496E-3</v>
          </cell>
          <cell r="J644">
            <v>1.228758411999987E-3</v>
          </cell>
        </row>
        <row r="645">
          <cell r="B645" t="str">
            <v>RHEM-SHSTG-CHPWOD</v>
          </cell>
          <cell r="C645" t="str">
            <v>VAR_ncap</v>
          </cell>
          <cell r="D645" t="str">
            <v>-</v>
          </cell>
          <cell r="E645">
            <v>3.5724998460438299E-3</v>
          </cell>
          <cell r="F645">
            <v>8.6123360329583407E-5</v>
          </cell>
          <cell r="G645">
            <v>1.2978430127808999E-4</v>
          </cell>
          <cell r="H645">
            <v>1.0301033962896E-4</v>
          </cell>
          <cell r="I645">
            <v>3.09903812995619E-4</v>
          </cell>
          <cell r="J645">
            <v>6.0791954229960502E-4</v>
          </cell>
        </row>
        <row r="646">
          <cell r="B646" t="str">
            <v>RHEM-SHSTG-CHPWOD</v>
          </cell>
          <cell r="C646" t="str">
            <v>VAR_cap</v>
          </cell>
          <cell r="D646" t="str">
            <v>-</v>
          </cell>
          <cell r="E646">
            <v>3.5724998460438299E-3</v>
          </cell>
          <cell r="F646">
            <v>3.6478085596442669E-3</v>
          </cell>
          <cell r="G646">
            <v>3.7496200719338807E-3</v>
          </cell>
          <cell r="H646">
            <v>3.807724071636571E-3</v>
          </cell>
          <cell r="I646">
            <v>5.0224365179364289E-3</v>
          </cell>
          <cell r="J646">
            <v>2.7799381474573675E-3</v>
          </cell>
        </row>
        <row r="647">
          <cell r="B647" t="str">
            <v>RHNM-CHPGFC</v>
          </cell>
          <cell r="C647" t="str">
            <v>VAR_fout</v>
          </cell>
          <cell r="D647" t="str">
            <v>CO2_R</v>
          </cell>
          <cell r="H647">
            <v>0.10176117389544</v>
          </cell>
          <cell r="I647">
            <v>0.37057465023569802</v>
          </cell>
          <cell r="J647">
            <v>0.23962433141423001</v>
          </cell>
        </row>
        <row r="648">
          <cell r="B648" t="str">
            <v>RHNM-CHPGFC</v>
          </cell>
          <cell r="C648" t="str">
            <v>VAR_fout</v>
          </cell>
          <cell r="D648" t="str">
            <v>RHNM_NKEV_GAS_ELC_CHP</v>
          </cell>
          <cell r="H648">
            <v>7.5779597581710715E-4</v>
          </cell>
          <cell r="I648">
            <v>2.8910079096401962E-3</v>
          </cell>
          <cell r="J648">
            <v>1.91189626128375E-3</v>
          </cell>
        </row>
        <row r="649">
          <cell r="B649" t="str">
            <v>RHNM-CHPGFC</v>
          </cell>
          <cell r="C649" t="str">
            <v>VAR_fout</v>
          </cell>
          <cell r="D649" t="str">
            <v>RHNM_LTH_CHPNGA</v>
          </cell>
          <cell r="H649">
            <v>8.4873149291515989E-4</v>
          </cell>
          <cell r="I649">
            <v>3.0644683842186095E-3</v>
          </cell>
          <cell r="J649">
            <v>1.91189626128375E-3</v>
          </cell>
        </row>
        <row r="650">
          <cell r="B650" t="str">
            <v>RHNM-CHPGFC</v>
          </cell>
          <cell r="C650" t="str">
            <v>VAR_fin</v>
          </cell>
          <cell r="D650" t="str">
            <v>RNGA</v>
          </cell>
          <cell r="H650">
            <v>1.8042761328978733E-3</v>
          </cell>
          <cell r="I650">
            <v>6.5704725219095329E-3</v>
          </cell>
          <cell r="J650">
            <v>4.2486583584083366E-3</v>
          </cell>
        </row>
        <row r="651">
          <cell r="B651" t="str">
            <v>RHNM-CHPGFC</v>
          </cell>
          <cell r="C651" t="str">
            <v>VAR_ncap</v>
          </cell>
          <cell r="D651" t="str">
            <v>-</v>
          </cell>
          <cell r="H651">
            <v>6.7465676845146301E-5</v>
          </cell>
          <cell r="I651">
            <v>1.1405316081325101E-6</v>
          </cell>
          <cell r="J651">
            <v>1.75767087619783E-6</v>
          </cell>
        </row>
        <row r="652">
          <cell r="B652" t="str">
            <v>RHNM-CHPGFC</v>
          </cell>
          <cell r="C652" t="str">
            <v>VAR_cap</v>
          </cell>
          <cell r="D652" t="str">
            <v>-</v>
          </cell>
          <cell r="H652">
            <v>6.7465676845146301E-5</v>
          </cell>
          <cell r="I652">
            <v>2.5721392885812177E-4</v>
          </cell>
          <cell r="J652">
            <v>1.7046217127226457E-4</v>
          </cell>
        </row>
        <row r="653">
          <cell r="B653" t="str">
            <v>G-INTC-EXP00-FR</v>
          </cell>
          <cell r="C653" t="str">
            <v>VAR_fout</v>
          </cell>
          <cell r="D653" t="str">
            <v>ELC_E-FR</v>
          </cell>
          <cell r="E653">
            <v>12.753360286349505</v>
          </cell>
          <cell r="F653">
            <v>7.7440504419339724E-4</v>
          </cell>
          <cell r="G653">
            <v>7.3292602702183709E-4</v>
          </cell>
          <cell r="H653">
            <v>3.3404638523158411E-4</v>
          </cell>
          <cell r="I653">
            <v>7.5786512624596825E-4</v>
          </cell>
          <cell r="J653">
            <v>6.2116118529351855E-4</v>
          </cell>
        </row>
        <row r="654">
          <cell r="B654" t="str">
            <v>G-INTC-EXP00-FR</v>
          </cell>
          <cell r="C654" t="str">
            <v>VAR_fin</v>
          </cell>
          <cell r="D654" t="str">
            <v>ELC</v>
          </cell>
          <cell r="E654">
            <v>12.753360286349505</v>
          </cell>
          <cell r="F654">
            <v>7.7440504419339724E-4</v>
          </cell>
          <cell r="G654">
            <v>7.3292602702183709E-4</v>
          </cell>
          <cell r="H654">
            <v>3.3404638523158411E-4</v>
          </cell>
          <cell r="I654">
            <v>7.5786512624596825E-4</v>
          </cell>
          <cell r="J654">
            <v>6.2116118529351855E-4</v>
          </cell>
        </row>
        <row r="655">
          <cell r="B655" t="str">
            <v>G-INTC-EXP00-FR</v>
          </cell>
          <cell r="C655" t="str">
            <v>VAR_ncap</v>
          </cell>
          <cell r="D655" t="str">
            <v>-</v>
          </cell>
          <cell r="E655">
            <v>1.77623650955441E-6</v>
          </cell>
          <cell r="F655">
            <v>1.4602810883561501E-6</v>
          </cell>
          <cell r="G655">
            <v>1.7045109587711399E-6</v>
          </cell>
          <cell r="H655">
            <v>1.8881495315756101E-6</v>
          </cell>
          <cell r="I655">
            <v>2.0904009570303999E-6</v>
          </cell>
          <cell r="J655">
            <v>2.9518870158222399E-6</v>
          </cell>
        </row>
        <row r="656">
          <cell r="B656" t="str">
            <v>G-INTC-EXP00-FR</v>
          </cell>
          <cell r="C656" t="str">
            <v>VAR_cap</v>
          </cell>
          <cell r="D656" t="str">
            <v>-</v>
          </cell>
          <cell r="E656">
            <v>1.2999940053267727</v>
          </cell>
          <cell r="F656">
            <v>6.486136528700559E-4</v>
          </cell>
          <cell r="G656">
            <v>6.3386951932997704E-4</v>
          </cell>
          <cell r="H656">
            <v>6.2479827870265403E-4</v>
          </cell>
          <cell r="I656">
            <v>6.231346705083407E-4</v>
          </cell>
          <cell r="J656">
            <v>6.2402116135240604E-4</v>
          </cell>
        </row>
        <row r="657">
          <cell r="B657" t="str">
            <v>RHNM-EBAT</v>
          </cell>
          <cell r="C657" t="str">
            <v>VAR_fout</v>
          </cell>
          <cell r="D657" t="str">
            <v>RHNM_ELC</v>
          </cell>
          <cell r="E657">
            <v>2.0422787671053677E-3</v>
          </cell>
          <cell r="F657">
            <v>2.0401028487011578E-3</v>
          </cell>
          <cell r="G657">
            <v>2.0605428627529115E-3</v>
          </cell>
          <cell r="H657">
            <v>6.8555455919263215E-3</v>
          </cell>
          <cell r="I657">
            <v>9.9643104823560494E-2</v>
          </cell>
          <cell r="J657">
            <v>0.10675097396833222</v>
          </cell>
        </row>
        <row r="658">
          <cell r="B658" t="str">
            <v>RHNM-EBAT</v>
          </cell>
          <cell r="C658" t="str">
            <v>VAR_fout</v>
          </cell>
          <cell r="D658" t="str">
            <v>AUX_RHNM-EBAT_OUT</v>
          </cell>
          <cell r="E658">
            <v>2.0422787671053695E-3</v>
          </cell>
          <cell r="F658">
            <v>2.0401028487011586E-3</v>
          </cell>
          <cell r="G658">
            <v>2.0605428627529132E-3</v>
          </cell>
          <cell r="H658">
            <v>6.8555455919263302E-3</v>
          </cell>
          <cell r="I658">
            <v>9.9643104823560563E-2</v>
          </cell>
          <cell r="J658">
            <v>0.10675097396833233</v>
          </cell>
        </row>
        <row r="659">
          <cell r="B659" t="str">
            <v>RHNM-EBAT</v>
          </cell>
          <cell r="C659" t="str">
            <v>VAR_fin</v>
          </cell>
          <cell r="D659" t="str">
            <v>RHNM_ELC</v>
          </cell>
          <cell r="E659">
            <v>2.2590664606133171E-3</v>
          </cell>
          <cell r="F659">
            <v>2.2566601890357794E-3</v>
          </cell>
          <cell r="G659">
            <v>2.2792640810202821E-3</v>
          </cell>
          <cell r="H659">
            <v>7.5818887976750867E-3</v>
          </cell>
          <cell r="I659">
            <v>0.11019238409227193</v>
          </cell>
          <cell r="J659">
            <v>0.11805272635662085</v>
          </cell>
        </row>
        <row r="660">
          <cell r="B660" t="str">
            <v>RHNM-EBAT</v>
          </cell>
          <cell r="C660" t="str">
            <v>VAR_fin</v>
          </cell>
          <cell r="D660" t="str">
            <v>AUX_RHNM-EBAT_IN</v>
          </cell>
          <cell r="E660">
            <v>2.2590664606133171E-3</v>
          </cell>
          <cell r="F660">
            <v>2.2566601890357794E-3</v>
          </cell>
          <cell r="G660">
            <v>2.2792640810202821E-3</v>
          </cell>
          <cell r="H660">
            <v>7.5818887976750867E-3</v>
          </cell>
          <cell r="I660">
            <v>0.11019238409227193</v>
          </cell>
          <cell r="J660">
            <v>0.11805272635662085</v>
          </cell>
        </row>
        <row r="661">
          <cell r="B661" t="str">
            <v>RHNM-EBAT</v>
          </cell>
          <cell r="C661" t="str">
            <v>VAR_ncap</v>
          </cell>
          <cell r="D661" t="str">
            <v>-</v>
          </cell>
          <cell r="E661">
            <v>8.3668700509428905E-4</v>
          </cell>
          <cell r="F661">
            <v>1.5472663722270499E-6</v>
          </cell>
          <cell r="G661">
            <v>7.4257815521165603E-6</v>
          </cell>
          <cell r="H661">
            <v>2.7414650030548601E-2</v>
          </cell>
          <cell r="I661">
            <v>3.6109343380585003E-2</v>
          </cell>
          <cell r="J661">
            <v>6.0731241410613999E-2</v>
          </cell>
        </row>
        <row r="662">
          <cell r="B662" t="str">
            <v>RHNM-EBAT</v>
          </cell>
          <cell r="C662" t="str">
            <v>VAR_cap</v>
          </cell>
          <cell r="D662" t="str">
            <v>-</v>
          </cell>
          <cell r="E662">
            <v>8.3937317306404652E-4</v>
          </cell>
          <cell r="F662">
            <v>8.4060943165316685E-4</v>
          </cell>
          <cell r="G662">
            <v>8.4739862348801747E-4</v>
          </cell>
          <cell r="H662">
            <v>2.8034350961341784E-2</v>
          </cell>
          <cell r="I662">
            <v>5.7641193188699993E-2</v>
          </cell>
          <cell r="J662">
            <v>8.1766442224508101E-2</v>
          </cell>
        </row>
        <row r="663">
          <cell r="B663" t="str">
            <v>ITOT-CHPWST</v>
          </cell>
          <cell r="C663" t="str">
            <v>VAR_fout</v>
          </cell>
          <cell r="D663" t="str">
            <v>ITOT_LTH_CHP</v>
          </cell>
          <cell r="E663">
            <v>1.9348089162624917</v>
          </cell>
          <cell r="F663">
            <v>1.8587899287249605</v>
          </cell>
          <cell r="G663">
            <v>2.5503124443252898</v>
          </cell>
          <cell r="H663">
            <v>2.2433543766151343</v>
          </cell>
          <cell r="I663">
            <v>0.30580771906365362</v>
          </cell>
          <cell r="J663">
            <v>3.1630445909270038E-4</v>
          </cell>
        </row>
        <row r="664">
          <cell r="B664" t="str">
            <v>ITOT-CHPWST</v>
          </cell>
          <cell r="C664" t="str">
            <v>VAR_fout</v>
          </cell>
          <cell r="D664" t="str">
            <v>ITOT_KEV_WST_ELC_CHP</v>
          </cell>
          <cell r="E664">
            <v>0.23004349356209444</v>
          </cell>
          <cell r="F664">
            <v>0.2301603795834532</v>
          </cell>
          <cell r="G664">
            <v>0.33670929712480258</v>
          </cell>
          <cell r="H664">
            <v>0.33294906317530143</v>
          </cell>
          <cell r="I664">
            <v>6.0376183306796297E-2</v>
          </cell>
          <cell r="J664">
            <v>9.3243337430104733E-5</v>
          </cell>
        </row>
        <row r="665">
          <cell r="B665" t="str">
            <v>ITOT-CHPWST</v>
          </cell>
          <cell r="C665" t="str">
            <v>VAR_fout</v>
          </cell>
          <cell r="D665" t="str">
            <v>CO2_I</v>
          </cell>
          <cell r="E665">
            <v>344.47250365756099</v>
          </cell>
          <cell r="F665">
            <v>344.647532846768</v>
          </cell>
          <cell r="G665">
            <v>504.19758367266598</v>
          </cell>
          <cell r="H665">
            <v>498.566878719447</v>
          </cell>
          <cell r="I665">
            <v>90.409394459918104</v>
          </cell>
          <cell r="J665">
            <v>0.13962581290773099</v>
          </cell>
        </row>
        <row r="666">
          <cell r="B666" t="str">
            <v>ITOT-CHPWST</v>
          </cell>
          <cell r="C666" t="str">
            <v>VAR_fin</v>
          </cell>
          <cell r="D666" t="str">
            <v>IWST</v>
          </cell>
          <cell r="E666">
            <v>3.7119881859650965</v>
          </cell>
          <cell r="F666">
            <v>3.713874276366032</v>
          </cell>
          <cell r="G666">
            <v>5.4331636171623492</v>
          </cell>
          <cell r="H666">
            <v>5.372487917235425</v>
          </cell>
          <cell r="I666">
            <v>0.97423916443877323</v>
          </cell>
          <cell r="J666">
            <v>1.50458850116089E-3</v>
          </cell>
        </row>
        <row r="667">
          <cell r="B667" t="str">
            <v>ITOT-CHPWST</v>
          </cell>
          <cell r="C667" t="str">
            <v>VAR_ncap</v>
          </cell>
          <cell r="D667" t="str">
            <v>-</v>
          </cell>
          <cell r="F667">
            <v>3.0925666757210499E-7</v>
          </cell>
          <cell r="G667">
            <v>8.8957271433889401E-7</v>
          </cell>
          <cell r="H667">
            <v>1.3966037830616101E-3</v>
          </cell>
          <cell r="I667">
            <v>9.2672380668395101E-8</v>
          </cell>
          <cell r="J667">
            <v>5.3148564749521398E-8</v>
          </cell>
        </row>
        <row r="668">
          <cell r="B668" t="str">
            <v>ITOT-CHPWST</v>
          </cell>
          <cell r="C668" t="str">
            <v>VAR_cap</v>
          </cell>
          <cell r="D668" t="str">
            <v>-</v>
          </cell>
          <cell r="E668">
            <v>4.9067215501486343E-2</v>
          </cell>
          <cell r="F668">
            <v>1.4042813678122476E-2</v>
          </cell>
          <cell r="G668">
            <v>1.404234184061641E-2</v>
          </cell>
          <cell r="H668">
            <v>1.3546312871600821E-2</v>
          </cell>
          <cell r="I668">
            <v>1.044574002633243E-2</v>
          </cell>
          <cell r="J668">
            <v>8.4020869208209503E-5</v>
          </cell>
        </row>
        <row r="669">
          <cell r="B669" t="str">
            <v>CAES-EBAT</v>
          </cell>
          <cell r="C669" t="str">
            <v>VAR_fout</v>
          </cell>
          <cell r="D669" t="str">
            <v>ELC13</v>
          </cell>
          <cell r="E669">
            <v>9.4561225486146844E-2</v>
          </cell>
          <cell r="F669">
            <v>1.1597284689589107E-2</v>
          </cell>
          <cell r="G669">
            <v>9.4485576083167558E-2</v>
          </cell>
          <cell r="H669">
            <v>1.8775461333482989E-3</v>
          </cell>
          <cell r="I669">
            <v>4.5979257621525244E-3</v>
          </cell>
          <cell r="J669">
            <v>9.4452339862895668E-2</v>
          </cell>
        </row>
        <row r="670">
          <cell r="B670" t="str">
            <v>CAES-EBAT</v>
          </cell>
          <cell r="C670" t="str">
            <v>VAR_fout</v>
          </cell>
          <cell r="D670" t="str">
            <v>AUX_CAES_OUT</v>
          </cell>
          <cell r="E670">
            <v>9.4561225486146788E-2</v>
          </cell>
          <cell r="F670">
            <v>1.1597284689589099E-2</v>
          </cell>
          <cell r="G670">
            <v>9.4485576083167475E-2</v>
          </cell>
          <cell r="H670">
            <v>1.8775461333482963E-3</v>
          </cell>
          <cell r="I670">
            <v>4.5979257621525165E-3</v>
          </cell>
          <cell r="J670">
            <v>9.4452339862895529E-2</v>
          </cell>
        </row>
        <row r="671">
          <cell r="B671" t="str">
            <v>CAES-EBAT</v>
          </cell>
          <cell r="C671" t="str">
            <v>VAR_fin</v>
          </cell>
          <cell r="D671" t="str">
            <v>ELC13</v>
          </cell>
          <cell r="E671">
            <v>0.13508804730879187</v>
          </cell>
          <cell r="F671">
            <v>1.6568131794993494E-2</v>
          </cell>
          <cell r="G671">
            <v>0.13497997646337667</v>
          </cell>
          <cell r="H671">
            <v>2.6827908290231045E-3</v>
          </cell>
          <cell r="I671">
            <v>6.5690585772252182E-3</v>
          </cell>
          <cell r="J671">
            <v>0.13493249172205396</v>
          </cell>
        </row>
        <row r="672">
          <cell r="B672" t="str">
            <v>CAES-EBAT</v>
          </cell>
          <cell r="C672" t="str">
            <v>VAR_fin</v>
          </cell>
          <cell r="D672" t="str">
            <v>AUX_CAES_IN</v>
          </cell>
          <cell r="E672">
            <v>0.13508804730879187</v>
          </cell>
          <cell r="F672">
            <v>1.6568131794993494E-2</v>
          </cell>
          <cell r="G672">
            <v>0.13497997646337667</v>
          </cell>
          <cell r="H672">
            <v>2.6827908290231045E-3</v>
          </cell>
          <cell r="I672">
            <v>6.5690585772252182E-3</v>
          </cell>
          <cell r="J672">
            <v>0.13493249172205396</v>
          </cell>
        </row>
        <row r="673">
          <cell r="B673" t="str">
            <v>CAES-EBAT</v>
          </cell>
          <cell r="C673" t="str">
            <v>VAR_ncap</v>
          </cell>
          <cell r="D673" t="str">
            <v>-</v>
          </cell>
          <cell r="F673">
            <v>1.30186297516025E-6</v>
          </cell>
          <cell r="G673">
            <v>1.2285766049668199E-6</v>
          </cell>
          <cell r="H673">
            <v>1.13320233358657E-6</v>
          </cell>
          <cell r="I673">
            <v>4.3171041199370496E-6</v>
          </cell>
          <cell r="J673">
            <v>1.9884199926950799E-6</v>
          </cell>
        </row>
        <row r="674">
          <cell r="B674" t="str">
            <v>CAES-EBAT</v>
          </cell>
          <cell r="C674" t="str">
            <v>VAR_cap</v>
          </cell>
          <cell r="D674" t="str">
            <v>-</v>
          </cell>
          <cell r="E674">
            <v>0.1</v>
          </cell>
          <cell r="F674">
            <v>9.9994788483217745E-2</v>
          </cell>
          <cell r="G674">
            <v>9.9994620383097227E-2</v>
          </cell>
          <cell r="H674">
            <v>9.9994466718933805E-2</v>
          </cell>
          <cell r="I674">
            <v>9.9998741696042698E-2</v>
          </cell>
          <cell r="J674">
            <v>9.9999173184462956E-2</v>
          </cell>
        </row>
        <row r="675">
          <cell r="B675" t="str">
            <v>HPLSOL</v>
          </cell>
          <cell r="C675" t="str">
            <v>VAR_fout</v>
          </cell>
          <cell r="D675" t="str">
            <v>LTH</v>
          </cell>
          <cell r="I675">
            <v>3.8335620551695544E-7</v>
          </cell>
          <cell r="J675">
            <v>1.1237153983187217E-6</v>
          </cell>
        </row>
        <row r="676">
          <cell r="B676" t="str">
            <v>HPLSOL</v>
          </cell>
          <cell r="C676" t="str">
            <v>VAR_fin</v>
          </cell>
          <cell r="D676" t="str">
            <v>SOL</v>
          </cell>
          <cell r="I676">
            <v>3.8335620551695544E-7</v>
          </cell>
          <cell r="J676">
            <v>1.1237153983187217E-6</v>
          </cell>
        </row>
        <row r="677">
          <cell r="B677" t="str">
            <v>HPLSOL</v>
          </cell>
          <cell r="C677" t="str">
            <v>VAR_ncap</v>
          </cell>
          <cell r="D677" t="str">
            <v>-</v>
          </cell>
          <cell r="H677">
            <v>2.7636621397633601E-8</v>
          </cell>
          <cell r="I677">
            <v>4.3363358497951199E-8</v>
          </cell>
          <cell r="J677">
            <v>1.5792374232203901E-7</v>
          </cell>
        </row>
        <row r="678">
          <cell r="B678" t="str">
            <v>HPLSOL</v>
          </cell>
          <cell r="C678" t="str">
            <v>VAR_cap</v>
          </cell>
          <cell r="D678" t="str">
            <v>-</v>
          </cell>
          <cell r="H678">
            <v>2.7636621397633601E-8</v>
          </cell>
          <cell r="I678">
            <v>1.06428071836643E-7</v>
          </cell>
          <cell r="J678">
            <v>2.3670485702821701E-7</v>
          </cell>
        </row>
        <row r="679">
          <cell r="B679" t="str">
            <v>RHEM-CHPNGA</v>
          </cell>
          <cell r="C679" t="str">
            <v>VAR_fout</v>
          </cell>
          <cell r="D679" t="str">
            <v>CO2_R</v>
          </cell>
          <cell r="E679">
            <v>6.7145515081224803</v>
          </cell>
          <cell r="F679">
            <v>0.61285927724519595</v>
          </cell>
          <cell r="G679">
            <v>2.9046864548957201</v>
          </cell>
          <cell r="H679">
            <v>46.3047214583518</v>
          </cell>
          <cell r="I679">
            <v>89.635438473500798</v>
          </cell>
          <cell r="J679">
            <v>87.487437620020899</v>
          </cell>
        </row>
        <row r="680">
          <cell r="B680" t="str">
            <v>RHEM-CHPNGA</v>
          </cell>
          <cell r="C680" t="str">
            <v>VAR_fout</v>
          </cell>
          <cell r="D680" t="str">
            <v>RHEM_LTH_CHPNGA</v>
          </cell>
          <cell r="E680">
            <v>6.0933872820738921E-2</v>
          </cell>
          <cell r="F680">
            <v>6.7196793275317787E-3</v>
          </cell>
          <cell r="G680">
            <v>3.0057240009455723E-2</v>
          </cell>
          <cell r="H680">
            <v>0.50759572297935418</v>
          </cell>
          <cell r="I680">
            <v>0.97368423944609928</v>
          </cell>
          <cell r="J680">
            <v>0.94408070737227401</v>
          </cell>
        </row>
        <row r="681">
          <cell r="B681" t="str">
            <v>RHEM-CHPNGA</v>
          </cell>
          <cell r="C681" t="str">
            <v>VAR_fout</v>
          </cell>
          <cell r="D681" t="str">
            <v>RHEM_NKEV_GAS_ELC_CHP</v>
          </cell>
          <cell r="E681">
            <v>2.8048925584149651E-2</v>
          </cell>
          <cell r="F681">
            <v>3.1235953275019468E-3</v>
          </cell>
          <cell r="G681">
            <v>1.4181018876478544E-2</v>
          </cell>
          <cell r="H681">
            <v>0.24561083369968692</v>
          </cell>
          <cell r="I681">
            <v>0.48288405370904164</v>
          </cell>
          <cell r="J681">
            <v>0.47977872014000855</v>
          </cell>
        </row>
        <row r="682">
          <cell r="B682" t="str">
            <v>RHEM-CHPNGA</v>
          </cell>
          <cell r="C682" t="str">
            <v>VAR_fin</v>
          </cell>
          <cell r="D682" t="str">
            <v>RNGA</v>
          </cell>
          <cell r="E682">
            <v>0.11905233170429935</v>
          </cell>
          <cell r="F682">
            <v>1.0866299241936108E-2</v>
          </cell>
          <cell r="G682">
            <v>5.1501532888222026E-2</v>
          </cell>
          <cell r="H682">
            <v>0.82100569961616565</v>
          </cell>
          <cell r="I682">
            <v>1.5892808239982419</v>
          </cell>
          <cell r="J682">
            <v>1.5511957024826382</v>
          </cell>
        </row>
        <row r="683">
          <cell r="B683" t="str">
            <v>RHEM-CHPNGA</v>
          </cell>
          <cell r="C683" t="str">
            <v>VAR_ncap</v>
          </cell>
          <cell r="D683" t="str">
            <v>-</v>
          </cell>
          <cell r="F683">
            <v>2.2669026897822201E-7</v>
          </cell>
          <cell r="G683">
            <v>1.09586895214772E-4</v>
          </cell>
          <cell r="H683">
            <v>1.7173689041631801E-2</v>
          </cell>
          <cell r="I683">
            <v>1.6129336656786799E-6</v>
          </cell>
          <cell r="J683">
            <v>1.66154296347817E-2</v>
          </cell>
        </row>
        <row r="684">
          <cell r="B684" t="str">
            <v>RHEM-CHPNGA</v>
          </cell>
          <cell r="C684" t="str">
            <v>VAR_cap</v>
          </cell>
          <cell r="D684" t="str">
            <v>-</v>
          </cell>
          <cell r="E684">
            <v>8.4417021066314803E-3</v>
          </cell>
          <cell r="F684">
            <v>9.4316697769564889E-4</v>
          </cell>
          <cell r="G684">
            <v>1.0523237089156406E-3</v>
          </cell>
          <cell r="H684">
            <v>1.8225506527960771E-2</v>
          </cell>
          <cell r="I684">
            <v>3.5833299294654071E-2</v>
          </cell>
          <cell r="J684">
            <v>3.5601751398766361E-2</v>
          </cell>
        </row>
        <row r="685">
          <cell r="B685" t="str">
            <v>D-DH2</v>
          </cell>
          <cell r="C685" t="str">
            <v>VAR_fout</v>
          </cell>
          <cell r="D685" t="str">
            <v>H2</v>
          </cell>
          <cell r="H685">
            <v>9.3638973499306934E-6</v>
          </cell>
          <cell r="I685">
            <v>1.7516380071469868</v>
          </cell>
          <cell r="J685">
            <v>1.8533523019424409</v>
          </cell>
        </row>
        <row r="686">
          <cell r="B686" t="str">
            <v>D-DH2</v>
          </cell>
          <cell r="C686" t="str">
            <v>VAR_fin</v>
          </cell>
          <cell r="D686" t="str">
            <v>H2_E</v>
          </cell>
          <cell r="H686">
            <v>9.4584821716471729E-6</v>
          </cell>
          <cell r="I686">
            <v>1.7693313203504926</v>
          </cell>
          <cell r="J686">
            <v>1.8720730322650909</v>
          </cell>
        </row>
        <row r="687">
          <cell r="B687" t="str">
            <v>D-DH2</v>
          </cell>
          <cell r="C687" t="str">
            <v>VAR_ncap</v>
          </cell>
          <cell r="D687" t="str">
            <v>-</v>
          </cell>
          <cell r="H687">
            <v>5.5555550262624697E-5</v>
          </cell>
          <cell r="I687">
            <v>0.18500329624265399</v>
          </cell>
          <cell r="J687">
            <v>1.36483873792795E-2</v>
          </cell>
        </row>
        <row r="688">
          <cell r="B688" t="str">
            <v>D-DH2</v>
          </cell>
          <cell r="C688" t="str">
            <v>VAR_cap</v>
          </cell>
          <cell r="D688" t="str">
            <v>-</v>
          </cell>
          <cell r="H688">
            <v>5.5555550262624697E-5</v>
          </cell>
          <cell r="I688">
            <v>0.23527431724614101</v>
          </cell>
          <cell r="J688">
            <v>0.24892270462541999</v>
          </cell>
        </row>
        <row r="689">
          <cell r="B689" t="str">
            <v>D-SBIO</v>
          </cell>
          <cell r="C689" t="str">
            <v>VAR_fout</v>
          </cell>
          <cell r="D689" t="str">
            <v>SBIO</v>
          </cell>
          <cell r="E689">
            <v>4.047675780661006</v>
          </cell>
          <cell r="F689">
            <v>4.5839719023179004</v>
          </cell>
          <cell r="G689">
            <v>5.1515436313043095</v>
          </cell>
          <cell r="H689">
            <v>5.3124999782467341</v>
          </cell>
          <cell r="I689">
            <v>7.4471355487503654</v>
          </cell>
          <cell r="J689">
            <v>17.509298475080968</v>
          </cell>
        </row>
        <row r="690">
          <cell r="B690" t="str">
            <v>D-SBIO</v>
          </cell>
          <cell r="C690" t="str">
            <v>VAR_fin</v>
          </cell>
          <cell r="D690" t="str">
            <v>BIO</v>
          </cell>
          <cell r="E690">
            <v>4.047675780661006</v>
          </cell>
          <cell r="F690">
            <v>4.5839719023179004</v>
          </cell>
          <cell r="G690">
            <v>5.1515436313043095</v>
          </cell>
          <cell r="H690">
            <v>5.3124999782467341</v>
          </cell>
          <cell r="I690">
            <v>7.4471355487503654</v>
          </cell>
          <cell r="J690">
            <v>17.509298475080968</v>
          </cell>
        </row>
        <row r="691">
          <cell r="B691" t="str">
            <v>SCOM-CHPBIO</v>
          </cell>
          <cell r="C691" t="str">
            <v>VAR_fout</v>
          </cell>
          <cell r="D691" t="str">
            <v>SCOM_LTH_CHPBIO</v>
          </cell>
          <cell r="E691">
            <v>1.4243126575741045</v>
          </cell>
          <cell r="F691">
            <v>1.5784633560311812</v>
          </cell>
          <cell r="G691">
            <v>1.7546361271118356</v>
          </cell>
          <cell r="H691">
            <v>1.5668060414524039</v>
          </cell>
          <cell r="I691">
            <v>1.1907199601276144</v>
          </cell>
          <cell r="J691">
            <v>2.7696315111206364</v>
          </cell>
        </row>
        <row r="692">
          <cell r="B692" t="str">
            <v>SCOM-CHPBIO</v>
          </cell>
          <cell r="C692" t="str">
            <v>VAR_fout</v>
          </cell>
          <cell r="D692" t="str">
            <v>SCOM_KEV_BIO_ELC_CHP</v>
          </cell>
          <cell r="E692">
            <v>0.95936749879357186</v>
          </cell>
          <cell r="F692">
            <v>1.1060414745120946</v>
          </cell>
          <cell r="G692">
            <v>1.3085846549346178</v>
          </cell>
          <cell r="H692">
            <v>1.3088412918858716</v>
          </cell>
          <cell r="I692">
            <v>1.3091296994229891</v>
          </cell>
          <cell r="J692">
            <v>3.0450542437175603</v>
          </cell>
        </row>
        <row r="693">
          <cell r="B693" t="str">
            <v>SCOM-CHPBIO</v>
          </cell>
          <cell r="C693" t="str">
            <v>VAR_fin</v>
          </cell>
          <cell r="D693" t="str">
            <v>SBIO</v>
          </cell>
          <cell r="E693">
            <v>2.6453974931081525</v>
          </cell>
          <cell r="F693">
            <v>3.046747314375009</v>
          </cell>
          <cell r="G693">
            <v>3.5995159880193084</v>
          </cell>
          <cell r="H693">
            <v>3.5886120185945263</v>
          </cell>
          <cell r="I693">
            <v>3.4989860069851115</v>
          </cell>
          <cell r="J693">
            <v>7.9060890299637983</v>
          </cell>
        </row>
        <row r="694">
          <cell r="B694" t="str">
            <v>SCOM-CHPBIO</v>
          </cell>
          <cell r="C694" t="str">
            <v>VAR_ncap</v>
          </cell>
          <cell r="D694" t="str">
            <v>-</v>
          </cell>
          <cell r="F694">
            <v>2.61961603951252E-2</v>
          </cell>
          <cell r="G694">
            <v>2.2087774218556601E-2</v>
          </cell>
          <cell r="H694">
            <v>1.22404942557327E-2</v>
          </cell>
          <cell r="I694">
            <v>4.3952830156596401E-2</v>
          </cell>
          <cell r="J694">
            <v>0.18278411110569701</v>
          </cell>
        </row>
        <row r="695">
          <cell r="B695" t="str">
            <v>SCOM-CHPBIO</v>
          </cell>
          <cell r="C695" t="str">
            <v>VAR_cap</v>
          </cell>
          <cell r="D695" t="str">
            <v>-</v>
          </cell>
          <cell r="E695">
            <v>7.35127E-2</v>
          </cell>
          <cell r="F695">
            <v>8.4752130827774344E-2</v>
          </cell>
          <cell r="G695">
            <v>0.10027207207261717</v>
          </cell>
          <cell r="H695">
            <v>0.10029209345443806</v>
          </cell>
          <cell r="I695">
            <v>0.10031456162263373</v>
          </cell>
          <cell r="J695">
            <v>0.23333183643710675</v>
          </cell>
        </row>
        <row r="696">
          <cell r="B696" t="str">
            <v>SCOM-CHPHFC</v>
          </cell>
          <cell r="C696" t="str">
            <v>VAR_fout</v>
          </cell>
          <cell r="D696" t="str">
            <v>SCOM_KEV_HFC_ELC_CHP</v>
          </cell>
          <cell r="H696">
            <v>8.7751762352272734E-4</v>
          </cell>
          <cell r="I696">
            <v>2.4433782190106399E-3</v>
          </cell>
          <cell r="J696">
            <v>1.9387922887076966E-3</v>
          </cell>
        </row>
        <row r="697">
          <cell r="B697" t="str">
            <v>SCOM-CHPHFC</v>
          </cell>
          <cell r="C697" t="str">
            <v>VAR_fout</v>
          </cell>
          <cell r="D697" t="str">
            <v>SCOM_LTH_CHPHFC</v>
          </cell>
          <cell r="H697">
            <v>6.6044747454605283E-4</v>
          </cell>
          <cell r="I697">
            <v>1.5384233230807754E-3</v>
          </cell>
          <cell r="J697">
            <v>1.0958391197043507E-3</v>
          </cell>
        </row>
        <row r="698">
          <cell r="B698" t="str">
            <v>SCOM-CHPHFC</v>
          </cell>
          <cell r="C698" t="str">
            <v>VAR_fin</v>
          </cell>
          <cell r="D698" t="str">
            <v>RSH2</v>
          </cell>
          <cell r="H698">
            <v>1.8437280429280255E-3</v>
          </cell>
          <cell r="I698">
            <v>4.5215396590346738E-3</v>
          </cell>
          <cell r="J698">
            <v>3.3687865345409375E-3</v>
          </cell>
        </row>
        <row r="699">
          <cell r="B699" t="str">
            <v>SCOM-CHPHFC</v>
          </cell>
          <cell r="C699" t="str">
            <v>VAR_ncap</v>
          </cell>
          <cell r="D699" t="str">
            <v>-</v>
          </cell>
          <cell r="H699">
            <v>7.3234981858784405E-5</v>
          </cell>
          <cell r="I699">
            <v>6.55849671872668E-5</v>
          </cell>
          <cell r="J699">
            <v>8.5892275447846806E-5</v>
          </cell>
        </row>
        <row r="700">
          <cell r="B700" t="str">
            <v>SCOM-CHPHFC</v>
          </cell>
          <cell r="C700" t="str">
            <v>VAR_cap</v>
          </cell>
          <cell r="D700" t="str">
            <v>-</v>
          </cell>
          <cell r="H700">
            <v>7.3234981858784405E-5</v>
          </cell>
          <cell r="I700">
            <v>1.6801234608880179E-4</v>
          </cell>
          <cell r="J700">
            <v>1.5557791841177936E-4</v>
          </cell>
        </row>
        <row r="701">
          <cell r="B701" t="str">
            <v>RHES-EBAT</v>
          </cell>
          <cell r="C701" t="str">
            <v>VAR_fout</v>
          </cell>
          <cell r="D701" t="str">
            <v>RHES_ELC</v>
          </cell>
          <cell r="E701">
            <v>2.0424549917385428E-3</v>
          </cell>
          <cell r="F701">
            <v>2.0402348784134086E-3</v>
          </cell>
          <cell r="G701">
            <v>2.0606675258287624E-3</v>
          </cell>
          <cell r="H701">
            <v>6.8547123276597021E-3</v>
          </cell>
          <cell r="I701">
            <v>9.965115405670448E-2</v>
          </cell>
          <cell r="J701">
            <v>0.10675023508469425</v>
          </cell>
        </row>
        <row r="702">
          <cell r="B702" t="str">
            <v>RHES-EBAT</v>
          </cell>
          <cell r="C702" t="str">
            <v>VAR_fout</v>
          </cell>
          <cell r="D702" t="str">
            <v>AUX_RHES-EBAT_OUT</v>
          </cell>
          <cell r="E702">
            <v>2.0424549917385454E-3</v>
          </cell>
          <cell r="F702">
            <v>2.0402348784134103E-3</v>
          </cell>
          <cell r="G702">
            <v>2.0606675258287646E-3</v>
          </cell>
          <cell r="H702">
            <v>6.8547123276597116E-3</v>
          </cell>
          <cell r="I702">
            <v>9.965115405670455E-2</v>
          </cell>
          <cell r="J702">
            <v>0.10675023508469433</v>
          </cell>
        </row>
        <row r="703">
          <cell r="B703" t="str">
            <v>RHES-EBAT</v>
          </cell>
          <cell r="C703" t="str">
            <v>VAR_fin</v>
          </cell>
          <cell r="D703" t="str">
            <v>RHES_ELC</v>
          </cell>
          <cell r="E703">
            <v>2.2592613412332966E-3</v>
          </cell>
          <cell r="F703">
            <v>2.2568061960601148E-3</v>
          </cell>
          <cell r="G703">
            <v>2.2794019415399709E-3</v>
          </cell>
          <cell r="H703">
            <v>7.580967320056778E-3</v>
          </cell>
          <cell r="I703">
            <v>0.11020128545584393</v>
          </cell>
          <cell r="J703">
            <v>0.11805190925121739</v>
          </cell>
        </row>
        <row r="704">
          <cell r="B704" t="str">
            <v>RHES-EBAT</v>
          </cell>
          <cell r="C704" t="str">
            <v>VAR_fin</v>
          </cell>
          <cell r="D704" t="str">
            <v>AUX_RHES-EBAT_IN</v>
          </cell>
          <cell r="E704">
            <v>2.2592613412332966E-3</v>
          </cell>
          <cell r="F704">
            <v>2.2568061960601148E-3</v>
          </cell>
          <cell r="G704">
            <v>2.2794019415399709E-3</v>
          </cell>
          <cell r="H704">
            <v>7.580967320056778E-3</v>
          </cell>
          <cell r="I704">
            <v>0.11020128545584393</v>
          </cell>
          <cell r="J704">
            <v>0.11805190925121739</v>
          </cell>
        </row>
        <row r="705">
          <cell r="B705" t="str">
            <v>RHES-EBAT</v>
          </cell>
          <cell r="C705" t="str">
            <v>VAR_ncap</v>
          </cell>
          <cell r="D705" t="str">
            <v>-</v>
          </cell>
          <cell r="E705">
            <v>8.3674186615578198E-4</v>
          </cell>
          <cell r="F705">
            <v>1.54707049347706E-6</v>
          </cell>
          <cell r="G705">
            <v>7.4244648568688697E-6</v>
          </cell>
          <cell r="H705">
            <v>2.7413887093207301E-2</v>
          </cell>
          <cell r="I705">
            <v>3.61060274018093E-2</v>
          </cell>
          <cell r="J705">
            <v>6.07295600482049E-2</v>
          </cell>
        </row>
        <row r="706">
          <cell r="B706" t="str">
            <v>RHES-EBAT</v>
          </cell>
          <cell r="C706" t="str">
            <v>VAR_cap</v>
          </cell>
          <cell r="D706" t="str">
            <v>-</v>
          </cell>
          <cell r="E706">
            <v>8.3942798011477191E-4</v>
          </cell>
          <cell r="F706">
            <v>8.4066386576203407E-4</v>
          </cell>
          <cell r="G706">
            <v>8.4745179227898432E-4</v>
          </cell>
          <cell r="H706">
            <v>2.803362620796214E-2</v>
          </cell>
          <cell r="I706">
            <v>5.7645751224861534E-2</v>
          </cell>
          <cell r="J706">
            <v>8.1764503552178125E-2</v>
          </cell>
        </row>
        <row r="707">
          <cell r="B707" t="str">
            <v>D-INGA</v>
          </cell>
          <cell r="C707" t="str">
            <v>VAR_fout</v>
          </cell>
          <cell r="D707" t="str">
            <v>CO2</v>
          </cell>
          <cell r="E707">
            <v>2102.0924198408602</v>
          </cell>
          <cell r="F707">
            <v>1815.5352790014799</v>
          </cell>
          <cell r="G707">
            <v>1836.17473009435</v>
          </cell>
          <cell r="H707">
            <v>1261.2908338228799</v>
          </cell>
          <cell r="I707">
            <v>698.123148744888</v>
          </cell>
          <cell r="J707">
            <v>105.69804777151499</v>
          </cell>
        </row>
        <row r="708">
          <cell r="B708" t="str">
            <v>D-INGA</v>
          </cell>
          <cell r="C708" t="str">
            <v>VAR_fout</v>
          </cell>
          <cell r="D708" t="str">
            <v>INGA</v>
          </cell>
          <cell r="E708">
            <v>37.477604408549759</v>
          </cell>
          <cell r="F708">
            <v>32.088017873399586</v>
          </cell>
          <cell r="G708">
            <v>34.99837854641985</v>
          </cell>
          <cell r="H708">
            <v>24.834423880116201</v>
          </cell>
          <cell r="I708">
            <v>16.949315846305332</v>
          </cell>
          <cell r="J708">
            <v>6.4196848302656546</v>
          </cell>
        </row>
        <row r="709">
          <cell r="B709" t="str">
            <v>D-INGA</v>
          </cell>
          <cell r="C709" t="str">
            <v>VAR_fin</v>
          </cell>
          <cell r="D709" t="str">
            <v>NGA</v>
          </cell>
          <cell r="E709">
            <v>37.271142195759879</v>
          </cell>
          <cell r="F709">
            <v>32.190341826267357</v>
          </cell>
          <cell r="G709">
            <v>32.556289540679984</v>
          </cell>
          <cell r="H709">
            <v>22.363312656434008</v>
          </cell>
          <cell r="I709">
            <v>12.378070013207246</v>
          </cell>
          <cell r="J709">
            <v>1.874078861197082</v>
          </cell>
        </row>
        <row r="710">
          <cell r="B710" t="str">
            <v>D-INGA</v>
          </cell>
          <cell r="C710" t="str">
            <v>VAR_fin</v>
          </cell>
          <cell r="D710" t="str">
            <v>BNGA</v>
          </cell>
          <cell r="E710">
            <v>0.32618890194710187</v>
          </cell>
          <cell r="F710">
            <v>1.8462383642617758E-4</v>
          </cell>
          <cell r="G710">
            <v>2.5489297254074521</v>
          </cell>
          <cell r="H710">
            <v>2.5489450878864184</v>
          </cell>
          <cell r="I710">
            <v>4.526088259204033</v>
          </cell>
          <cell r="J710">
            <v>4.5260913119693909</v>
          </cell>
        </row>
        <row r="711">
          <cell r="B711" t="str">
            <v>D-INGA</v>
          </cell>
          <cell r="C711" t="str">
            <v>VAR_fin</v>
          </cell>
          <cell r="D711" t="str">
            <v>H2</v>
          </cell>
          <cell r="G711">
            <v>4.9657859872100692E-3</v>
          </cell>
          <cell r="H711">
            <v>1.5061608075502711E-3</v>
          </cell>
          <cell r="I711">
            <v>9.9306252904731954E-2</v>
          </cell>
          <cell r="J711">
            <v>4.0029370351060439E-2</v>
          </cell>
        </row>
        <row r="712">
          <cell r="B712" t="str">
            <v>D-INGA</v>
          </cell>
          <cell r="C712" t="str">
            <v>VAR_ncap</v>
          </cell>
          <cell r="D712" t="str">
            <v>-</v>
          </cell>
          <cell r="E712">
            <v>1.69653684542315E-6</v>
          </cell>
          <cell r="F712">
            <v>9.3723802423857803E-7</v>
          </cell>
          <cell r="G712">
            <v>1.29706160642329E-6</v>
          </cell>
          <cell r="H712">
            <v>1.58117349279091E-6</v>
          </cell>
          <cell r="I712">
            <v>4.5887283198060202E-6</v>
          </cell>
          <cell r="J712">
            <v>1.54870119911849E-5</v>
          </cell>
        </row>
        <row r="713">
          <cell r="B713" t="str">
            <v>D-INGA</v>
          </cell>
          <cell r="C713" t="str">
            <v>VAR_cap</v>
          </cell>
          <cell r="D713" t="str">
            <v>-</v>
          </cell>
          <cell r="E713">
            <v>1.9844850668029455</v>
          </cell>
          <cell r="F713">
            <v>1.9844860040409698</v>
          </cell>
          <cell r="G713">
            <v>1.9844873011025761</v>
          </cell>
          <cell r="H713">
            <v>1.9844888822760689</v>
          </cell>
          <cell r="I713">
            <v>1.9844964322588416</v>
          </cell>
          <cell r="J713">
            <v>1.0954879864506528</v>
          </cell>
        </row>
        <row r="714">
          <cell r="B714" t="str">
            <v>EWIND</v>
          </cell>
          <cell r="C714" t="str">
            <v>VAR_fout</v>
          </cell>
          <cell r="D714" t="str">
            <v>ELC35</v>
          </cell>
          <cell r="E714">
            <v>0.52400000000000047</v>
          </cell>
          <cell r="F714">
            <v>0.54529223837012331</v>
          </cell>
          <cell r="G714">
            <v>1.9633422337644117</v>
          </cell>
          <cell r="H714">
            <v>4.1997600244963245</v>
          </cell>
          <cell r="I714">
            <v>9.5054845290646135</v>
          </cell>
          <cell r="J714">
            <v>15.483438812027929</v>
          </cell>
        </row>
        <row r="715">
          <cell r="B715" t="str">
            <v>EWIND</v>
          </cell>
          <cell r="C715" t="str">
            <v>VAR_fin</v>
          </cell>
          <cell r="D715" t="str">
            <v>WND</v>
          </cell>
          <cell r="E715">
            <v>0.52400000000000047</v>
          </cell>
          <cell r="F715">
            <v>0.54529223837012331</v>
          </cell>
          <cell r="G715">
            <v>1.9633422337644117</v>
          </cell>
          <cell r="H715">
            <v>4.1997600244963245</v>
          </cell>
          <cell r="I715">
            <v>9.5054845290646135</v>
          </cell>
          <cell r="J715">
            <v>15.483438812027929</v>
          </cell>
        </row>
        <row r="716">
          <cell r="B716" t="str">
            <v>EWIND</v>
          </cell>
          <cell r="C716" t="str">
            <v>VAR_ncap</v>
          </cell>
          <cell r="D716" t="str">
            <v>-</v>
          </cell>
          <cell r="F716">
            <v>7.1321497626392902E-3</v>
          </cell>
          <cell r="G716">
            <v>0.24276814697576099</v>
          </cell>
          <cell r="H716">
            <v>0.39467573652543803</v>
          </cell>
          <cell r="I716">
            <v>0.36092229130334103</v>
          </cell>
          <cell r="J716">
            <v>1.65315875481224</v>
          </cell>
        </row>
        <row r="717">
          <cell r="B717" t="str">
            <v>EWIND</v>
          </cell>
          <cell r="C717" t="str">
            <v>VAR_cap</v>
          </cell>
          <cell r="D717" t="str">
            <v>-</v>
          </cell>
          <cell r="E717">
            <v>8.7120000000000003E-2</v>
          </cell>
          <cell r="F717">
            <v>9.0660037799246487E-2</v>
          </cell>
          <cell r="G717">
            <v>0.3264241022689362</v>
          </cell>
          <cell r="H717">
            <v>0.69825009397264437</v>
          </cell>
          <cell r="I717">
            <v>1.5803772941601468</v>
          </cell>
          <cell r="J717">
            <v>2.5742692546939598</v>
          </cell>
        </row>
        <row r="718">
          <cell r="B718" t="str">
            <v>EGEO</v>
          </cell>
          <cell r="C718" t="str">
            <v>VAR_fout</v>
          </cell>
          <cell r="D718" t="str">
            <v>ELC35</v>
          </cell>
          <cell r="H718">
            <v>2.2427286902557554E-2</v>
          </cell>
          <cell r="I718">
            <v>0.12492065180465514</v>
          </cell>
          <cell r="J718">
            <v>49.195935322670522</v>
          </cell>
        </row>
        <row r="719">
          <cell r="B719" t="str">
            <v>EGEO</v>
          </cell>
          <cell r="C719" t="str">
            <v>VAR_fin</v>
          </cell>
          <cell r="D719" t="str">
            <v>GEO</v>
          </cell>
          <cell r="H719">
            <v>2.2427286902557554E-2</v>
          </cell>
          <cell r="I719">
            <v>0.12492065180465514</v>
          </cell>
          <cell r="J719">
            <v>49.195935322670522</v>
          </cell>
        </row>
        <row r="720">
          <cell r="B720" t="str">
            <v>EGEO</v>
          </cell>
          <cell r="C720" t="str">
            <v>VAR_ncap</v>
          </cell>
          <cell r="D720" t="str">
            <v>-</v>
          </cell>
          <cell r="H720">
            <v>7.48704293501442E-4</v>
          </cell>
          <cell r="I720">
            <v>3.4203542178490899E-3</v>
          </cell>
          <cell r="J720">
            <v>1.98459354216864</v>
          </cell>
        </row>
        <row r="721">
          <cell r="B721" t="str">
            <v>EGEO</v>
          </cell>
          <cell r="C721" t="str">
            <v>VAR_cap</v>
          </cell>
          <cell r="D721" t="str">
            <v>-</v>
          </cell>
          <cell r="H721">
            <v>7.48704293501442E-4</v>
          </cell>
          <cell r="I721">
            <v>4.1697643695828672E-3</v>
          </cell>
          <cell r="J721">
            <v>1.9887633034797669</v>
          </cell>
        </row>
        <row r="722">
          <cell r="B722" t="str">
            <v>D-SPLT</v>
          </cell>
          <cell r="C722" t="str">
            <v>VAR_fout</v>
          </cell>
          <cell r="D722" t="str">
            <v>SPLT</v>
          </cell>
          <cell r="E722">
            <v>2.0856349405400518</v>
          </cell>
          <cell r="F722">
            <v>2.4000926528638979</v>
          </cell>
          <cell r="G722">
            <v>2.3576425085696111</v>
          </cell>
          <cell r="H722">
            <v>2.4724746245069316</v>
          </cell>
          <cell r="I722">
            <v>2.451588014603133</v>
          </cell>
          <cell r="J722">
            <v>2.4740508914740365</v>
          </cell>
        </row>
        <row r="723">
          <cell r="B723" t="str">
            <v>D-SPLT</v>
          </cell>
          <cell r="C723" t="str">
            <v>VAR_fin</v>
          </cell>
          <cell r="D723" t="str">
            <v>PLT</v>
          </cell>
          <cell r="E723">
            <v>2.0856349405400518</v>
          </cell>
          <cell r="F723">
            <v>2.4000926528638979</v>
          </cell>
          <cell r="G723">
            <v>2.3576425085696111</v>
          </cell>
          <cell r="H723">
            <v>2.4724746245069316</v>
          </cell>
          <cell r="I723">
            <v>2.451588014603133</v>
          </cell>
          <cell r="J723">
            <v>2.4740508914740365</v>
          </cell>
        </row>
        <row r="724">
          <cell r="B724" t="str">
            <v>RHES-ESOLPV</v>
          </cell>
          <cell r="C724" t="str">
            <v>VAR_fout</v>
          </cell>
          <cell r="D724" t="str">
            <v>RHES_SOL_ELC</v>
          </cell>
          <cell r="E724">
            <v>2.1349390887346629</v>
          </cell>
          <cell r="F724">
            <v>3.3906652599428901</v>
          </cell>
          <cell r="G724">
            <v>4.2273193886143394</v>
          </cell>
          <cell r="H724">
            <v>5.4240398950043192</v>
          </cell>
          <cell r="I724">
            <v>7.2894639317640975</v>
          </cell>
          <cell r="J724">
            <v>9.7964333422326568</v>
          </cell>
        </row>
        <row r="725">
          <cell r="B725" t="str">
            <v>RHES-ESOLPV</v>
          </cell>
          <cell r="C725" t="str">
            <v>VAR_fin</v>
          </cell>
          <cell r="D725" t="str">
            <v>SOL</v>
          </cell>
          <cell r="E725">
            <v>2.1349390887346629</v>
          </cell>
          <cell r="F725">
            <v>3.3906652599428901</v>
          </cell>
          <cell r="G725">
            <v>4.2273193886143394</v>
          </cell>
          <cell r="H725">
            <v>5.4240398950043192</v>
          </cell>
          <cell r="I725">
            <v>7.2894639317640975</v>
          </cell>
          <cell r="J725">
            <v>9.7964333422326568</v>
          </cell>
        </row>
        <row r="726">
          <cell r="B726" t="str">
            <v>RHES-ESOLPV</v>
          </cell>
          <cell r="C726" t="str">
            <v>VAR_fin</v>
          </cell>
          <cell r="D726" t="str">
            <v>SOLPVC</v>
          </cell>
          <cell r="E726">
            <v>2.1349390887346602</v>
          </cell>
          <cell r="F726">
            <v>3.3906652599428901</v>
          </cell>
          <cell r="G726">
            <v>4.2273193886143403</v>
          </cell>
          <cell r="H726">
            <v>5.42403989500432</v>
          </cell>
          <cell r="I726">
            <v>7.2894639317641001</v>
          </cell>
          <cell r="J726">
            <v>9.7964333422326408</v>
          </cell>
        </row>
        <row r="727">
          <cell r="B727" t="str">
            <v>RHES-ESOLPV</v>
          </cell>
          <cell r="C727" t="str">
            <v>VAR_ncap</v>
          </cell>
          <cell r="D727" t="str">
            <v>-</v>
          </cell>
          <cell r="F727">
            <v>3.7668347548972401E-8</v>
          </cell>
          <cell r="G727">
            <v>5.9610718200352499E-2</v>
          </cell>
          <cell r="H727">
            <v>0.25170703672664402</v>
          </cell>
          <cell r="I727">
            <v>0.87181380124832697</v>
          </cell>
          <cell r="J727">
            <v>1.5107017261222799</v>
          </cell>
        </row>
        <row r="728">
          <cell r="B728" t="str">
            <v>RHES-ESOLPV</v>
          </cell>
          <cell r="C728" t="str">
            <v>VAR_cap</v>
          </cell>
          <cell r="D728" t="str">
            <v>-</v>
          </cell>
          <cell r="E728">
            <v>0.67885700000000004</v>
          </cell>
          <cell r="F728">
            <v>1.1558999553464975</v>
          </cell>
          <cell r="G728">
            <v>1.3487677558687001</v>
          </cell>
          <cell r="H728">
            <v>1.5635919576517239</v>
          </cell>
          <cell r="I728">
            <v>2.101339332703362</v>
          </cell>
          <cell r="J728">
            <v>2.8240254920762</v>
          </cell>
        </row>
        <row r="729">
          <cell r="B729" t="str">
            <v>SUP_DAC</v>
          </cell>
          <cell r="C729" t="str">
            <v>VAR_fout</v>
          </cell>
          <cell r="D729" t="str">
            <v>CO2_O</v>
          </cell>
          <cell r="I729">
            <v>7.6342421832714643E-3</v>
          </cell>
          <cell r="J729">
            <v>5.2834184247874651E-2</v>
          </cell>
        </row>
        <row r="730">
          <cell r="B730" t="str">
            <v>SUP_DAC</v>
          </cell>
          <cell r="C730" t="str">
            <v>VAR_fout</v>
          </cell>
          <cell r="D730" t="str">
            <v>CO2</v>
          </cell>
          <cell r="I730">
            <v>-7.6342421832714599E-3</v>
          </cell>
          <cell r="J730">
            <v>-5.2834184247874699E-2</v>
          </cell>
        </row>
        <row r="731">
          <cell r="B731" t="str">
            <v>SUP_DAC</v>
          </cell>
          <cell r="C731" t="str">
            <v>VAR_fin</v>
          </cell>
          <cell r="D731" t="str">
            <v>CHEAT</v>
          </cell>
          <cell r="I731">
            <v>5.0761452943195168E-5</v>
          </cell>
          <cell r="J731">
            <v>3.3675296451760137E-4</v>
          </cell>
        </row>
        <row r="732">
          <cell r="B732" t="str">
            <v>SUP_DAC</v>
          </cell>
          <cell r="C732" t="str">
            <v>VAR_fin</v>
          </cell>
          <cell r="D732" t="str">
            <v>CELC</v>
          </cell>
          <cell r="I732">
            <v>1.0586149160803095E-5</v>
          </cell>
          <cell r="J732">
            <v>4.8079107665565948E-5</v>
          </cell>
        </row>
        <row r="733">
          <cell r="B733" t="str">
            <v>SUP_DAC</v>
          </cell>
          <cell r="C733" t="str">
            <v>VAR_ncap</v>
          </cell>
          <cell r="D733" t="str">
            <v>-</v>
          </cell>
          <cell r="I733">
            <v>2.1659385463192798E-3</v>
          </cell>
          <cell r="J733">
            <v>6.0738262480109703E-3</v>
          </cell>
        </row>
        <row r="734">
          <cell r="B734" t="str">
            <v>SUP_DAC</v>
          </cell>
          <cell r="C734" t="str">
            <v>VAR_cap</v>
          </cell>
          <cell r="D734" t="str">
            <v>-</v>
          </cell>
          <cell r="I734">
            <v>2.1659385463192798E-3</v>
          </cell>
          <cell r="J734">
            <v>7.6348258346262852E-3</v>
          </cell>
        </row>
        <row r="735">
          <cell r="B735" t="str">
            <v>EHYD-DAM10</v>
          </cell>
          <cell r="C735" t="str">
            <v>VAR_fout</v>
          </cell>
          <cell r="D735" t="str">
            <v>ELC</v>
          </cell>
          <cell r="F735">
            <v>2.3102121043459763E-2</v>
          </cell>
          <cell r="G735">
            <v>8.7849402518189235E-2</v>
          </cell>
          <cell r="H735">
            <v>0.71173404379442518</v>
          </cell>
          <cell r="I735">
            <v>0.69605272765015858</v>
          </cell>
          <cell r="J735">
            <v>0.71222230628006555</v>
          </cell>
        </row>
        <row r="736">
          <cell r="B736" t="str">
            <v>EHYD-DAM10</v>
          </cell>
          <cell r="C736" t="str">
            <v>VAR_fin</v>
          </cell>
          <cell r="D736" t="str">
            <v>HYDD</v>
          </cell>
          <cell r="F736">
            <v>2.3102121043459763E-2</v>
          </cell>
          <cell r="G736">
            <v>8.7849402518189235E-2</v>
          </cell>
          <cell r="H736">
            <v>0.71173404379442518</v>
          </cell>
          <cell r="I736">
            <v>0.69605272765015858</v>
          </cell>
          <cell r="J736">
            <v>0.71222230628006555</v>
          </cell>
        </row>
        <row r="737">
          <cell r="B737" t="str">
            <v>EHYD-DAM10</v>
          </cell>
          <cell r="C737" t="str">
            <v>VAR_ncap</v>
          </cell>
          <cell r="D737" t="str">
            <v>-</v>
          </cell>
          <cell r="F737">
            <v>3.0367379099573602E-3</v>
          </cell>
          <cell r="G737">
            <v>6.5400418928386198E-3</v>
          </cell>
          <cell r="H737">
            <v>6.5721605218234905E-2</v>
          </cell>
          <cell r="I737">
            <v>2.4758143452109802E-7</v>
          </cell>
          <cell r="J737">
            <v>6.9647429731554599E-8</v>
          </cell>
        </row>
        <row r="738">
          <cell r="B738" t="str">
            <v>EHYD-DAM10</v>
          </cell>
          <cell r="C738" t="str">
            <v>VAR_cap</v>
          </cell>
          <cell r="D738" t="str">
            <v>-</v>
          </cell>
          <cell r="F738">
            <v>3.0367379099573602E-3</v>
          </cell>
          <cell r="G738">
            <v>9.5767798027959795E-3</v>
          </cell>
          <cell r="H738">
            <v>7.5298385021030895E-2</v>
          </cell>
          <cell r="I738">
            <v>7.5299820861213701E-2</v>
          </cell>
          <cell r="J738">
            <v>7.52998905086434E-2</v>
          </cell>
        </row>
        <row r="739">
          <cell r="B739" t="str">
            <v>DH-EBAT</v>
          </cell>
          <cell r="C739" t="str">
            <v>VAR_fout</v>
          </cell>
          <cell r="D739" t="str">
            <v>ELC35</v>
          </cell>
          <cell r="E739">
            <v>4.8415058768513973E-3</v>
          </cell>
          <cell r="F739">
            <v>3.7763561791113193E-3</v>
          </cell>
          <cell r="G739">
            <v>4.7847752625021509E-3</v>
          </cell>
          <cell r="H739">
            <v>2.6696854084701004E-3</v>
          </cell>
          <cell r="I739">
            <v>6.9632013330373438E-3</v>
          </cell>
          <cell r="J739">
            <v>2.5557056157927926E-2</v>
          </cell>
        </row>
        <row r="740">
          <cell r="B740" t="str">
            <v>DH-EBAT</v>
          </cell>
          <cell r="C740" t="str">
            <v>VAR_fout</v>
          </cell>
          <cell r="D740" t="str">
            <v>AUX_DH-EBAT_OUT</v>
          </cell>
          <cell r="E740">
            <v>4.8415058768513965E-3</v>
          </cell>
          <cell r="F740">
            <v>3.776356179111318E-3</v>
          </cell>
          <cell r="G740">
            <v>4.7847752625021509E-3</v>
          </cell>
          <cell r="H740">
            <v>2.6696854084700987E-3</v>
          </cell>
          <cell r="I740">
            <v>6.9632013330373421E-3</v>
          </cell>
          <cell r="J740">
            <v>2.5557056157927919E-2</v>
          </cell>
        </row>
        <row r="741">
          <cell r="B741" t="str">
            <v>DH-EBAT</v>
          </cell>
          <cell r="C741" t="str">
            <v>VAR_fin</v>
          </cell>
          <cell r="D741" t="str">
            <v>ELC35</v>
          </cell>
          <cell r="E741">
            <v>5.4145038309674131E-3</v>
          </cell>
          <cell r="F741">
            <v>4.2234205062193836E-3</v>
          </cell>
          <cell r="G741">
            <v>5.3510659040013455E-3</v>
          </cell>
          <cell r="H741">
            <v>2.9859070339456964E-3</v>
          </cell>
          <cell r="I741">
            <v>7.787575347472318E-3</v>
          </cell>
          <cell r="J741">
            <v>2.8579459480827425E-2</v>
          </cell>
        </row>
        <row r="742">
          <cell r="B742" t="str">
            <v>DH-EBAT</v>
          </cell>
          <cell r="C742" t="str">
            <v>VAR_fin</v>
          </cell>
          <cell r="D742" t="str">
            <v>AUX_DH-EBAT_IN</v>
          </cell>
          <cell r="E742">
            <v>5.4145038309674131E-3</v>
          </cell>
          <cell r="F742">
            <v>4.2234205062193836E-3</v>
          </cell>
          <cell r="G742">
            <v>5.3510659040013455E-3</v>
          </cell>
          <cell r="H742">
            <v>2.9859070339456964E-3</v>
          </cell>
          <cell r="I742">
            <v>7.787575347472318E-3</v>
          </cell>
          <cell r="J742">
            <v>2.8579459480827425E-2</v>
          </cell>
        </row>
        <row r="743">
          <cell r="B743" t="str">
            <v>DH-EBAT</v>
          </cell>
          <cell r="C743" t="str">
            <v>VAR_ncap</v>
          </cell>
          <cell r="D743" t="str">
            <v>-</v>
          </cell>
          <cell r="E743">
            <v>6.7505327365372501E-4</v>
          </cell>
          <cell r="F743">
            <v>1.1786690805828901E-6</v>
          </cell>
          <cell r="G743">
            <v>2.35004236111468E-6</v>
          </cell>
          <cell r="H743">
            <v>3.5225624705678E-6</v>
          </cell>
          <cell r="I743">
            <v>1.96016130293678E-3</v>
          </cell>
          <cell r="J743">
            <v>9.1449417828761894E-3</v>
          </cell>
        </row>
        <row r="744">
          <cell r="B744" t="str">
            <v>DH-EBAT</v>
          </cell>
          <cell r="C744" t="str">
            <v>VAR_cap</v>
          </cell>
          <cell r="D744" t="str">
            <v>-</v>
          </cell>
          <cell r="E744">
            <v>6.7505327365372501E-4</v>
          </cell>
          <cell r="F744">
            <v>6.7606263337461952E-4</v>
          </cell>
          <cell r="G744">
            <v>6.7794323463191977E-4</v>
          </cell>
          <cell r="H744">
            <v>4.993373211535948E-4</v>
          </cell>
          <cell r="I744">
            <v>3.4282614348278583E-3</v>
          </cell>
          <cell r="J744">
            <v>1.0384828716771329E-2</v>
          </cell>
        </row>
        <row r="745">
          <cell r="B745" t="str">
            <v>RHEM-EBAT</v>
          </cell>
          <cell r="C745" t="str">
            <v>VAR_fout</v>
          </cell>
          <cell r="D745" t="str">
            <v>RHEM_ELC</v>
          </cell>
          <cell r="E745">
            <v>2.0424465888947163E-3</v>
          </cell>
          <cell r="F745">
            <v>2.0402222692002987E-3</v>
          </cell>
          <cell r="G745">
            <v>2.0606667811467212E-3</v>
          </cell>
          <cell r="H745">
            <v>6.853969787978564E-3</v>
          </cell>
          <cell r="I745">
            <v>9.9649458153844142E-2</v>
          </cell>
          <cell r="J745">
            <v>0.10676443659598264</v>
          </cell>
        </row>
        <row r="746">
          <cell r="B746" t="str">
            <v>RHEM-EBAT</v>
          </cell>
          <cell r="C746" t="str">
            <v>VAR_fout</v>
          </cell>
          <cell r="D746" t="str">
            <v>AUX_RHEM-EBAT_OUT</v>
          </cell>
          <cell r="E746">
            <v>2.0424465888947189E-3</v>
          </cell>
          <cell r="F746">
            <v>2.0402222692003005E-3</v>
          </cell>
          <cell r="G746">
            <v>2.0606667811467233E-3</v>
          </cell>
          <cell r="H746">
            <v>6.853969787978571E-3</v>
          </cell>
          <cell r="I746">
            <v>9.9649458153844239E-2</v>
          </cell>
          <cell r="J746">
            <v>0.10676443659598275</v>
          </cell>
        </row>
        <row r="747">
          <cell r="B747" t="str">
            <v>RHEM-EBAT</v>
          </cell>
          <cell r="C747" t="str">
            <v>VAR_fin</v>
          </cell>
          <cell r="D747" t="str">
            <v>RHEM_ELC</v>
          </cell>
          <cell r="E747">
            <v>2.2592520488109828E-3</v>
          </cell>
          <cell r="F747">
            <v>2.25679225197121E-3</v>
          </cell>
          <cell r="G747">
            <v>2.2794011180183571E-3</v>
          </cell>
          <cell r="H747">
            <v>7.580146171563211E-3</v>
          </cell>
          <cell r="I747">
            <v>0.1101994100165717</v>
          </cell>
          <cell r="J747">
            <v>0.1180676142026062</v>
          </cell>
        </row>
        <row r="748">
          <cell r="B748" t="str">
            <v>RHEM-EBAT</v>
          </cell>
          <cell r="C748" t="str">
            <v>VAR_fin</v>
          </cell>
          <cell r="D748" t="str">
            <v>AUX_RHEM-EBAT_IN</v>
          </cell>
          <cell r="E748">
            <v>2.2592520488109828E-3</v>
          </cell>
          <cell r="F748">
            <v>2.25679225197121E-3</v>
          </cell>
          <cell r="G748">
            <v>2.2794011180183571E-3</v>
          </cell>
          <cell r="H748">
            <v>7.580146171563211E-3</v>
          </cell>
          <cell r="I748">
            <v>0.1101994100165717</v>
          </cell>
          <cell r="J748">
            <v>0.1180676142026062</v>
          </cell>
        </row>
        <row r="749">
          <cell r="B749" t="str">
            <v>RHEM-EBAT</v>
          </cell>
          <cell r="C749" t="str">
            <v>VAR_ncap</v>
          </cell>
          <cell r="D749" t="str">
            <v>-</v>
          </cell>
          <cell r="E749">
            <v>8.36738883446175E-4</v>
          </cell>
          <cell r="F749">
            <v>1.54700660797639E-6</v>
          </cell>
          <cell r="G749">
            <v>7.4272663573384302E-6</v>
          </cell>
          <cell r="H749">
            <v>2.7413749906572301E-2</v>
          </cell>
          <cell r="I749">
            <v>3.6106330351578099E-2</v>
          </cell>
          <cell r="J749">
            <v>6.0742813123048897E-2</v>
          </cell>
        </row>
        <row r="750">
          <cell r="B750" t="str">
            <v>RHEM-EBAT</v>
          </cell>
          <cell r="C750" t="str">
            <v>VAR_cap</v>
          </cell>
          <cell r="D750" t="str">
            <v>-</v>
          </cell>
          <cell r="E750">
            <v>8.3942499695184591E-4</v>
          </cell>
          <cell r="F750">
            <v>8.4066081132479198E-4</v>
          </cell>
          <cell r="G750">
            <v>8.4745157679341147E-4</v>
          </cell>
          <cell r="H750">
            <v>2.8033489890748376E-2</v>
          </cell>
          <cell r="I750">
            <v>5.7644593219212871E-2</v>
          </cell>
          <cell r="J750">
            <v>8.1777656502079063E-2</v>
          </cell>
        </row>
        <row r="751">
          <cell r="B751" t="str">
            <v>HPLGEO</v>
          </cell>
          <cell r="C751" t="str">
            <v>VAR_fout</v>
          </cell>
          <cell r="D751" t="str">
            <v>LTH</v>
          </cell>
          <cell r="I751">
            <v>1.5321002547189619E-4</v>
          </cell>
          <cell r="J751">
            <v>1.2692356721475184E-4</v>
          </cell>
        </row>
        <row r="752">
          <cell r="B752" t="str">
            <v>HPLGEO</v>
          </cell>
          <cell r="C752" t="str">
            <v>VAR_fin</v>
          </cell>
          <cell r="D752" t="str">
            <v>GEO</v>
          </cell>
          <cell r="I752">
            <v>1.80247088790466E-4</v>
          </cell>
          <cell r="J752">
            <v>1.4932184378206096E-4</v>
          </cell>
        </row>
        <row r="753">
          <cell r="B753" t="str">
            <v>HPLGEO</v>
          </cell>
          <cell r="C753" t="str">
            <v>VAR_ncap</v>
          </cell>
          <cell r="D753" t="str">
            <v>-</v>
          </cell>
          <cell r="I753">
            <v>1.29406770263411E-5</v>
          </cell>
          <cell r="J753">
            <v>2.3786819493774799E-7</v>
          </cell>
        </row>
        <row r="754">
          <cell r="B754" t="str">
            <v>HPLGEO</v>
          </cell>
          <cell r="C754" t="str">
            <v>VAR_cap</v>
          </cell>
          <cell r="D754" t="str">
            <v>-</v>
          </cell>
          <cell r="I754">
            <v>1.29406770263411E-5</v>
          </cell>
          <cell r="J754">
            <v>1.31785452212788E-5</v>
          </cell>
        </row>
        <row r="755">
          <cell r="B755" t="str">
            <v>CT_CWODBDSCCS</v>
          </cell>
          <cell r="C755" t="str">
            <v>VAR_fout</v>
          </cell>
          <cell r="D755" t="str">
            <v>CO2_O</v>
          </cell>
          <cell r="I755">
            <v>2.1998040299181652E-2</v>
          </cell>
          <cell r="J755">
            <v>2.2029212156250661E-2</v>
          </cell>
        </row>
        <row r="756">
          <cell r="B756" t="str">
            <v>CT_CWODBDSCCS</v>
          </cell>
          <cell r="C756" t="str">
            <v>VAR_fout</v>
          </cell>
          <cell r="D756" t="str">
            <v>CO2</v>
          </cell>
          <cell r="I756">
            <v>-2.19980402991816E-2</v>
          </cell>
          <cell r="J756">
            <v>-2.2029212156250699E-2</v>
          </cell>
        </row>
        <row r="757">
          <cell r="B757" t="str">
            <v>CT_CWODBDSCCS</v>
          </cell>
          <cell r="C757" t="str">
            <v>VAR_fout</v>
          </cell>
          <cell r="D757" t="str">
            <v>BDS</v>
          </cell>
          <cell r="I757">
            <v>1.2308617683543232E-4</v>
          </cell>
          <cell r="J757">
            <v>1.2326059349524862E-4</v>
          </cell>
        </row>
        <row r="758">
          <cell r="B758" t="str">
            <v>CT_CWODBDSCCS</v>
          </cell>
          <cell r="C758" t="str">
            <v>VAR_fout</v>
          </cell>
          <cell r="D758" t="str">
            <v>LTH</v>
          </cell>
          <cell r="I758">
            <v>4.8003608965818548E-5</v>
          </cell>
          <cell r="J758">
            <v>4.8071631463146862E-5</v>
          </cell>
        </row>
        <row r="759">
          <cell r="B759" t="str">
            <v>CT_CWODBDSCCS</v>
          </cell>
          <cell r="C759" t="str">
            <v>VAR_fin</v>
          </cell>
          <cell r="D759" t="str">
            <v>CWOD</v>
          </cell>
          <cell r="I759">
            <v>3.5073406089256422E-4</v>
          </cell>
          <cell r="J759">
            <v>3.5123106116471085E-4</v>
          </cell>
        </row>
        <row r="760">
          <cell r="B760" t="str">
            <v>CT_CWODBDSCCS</v>
          </cell>
          <cell r="C760" t="str">
            <v>VAR_fin</v>
          </cell>
          <cell r="D760" t="str">
            <v>CELC</v>
          </cell>
          <cell r="I760">
            <v>1.588690868154475E-5</v>
          </cell>
          <cell r="J760">
            <v>1.5909420888993874E-5</v>
          </cell>
        </row>
        <row r="761">
          <cell r="B761" t="str">
            <v>CT_CWODBDSCCS</v>
          </cell>
          <cell r="C761" t="str">
            <v>VAR_ncap</v>
          </cell>
          <cell r="D761" t="str">
            <v>-</v>
          </cell>
          <cell r="I761">
            <v>2.79931088165269E-5</v>
          </cell>
          <cell r="J761">
            <v>6.7839341608553802E-7</v>
          </cell>
        </row>
        <row r="762">
          <cell r="B762" t="str">
            <v>CT_CWODBDSCCS</v>
          </cell>
          <cell r="C762" t="str">
            <v>VAR_cap</v>
          </cell>
          <cell r="D762" t="str">
            <v>-</v>
          </cell>
          <cell r="I762">
            <v>2.79931088165269E-5</v>
          </cell>
          <cell r="J762">
            <v>2.8671502232612398E-5</v>
          </cell>
        </row>
        <row r="763">
          <cell r="B763" t="str">
            <v>EHYD-PUM15</v>
          </cell>
          <cell r="C763" t="str">
            <v>VAR_fout</v>
          </cell>
          <cell r="D763" t="str">
            <v>ELC</v>
          </cell>
          <cell r="F763">
            <v>3.4780947700675741E-3</v>
          </cell>
          <cell r="G763">
            <v>5.0213867594504392E-3</v>
          </cell>
          <cell r="H763">
            <v>4.5155901378404924E-3</v>
          </cell>
          <cell r="I763">
            <v>4.5255836961128979E-3</v>
          </cell>
          <cell r="J763">
            <v>3.8237700053243518E-3</v>
          </cell>
        </row>
        <row r="764">
          <cell r="B764" t="str">
            <v>EHYD-PUM15</v>
          </cell>
          <cell r="C764" t="str">
            <v>VAR_fout</v>
          </cell>
          <cell r="D764" t="str">
            <v>AUX_PUMP_OUT</v>
          </cell>
          <cell r="F764">
            <v>3.4780947700675741E-3</v>
          </cell>
          <cell r="G764">
            <v>5.0213867594504392E-3</v>
          </cell>
          <cell r="H764">
            <v>4.5155901378404924E-3</v>
          </cell>
          <cell r="I764">
            <v>4.5255836961128979E-3</v>
          </cell>
          <cell r="J764">
            <v>3.8237700053243518E-3</v>
          </cell>
        </row>
        <row r="765">
          <cell r="B765" t="str">
            <v>EHYD-PUM15</v>
          </cell>
          <cell r="C765" t="str">
            <v>VAR_fin</v>
          </cell>
          <cell r="D765" t="str">
            <v>AUX_PUMP_IN</v>
          </cell>
          <cell r="F765">
            <v>4.3476184644542547E-3</v>
          </cell>
          <cell r="G765">
            <v>6.2767334506819237E-3</v>
          </cell>
          <cell r="H765">
            <v>5.6444876721290071E-3</v>
          </cell>
          <cell r="I765">
            <v>5.6569829300122778E-3</v>
          </cell>
          <cell r="J765">
            <v>4.7797174202119748E-3</v>
          </cell>
        </row>
        <row r="766">
          <cell r="B766" t="str">
            <v>EHYD-PUM15</v>
          </cell>
          <cell r="C766" t="str">
            <v>VAR_fin</v>
          </cell>
          <cell r="D766" t="str">
            <v>ELC</v>
          </cell>
          <cell r="F766">
            <v>4.3476184644542547E-3</v>
          </cell>
          <cell r="G766">
            <v>6.2767334506819237E-3</v>
          </cell>
          <cell r="H766">
            <v>5.6444876721290071E-3</v>
          </cell>
          <cell r="I766">
            <v>5.6569829300122778E-3</v>
          </cell>
          <cell r="J766">
            <v>4.7797174202119748E-3</v>
          </cell>
        </row>
        <row r="767">
          <cell r="B767" t="str">
            <v>EHYD-PUM15</v>
          </cell>
          <cell r="C767" t="str">
            <v>VAR_ncap</v>
          </cell>
          <cell r="D767" t="str">
            <v>-</v>
          </cell>
          <cell r="F767">
            <v>5.0146619747762605E-4</v>
          </cell>
          <cell r="G767">
            <v>5.3010110560521902E-7</v>
          </cell>
          <cell r="H767">
            <v>4.1596393769996401E-7</v>
          </cell>
          <cell r="I767">
            <v>6.1729277860502596E-7</v>
          </cell>
          <cell r="J767">
            <v>5.8434364403172402E-7</v>
          </cell>
        </row>
        <row r="768">
          <cell r="B768" t="str">
            <v>EHYD-PUM15</v>
          </cell>
          <cell r="C768" t="str">
            <v>VAR_cap</v>
          </cell>
          <cell r="D768" t="str">
            <v>-</v>
          </cell>
          <cell r="F768">
            <v>5.0146619747762605E-4</v>
          </cell>
          <cell r="G768">
            <v>5.0199629858323203E-4</v>
          </cell>
          <cell r="H768">
            <v>5.0241226252093201E-4</v>
          </cell>
          <cell r="I768">
            <v>5.0533696767200795E-4</v>
          </cell>
          <cell r="J768">
            <v>5.0592131131604E-4</v>
          </cell>
        </row>
        <row r="769">
          <cell r="B769" t="str">
            <v>D-EWST</v>
          </cell>
          <cell r="C769" t="str">
            <v>VAR_fout</v>
          </cell>
          <cell r="D769" t="str">
            <v>CO2</v>
          </cell>
          <cell r="E769">
            <v>2236.6422968660499</v>
          </cell>
          <cell r="F769">
            <v>2235.40338090265</v>
          </cell>
          <cell r="G769">
            <v>2268.7819179409198</v>
          </cell>
          <cell r="H769">
            <v>2238.5110028178301</v>
          </cell>
          <cell r="I769">
            <v>2266.0996470035502</v>
          </cell>
          <cell r="J769">
            <v>2317.3899631289401</v>
          </cell>
        </row>
        <row r="770">
          <cell r="B770" t="str">
            <v>D-EWST</v>
          </cell>
          <cell r="C770" t="str">
            <v>VAR_fout</v>
          </cell>
          <cell r="D770" t="str">
            <v>EWST</v>
          </cell>
          <cell r="E770">
            <v>48.203497777285669</v>
          </cell>
          <cell r="F770">
            <v>48.176835692249078</v>
          </cell>
          <cell r="G770">
            <v>48.896200714576167</v>
          </cell>
          <cell r="H770">
            <v>48.243810302441538</v>
          </cell>
          <cell r="I770">
            <v>48.838354461283373</v>
          </cell>
          <cell r="J770">
            <v>49.943749205365201</v>
          </cell>
        </row>
        <row r="771">
          <cell r="B771" t="str">
            <v>D-EWST</v>
          </cell>
          <cell r="C771" t="str">
            <v>VAR_fin</v>
          </cell>
          <cell r="D771" t="str">
            <v>WSTNREN</v>
          </cell>
          <cell r="E771">
            <v>24.101748888642838</v>
          </cell>
          <cell r="F771">
            <v>24.08839850110612</v>
          </cell>
          <cell r="G771">
            <v>24.448081012294416</v>
          </cell>
          <cell r="H771">
            <v>24.121885806226601</v>
          </cell>
          <cell r="I771">
            <v>24.419177230641679</v>
          </cell>
          <cell r="J771">
            <v>24.971874602682593</v>
          </cell>
        </row>
        <row r="772">
          <cell r="B772" t="str">
            <v>D-EWST</v>
          </cell>
          <cell r="C772" t="str">
            <v>VAR_fin</v>
          </cell>
          <cell r="D772" t="str">
            <v>WSTREN</v>
          </cell>
          <cell r="E772">
            <v>24.101748888642838</v>
          </cell>
          <cell r="F772">
            <v>24.08839850110612</v>
          </cell>
          <cell r="G772">
            <v>24.448081012294416</v>
          </cell>
          <cell r="H772">
            <v>24.121885806226601</v>
          </cell>
          <cell r="I772">
            <v>24.419177230641679</v>
          </cell>
          <cell r="J772">
            <v>24.971874602682593</v>
          </cell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257.11598921921387</v>
          </cell>
          <cell r="E4">
            <v>716.1851205848584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4.8386408604166979E-2</v>
          </cell>
          <cell r="E5">
            <v>4.2339616368141222E-2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23.547869889646819</v>
          </cell>
          <cell r="E6">
            <v>59.857796456126671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233.51973292096307</v>
          </cell>
          <cell r="E7">
            <v>656.28498451236374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777.37977314156819</v>
          </cell>
          <cell r="E8">
            <v>1140.9307401246422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0.95991328629079875</v>
          </cell>
          <cell r="E9">
            <v>0.964009968770558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867.15725213272162</v>
          </cell>
          <cell r="E10">
            <v>1088.6210317393634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305.6495341181913</v>
          </cell>
          <cell r="E11">
            <v>715.06952110067414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7.017293490891733</v>
          </cell>
          <cell r="E12">
            <v>4.9454255294965366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7.362622935846345E-3</v>
          </cell>
          <cell r="E13">
            <v>1.0658547920307513E-2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119.83694209659747</v>
          </cell>
          <cell r="E14">
            <v>1678.7274291993933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0.98083087019274806</v>
          </cell>
          <cell r="E15">
            <v>2688.2497283107373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0.22226431589215886</v>
          </cell>
          <cell r="E16">
            <v>1031.8743235923428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6.606704776200352E-2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1.9824108938100566E-2</v>
          </cell>
          <cell r="E18">
            <v>2.5937472253791231E-2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0.23501351389026795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2.803050538415956E-3</v>
          </cell>
          <cell r="E20">
            <v>1.5904358280072154E-3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7.6342421832714643E-3</v>
          </cell>
          <cell r="E21">
            <v>5.2834184247874651E-2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2.1998040299181652E-2</v>
          </cell>
          <cell r="E22">
            <v>2.2029212156250661E-2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2079.1984225123952</v>
          </cell>
          <cell r="E23">
            <v>8349.7393205834469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833.33310061768111</v>
          </cell>
          <cell r="E24">
            <v>1904.7618663663245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833.33310061768111</v>
          </cell>
          <cell r="E25">
            <v>1904.7618663663245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988.74933267549693</v>
          </cell>
          <cell r="E26">
            <v>5728.7923336322456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988.74933267549693</v>
          </cell>
          <cell r="E27">
            <v>5728.7923336322456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1.3039214129671811E-3</v>
          </cell>
          <cell r="F4">
            <v>3.4775872755194566E-2</v>
          </cell>
          <cell r="G4">
            <v>3.7942782428112312E-4</v>
          </cell>
          <cell r="H4">
            <v>4.506827064012579E-4</v>
          </cell>
          <cell r="I4">
            <v>9.4114684233251235E-4</v>
          </cell>
        </row>
        <row r="5">
          <cell r="A5" t="str">
            <v>EXPELC_DE</v>
          </cell>
          <cell r="C5" t="str">
            <v>ELC_E-DE</v>
          </cell>
          <cell r="D5">
            <v>26.492980996106514</v>
          </cell>
          <cell r="E5">
            <v>6.1642913035275652E-4</v>
          </cell>
          <cell r="F5">
            <v>6.6292313471080224E-4</v>
          </cell>
          <cell r="G5">
            <v>4.399360659776425E-4</v>
          </cell>
          <cell r="H5">
            <v>1.1325124802701982E-3</v>
          </cell>
          <cell r="I5">
            <v>3.9863540673508804E-4</v>
          </cell>
        </row>
        <row r="6">
          <cell r="A6" t="str">
            <v>IMPDSL</v>
          </cell>
          <cell r="C6" t="str">
            <v>DSL</v>
          </cell>
          <cell r="D6">
            <v>118.79408173568089</v>
          </cell>
          <cell r="E6">
            <v>110.41682014348689</v>
          </cell>
          <cell r="F6">
            <v>89.069235005693017</v>
          </cell>
          <cell r="G6">
            <v>61.663906732581047</v>
          </cell>
          <cell r="H6">
            <v>36.539029373070299</v>
          </cell>
        </row>
        <row r="7">
          <cell r="A7" t="str">
            <v>IMPH2</v>
          </cell>
          <cell r="C7" t="str">
            <v>H2</v>
          </cell>
          <cell r="H7">
            <v>6.8820450591543185</v>
          </cell>
          <cell r="I7">
            <v>8.2308703185500836</v>
          </cell>
        </row>
        <row r="8">
          <cell r="A8" t="str">
            <v>IMPELC_AT</v>
          </cell>
          <cell r="C8" t="str">
            <v>ELC_I-AT</v>
          </cell>
          <cell r="D8">
            <v>15.013807230314825</v>
          </cell>
          <cell r="E8">
            <v>9.3013718166578325</v>
          </cell>
          <cell r="F8">
            <v>6.6967657885138747</v>
          </cell>
          <cell r="G8">
            <v>2.7803350350759999</v>
          </cell>
          <cell r="H8">
            <v>5.0240384823518518</v>
          </cell>
          <cell r="I8">
            <v>5.7776527186192883</v>
          </cell>
        </row>
        <row r="9">
          <cell r="A9" t="str">
            <v>IMPELC_AT</v>
          </cell>
          <cell r="C9" t="str">
            <v>ELCS</v>
          </cell>
          <cell r="D9">
            <v>15.013807230314825</v>
          </cell>
          <cell r="E9">
            <v>9.3013718166578325</v>
          </cell>
          <cell r="F9">
            <v>6.6967657885138747</v>
          </cell>
          <cell r="G9">
            <v>2.7803350350759999</v>
          </cell>
          <cell r="H9">
            <v>5.0240384823518518</v>
          </cell>
          <cell r="I9">
            <v>5.7776527186192883</v>
          </cell>
        </row>
        <row r="10">
          <cell r="A10" t="str">
            <v>IMPELC_FR</v>
          </cell>
          <cell r="C10" t="str">
            <v>ELC_I-FR</v>
          </cell>
          <cell r="D10">
            <v>28.948622809234099</v>
          </cell>
          <cell r="E10">
            <v>21.513974976141743</v>
          </cell>
          <cell r="F10">
            <v>27.129554407037581</v>
          </cell>
          <cell r="G10">
            <v>13.466247470962493</v>
          </cell>
          <cell r="H10">
            <v>8.7626749502000933</v>
          </cell>
          <cell r="I10">
            <v>6.2191217301761776</v>
          </cell>
        </row>
        <row r="11">
          <cell r="A11" t="str">
            <v>IMPELC_FR</v>
          </cell>
          <cell r="C11" t="str">
            <v>ELCS</v>
          </cell>
          <cell r="D11">
            <v>28.948622809234099</v>
          </cell>
          <cell r="E11">
            <v>21.513974976141743</v>
          </cell>
          <cell r="F11">
            <v>27.129554407037581</v>
          </cell>
          <cell r="G11">
            <v>13.466247470962493</v>
          </cell>
          <cell r="H11">
            <v>8.7626749502000933</v>
          </cell>
          <cell r="I11">
            <v>6.2191217301761776</v>
          </cell>
        </row>
        <row r="12">
          <cell r="A12" t="str">
            <v>RNWHYDR1</v>
          </cell>
          <cell r="C12" t="str">
            <v>HYDR</v>
          </cell>
          <cell r="D12">
            <v>66.632403487301417</v>
          </cell>
          <cell r="E12">
            <v>55.764008595863032</v>
          </cell>
          <cell r="F12">
            <v>65.550878504726043</v>
          </cell>
          <cell r="G12">
            <v>64.466209482422855</v>
          </cell>
          <cell r="H12">
            <v>65.281489048397191</v>
          </cell>
          <cell r="I12">
            <v>63.117101921127798</v>
          </cell>
        </row>
        <row r="13">
          <cell r="A13" t="str">
            <v>EXPELC_IT</v>
          </cell>
          <cell r="C13" t="str">
            <v>ELC_E-IT</v>
          </cell>
          <cell r="D13">
            <v>71.694109470993226</v>
          </cell>
          <cell r="E13">
            <v>35.545153040288476</v>
          </cell>
          <cell r="F13">
            <v>54.848321828051468</v>
          </cell>
          <cell r="G13">
            <v>30.994878512968025</v>
          </cell>
          <cell r="H13">
            <v>13.954118475336591</v>
          </cell>
          <cell r="I13">
            <v>22.03200239816351</v>
          </cell>
        </row>
        <row r="14">
          <cell r="A14" t="str">
            <v>IMPLNG</v>
          </cell>
          <cell r="C14" t="str">
            <v>LBIO</v>
          </cell>
          <cell r="G14">
            <v>2.1339513850166369</v>
          </cell>
          <cell r="H14">
            <v>2.1335803424373521</v>
          </cell>
          <cell r="I14">
            <v>2.134827802482413</v>
          </cell>
        </row>
        <row r="15">
          <cell r="A15" t="str">
            <v>IMPLNG</v>
          </cell>
          <cell r="C15" t="str">
            <v>LNGA</v>
          </cell>
          <cell r="G15">
            <v>1.7383391936160277E-3</v>
          </cell>
          <cell r="H15">
            <v>2.1130488985412312E-3</v>
          </cell>
          <cell r="I15">
            <v>8.7360065661300961E-4</v>
          </cell>
        </row>
        <row r="16">
          <cell r="A16" t="str">
            <v>IMPURN1</v>
          </cell>
          <cell r="C16" t="str">
            <v>URN</v>
          </cell>
          <cell r="D16">
            <v>250.94818728236922</v>
          </cell>
          <cell r="E16">
            <v>253.29895440978467</v>
          </cell>
          <cell r="F16">
            <v>199.1494840458262</v>
          </cell>
          <cell r="G16">
            <v>206.40242695762862</v>
          </cell>
          <cell r="H16">
            <v>98.945483925939811</v>
          </cell>
        </row>
        <row r="17">
          <cell r="A17" t="str">
            <v>EXPELC_AT</v>
          </cell>
          <cell r="C17" t="str">
            <v>ELC_E-AT</v>
          </cell>
          <cell r="D17">
            <v>6.2295562112046863</v>
          </cell>
          <cell r="E17">
            <v>1.0452295688092911E-3</v>
          </cell>
          <cell r="F17">
            <v>1.1322034094705935E-3</v>
          </cell>
          <cell r="G17">
            <v>2.024724649566212E-4</v>
          </cell>
          <cell r="H17">
            <v>1.9650097992205542E-4</v>
          </cell>
          <cell r="I17">
            <v>1.5246408494702546E-4</v>
          </cell>
        </row>
        <row r="18">
          <cell r="A18" t="str">
            <v>EXPELC_FR</v>
          </cell>
          <cell r="C18" t="str">
            <v>ELC_E-FR</v>
          </cell>
          <cell r="D18">
            <v>12.753360286349505</v>
          </cell>
          <cell r="E18">
            <v>7.7440504419339724E-4</v>
          </cell>
          <cell r="F18">
            <v>7.3292602702183709E-4</v>
          </cell>
          <cell r="G18">
            <v>3.3404638523158411E-4</v>
          </cell>
          <cell r="H18">
            <v>7.5786512624596825E-4</v>
          </cell>
          <cell r="I18">
            <v>6.2116118529351855E-4</v>
          </cell>
        </row>
        <row r="19">
          <cell r="A19" t="str">
            <v>RNWWND1</v>
          </cell>
          <cell r="C19" t="str">
            <v>WND</v>
          </cell>
          <cell r="D19">
            <v>0.51820720582142477</v>
          </cell>
          <cell r="E19">
            <v>0.53947395109901919</v>
          </cell>
          <cell r="F19">
            <v>1.9573409191315845</v>
          </cell>
          <cell r="G19">
            <v>2.5199974215531404</v>
          </cell>
          <cell r="H19">
            <v>2.5199994929333958</v>
          </cell>
          <cell r="I19">
            <v>2.5200008436212649</v>
          </cell>
        </row>
        <row r="20">
          <cell r="A20" t="str">
            <v>RNWWND2</v>
          </cell>
          <cell r="C20" t="str">
            <v>WND</v>
          </cell>
          <cell r="D20">
            <v>2.0249401491397893E-3</v>
          </cell>
          <cell r="E20">
            <v>2.0339268175103252E-3</v>
          </cell>
          <cell r="F20">
            <v>2.1054940474646202E-3</v>
          </cell>
          <cell r="G20">
            <v>1.6711365488387746</v>
          </cell>
          <cell r="H20">
            <v>5.39992437048131</v>
          </cell>
          <cell r="I20">
            <v>5.3999987141197767</v>
          </cell>
        </row>
        <row r="21">
          <cell r="A21" t="str">
            <v>RNWMNR1</v>
          </cell>
          <cell r="C21" t="str">
            <v>MNR</v>
          </cell>
          <cell r="D21">
            <v>3.7690946372395349</v>
          </cell>
          <cell r="E21">
            <v>4.7599965226391445</v>
          </cell>
          <cell r="F21">
            <v>5.1133399377434339</v>
          </cell>
          <cell r="G21">
            <v>5.7022314426030425</v>
          </cell>
          <cell r="H21">
            <v>7.1940748773982541</v>
          </cell>
          <cell r="I21">
            <v>8.9999986986687688</v>
          </cell>
        </row>
        <row r="22">
          <cell r="A22" t="str">
            <v>RNWWND3</v>
          </cell>
          <cell r="C22" t="str">
            <v>WND</v>
          </cell>
          <cell r="D22">
            <v>1.8160018304255827E-3</v>
          </cell>
          <cell r="E22">
            <v>1.8240070677205764E-3</v>
          </cell>
          <cell r="F22">
            <v>1.8865031088769421E-3</v>
          </cell>
          <cell r="G22">
            <v>6.5502352885701814E-3</v>
          </cell>
          <cell r="H22">
            <v>1.5825702901949801</v>
          </cell>
          <cell r="I22">
            <v>7.5599976888785756</v>
          </cell>
        </row>
        <row r="23">
          <cell r="A23" t="str">
            <v>RNWMNR2</v>
          </cell>
          <cell r="C23" t="str">
            <v>MNR</v>
          </cell>
          <cell r="D23">
            <v>1.8560082426843517E-2</v>
          </cell>
          <cell r="E23">
            <v>4.7599620314701783</v>
          </cell>
          <cell r="F23">
            <v>5.1133295619793504</v>
          </cell>
          <cell r="G23">
            <v>5.7022264564728671</v>
          </cell>
          <cell r="H23">
            <v>7.1940659210710587</v>
          </cell>
          <cell r="I23">
            <v>8.9999969859518192</v>
          </cell>
        </row>
        <row r="24">
          <cell r="A24" t="str">
            <v>RNWWND4</v>
          </cell>
          <cell r="C24" t="str">
            <v>WND</v>
          </cell>
          <cell r="D24">
            <v>1.0638697455682155E-3</v>
          </cell>
          <cell r="E24">
            <v>1.0684341533586268E-3</v>
          </cell>
          <cell r="F24">
            <v>1.0960535057716373E-3</v>
          </cell>
          <cell r="G24">
            <v>1.140535853287179E-3</v>
          </cell>
          <cell r="H24">
            <v>1.7282861675944798E-3</v>
          </cell>
          <cell r="I24">
            <v>2.2263748541126089E-3</v>
          </cell>
        </row>
        <row r="25">
          <cell r="A25" t="str">
            <v>RNWMNR3</v>
          </cell>
          <cell r="C25" t="str">
            <v>MNR</v>
          </cell>
          <cell r="D25">
            <v>1.0430241514442117E-2</v>
          </cell>
          <cell r="E25">
            <v>1.8504043514835529</v>
          </cell>
          <cell r="F25">
            <v>4.9352424057396282</v>
          </cell>
          <cell r="G25">
            <v>5.7019044253798228</v>
          </cell>
          <cell r="H25">
            <v>4.4815431489851552</v>
          </cell>
          <cell r="I25">
            <v>8.9999921925608284</v>
          </cell>
        </row>
        <row r="26">
          <cell r="A26" t="str">
            <v>IMPLFO1</v>
          </cell>
          <cell r="C26" t="str">
            <v>LFO</v>
          </cell>
          <cell r="D26">
            <v>101.75715138843245</v>
          </cell>
          <cell r="E26">
            <v>90.978126555306375</v>
          </cell>
          <cell r="F26">
            <v>78.638124591142102</v>
          </cell>
          <cell r="G26">
            <v>68.346841336091671</v>
          </cell>
          <cell r="H26">
            <v>35.022366954648888</v>
          </cell>
        </row>
        <row r="27">
          <cell r="A27" t="str">
            <v>RNWWND5</v>
          </cell>
          <cell r="C27" t="str">
            <v>WND</v>
          </cell>
          <cell r="D27">
            <v>8.9671636829168186E-4</v>
          </cell>
          <cell r="E27">
            <v>9.006166624231745E-4</v>
          </cell>
          <cell r="F27">
            <v>9.2025118324131554E-4</v>
          </cell>
          <cell r="G27">
            <v>9.4340135358464243E-4</v>
          </cell>
          <cell r="H27">
            <v>1.2690764998611532E-3</v>
          </cell>
          <cell r="I27">
            <v>1.2221756205319275E-3</v>
          </cell>
        </row>
        <row r="28">
          <cell r="A28" t="str">
            <v>IMPBNGA</v>
          </cell>
          <cell r="C28" t="str">
            <v>BIO</v>
          </cell>
          <cell r="E28">
            <v>0.51650159276700036</v>
          </cell>
          <cell r="F28">
            <v>1.1671426038120905</v>
          </cell>
          <cell r="G28">
            <v>2.2314142567731312</v>
          </cell>
          <cell r="H28">
            <v>6.0928610180007956</v>
          </cell>
          <cell r="I28">
            <v>13.67037283176294</v>
          </cell>
        </row>
        <row r="29">
          <cell r="A29" t="str">
            <v>RNWGEO1</v>
          </cell>
          <cell r="C29" t="str">
            <v>GEO</v>
          </cell>
          <cell r="G29">
            <v>1.0443910321390255E-2</v>
          </cell>
          <cell r="H29">
            <v>0.10432313643287616</v>
          </cell>
          <cell r="I29">
            <v>21.359940816266203</v>
          </cell>
        </row>
        <row r="30">
          <cell r="A30" t="str">
            <v>RNWGEO2</v>
          </cell>
          <cell r="C30" t="str">
            <v>GEO</v>
          </cell>
          <cell r="G30">
            <v>5.3309145339536564E-3</v>
          </cell>
          <cell r="H30">
            <v>1.0649916681709911E-2</v>
          </cell>
          <cell r="I30">
            <v>27.821937620645034</v>
          </cell>
        </row>
        <row r="31">
          <cell r="A31" t="str">
            <v>RNWGEO3</v>
          </cell>
          <cell r="C31" t="str">
            <v>GEO</v>
          </cell>
          <cell r="G31">
            <v>2.6608907995274112E-3</v>
          </cell>
          <cell r="H31">
            <v>4.1987243123869106E-3</v>
          </cell>
          <cell r="I31">
            <v>6.3949492381865812E-3</v>
          </cell>
        </row>
        <row r="32">
          <cell r="A32" t="str">
            <v>RNWGEO4</v>
          </cell>
          <cell r="C32" t="str">
            <v>GEO</v>
          </cell>
          <cell r="G32">
            <v>2.1524085400192543E-3</v>
          </cell>
          <cell r="H32">
            <v>3.2785922764566162E-3</v>
          </cell>
          <cell r="I32">
            <v>4.4213867932058476E-3</v>
          </cell>
        </row>
        <row r="33">
          <cell r="A33" t="str">
            <v>RNWGEO5</v>
          </cell>
          <cell r="C33" t="str">
            <v>GEO</v>
          </cell>
          <cell r="G33">
            <v>1.8461499201946608E-3</v>
          </cell>
          <cell r="H33">
            <v>2.6498691893075102E-3</v>
          </cell>
          <cell r="I33">
            <v>3.3941354747866448E-3</v>
          </cell>
        </row>
        <row r="34">
          <cell r="A34" t="str">
            <v>IMPGSL</v>
          </cell>
          <cell r="C34" t="str">
            <v>GSL</v>
          </cell>
          <cell r="D34">
            <v>79.496925665380871</v>
          </cell>
          <cell r="E34">
            <v>78.685738355693815</v>
          </cell>
          <cell r="F34">
            <v>73.54509610120283</v>
          </cell>
          <cell r="G34">
            <v>41.320200297010217</v>
          </cell>
          <cell r="H34">
            <v>5.469331324047852</v>
          </cell>
        </row>
        <row r="35">
          <cell r="A35" t="str">
            <v>RNWWOD1</v>
          </cell>
          <cell r="C35" t="str">
            <v>WOD</v>
          </cell>
          <cell r="D35">
            <v>10.182338852151712</v>
          </cell>
          <cell r="E35">
            <v>11.152949831612878</v>
          </cell>
          <cell r="F35">
            <v>12.608866461542716</v>
          </cell>
          <cell r="G35">
            <v>15.035395165832727</v>
          </cell>
          <cell r="H35">
            <v>17.461924035477789</v>
          </cell>
          <cell r="I35">
            <v>17.461930442239122</v>
          </cell>
        </row>
        <row r="36">
          <cell r="A36" t="str">
            <v>RNWWOD2</v>
          </cell>
          <cell r="C36" t="str">
            <v>WOD</v>
          </cell>
          <cell r="D36">
            <v>7.4592156581143145</v>
          </cell>
          <cell r="E36">
            <v>8.0030393525867431</v>
          </cell>
          <cell r="F36">
            <v>8.8187751779064474</v>
          </cell>
          <cell r="G36">
            <v>10.17833589335544</v>
          </cell>
          <cell r="H36">
            <v>10.230789683122659</v>
          </cell>
          <cell r="I36">
            <v>7.6165822009690718</v>
          </cell>
        </row>
        <row r="37">
          <cell r="A37" t="str">
            <v>RNWWOD3</v>
          </cell>
          <cell r="C37" t="str">
            <v>WOD</v>
          </cell>
          <cell r="D37">
            <v>2.622527362381748</v>
          </cell>
          <cell r="E37">
            <v>3.2650026500779199</v>
          </cell>
          <cell r="F37">
            <v>4.2287171348391146</v>
          </cell>
          <cell r="G37">
            <v>5.8349090478289263</v>
          </cell>
          <cell r="H37">
            <v>6.3806240301761541</v>
          </cell>
          <cell r="I37">
            <v>4.259679656904467</v>
          </cell>
        </row>
        <row r="38">
          <cell r="A38" t="str">
            <v>RNWWOD4</v>
          </cell>
          <cell r="C38" t="str">
            <v>WOD</v>
          </cell>
          <cell r="D38">
            <v>16.967543603247989</v>
          </cell>
          <cell r="E38">
            <v>16.921783006984715</v>
          </cell>
          <cell r="F38">
            <v>16.85315410944941</v>
          </cell>
          <cell r="G38">
            <v>16.738773191530871</v>
          </cell>
          <cell r="H38">
            <v>13.810639187477271</v>
          </cell>
          <cell r="I38">
            <v>21.182985516176096</v>
          </cell>
        </row>
        <row r="39">
          <cell r="A39" t="str">
            <v>RNWWOD5</v>
          </cell>
          <cell r="C39" t="str">
            <v>WOD</v>
          </cell>
          <cell r="D39">
            <v>7.5383696018217492</v>
          </cell>
          <cell r="E39">
            <v>7.5488803070559429</v>
          </cell>
          <cell r="F39">
            <v>4.3821662057597486</v>
          </cell>
          <cell r="G39">
            <v>3.3832745057693755E-3</v>
          </cell>
          <cell r="H39">
            <v>2.9942618031187978E-3</v>
          </cell>
          <cell r="I39">
            <v>13.234514936849937</v>
          </cell>
        </row>
        <row r="40">
          <cell r="A40" t="str">
            <v>RNNWWST1</v>
          </cell>
          <cell r="C40" t="str">
            <v>WSTNREN</v>
          </cell>
          <cell r="D40">
            <v>35.611780381776946</v>
          </cell>
          <cell r="E40">
            <v>35.882385974280695</v>
          </cell>
          <cell r="F40">
            <v>35.489476289745483</v>
          </cell>
          <cell r="G40">
            <v>35.03996747788166</v>
          </cell>
          <cell r="H40">
            <v>35.159465037079087</v>
          </cell>
          <cell r="I40">
            <v>35.603181427920063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16.523406638176148</v>
          </cell>
          <cell r="F41">
            <v>32.504177396951192</v>
          </cell>
          <cell r="G41">
            <v>40.643133434663312</v>
          </cell>
          <cell r="H41">
            <v>85.724684265180457</v>
          </cell>
          <cell r="I41">
            <v>114.92359600725776</v>
          </cell>
        </row>
        <row r="42">
          <cell r="A42" t="str">
            <v>IMPHFO1</v>
          </cell>
          <cell r="C42" t="str">
            <v>HFO</v>
          </cell>
          <cell r="D42">
            <v>2.7763712322736196</v>
          </cell>
          <cell r="E42">
            <v>7.0035386990691302E-4</v>
          </cell>
          <cell r="F42">
            <v>1.8543917860046832E-3</v>
          </cell>
          <cell r="G42">
            <v>9.7270604495514079E-4</v>
          </cell>
          <cell r="H42">
            <v>1.6310202038415063E-3</v>
          </cell>
        </row>
        <row r="43">
          <cell r="A43" t="str">
            <v>RNWHYDD1</v>
          </cell>
          <cell r="C43" t="str">
            <v>HYDD</v>
          </cell>
          <cell r="D43">
            <v>66.745681733960225</v>
          </cell>
          <cell r="E43">
            <v>49.798803172271732</v>
          </cell>
          <cell r="F43">
            <v>68.534475041310955</v>
          </cell>
          <cell r="G43">
            <v>70.233072646134232</v>
          </cell>
          <cell r="H43">
            <v>70.031711325345995</v>
          </cell>
          <cell r="I43">
            <v>72.196101599248891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2.554555850454574</v>
          </cell>
          <cell r="H44">
            <v>1.6089600645928279</v>
          </cell>
        </row>
        <row r="45">
          <cell r="A45" t="str">
            <v>IMPBDS</v>
          </cell>
          <cell r="C45" t="str">
            <v>BDS</v>
          </cell>
          <cell r="D45">
            <v>2.6029292309248797</v>
          </cell>
          <cell r="E45">
            <v>2.7199910418236697</v>
          </cell>
          <cell r="F45">
            <v>2.3727781577839115</v>
          </cell>
          <cell r="G45">
            <v>3.168184605806561</v>
          </cell>
          <cell r="H45">
            <v>3.6865407510939776</v>
          </cell>
          <cell r="I45">
            <v>18.425576799997064</v>
          </cell>
        </row>
        <row r="46">
          <cell r="A46" t="str">
            <v>IMPCOA1</v>
          </cell>
          <cell r="C46" t="str">
            <v>COA</v>
          </cell>
          <cell r="D46">
            <v>3.6600049265074523</v>
          </cell>
          <cell r="E46">
            <v>3.5647204128140544</v>
          </cell>
          <cell r="F46">
            <v>1.5788180920318425E-2</v>
          </cell>
          <cell r="G46">
            <v>2.1972691088066568E-3</v>
          </cell>
          <cell r="H46">
            <v>1.2567746289039174E-3</v>
          </cell>
          <cell r="I46">
            <v>3.7845527949633648E-4</v>
          </cell>
        </row>
        <row r="47">
          <cell r="A47" t="str">
            <v>IMPETH</v>
          </cell>
          <cell r="C47" t="str">
            <v>ETH</v>
          </cell>
          <cell r="D47">
            <v>4.434151050448091</v>
          </cell>
          <cell r="E47">
            <v>4.5566202720447979</v>
          </cell>
          <cell r="F47">
            <v>4.2531960485477702</v>
          </cell>
          <cell r="G47">
            <v>2.3935265955814851</v>
          </cell>
          <cell r="H47">
            <v>4.8681083362107014</v>
          </cell>
          <cell r="I47">
            <v>4.4566777385467962</v>
          </cell>
        </row>
        <row r="48">
          <cell r="A48" t="str">
            <v>IMPELC_DE</v>
          </cell>
          <cell r="C48" t="str">
            <v>ELC_I-DE</v>
          </cell>
          <cell r="D48">
            <v>46.398477296276191</v>
          </cell>
          <cell r="E48">
            <v>19.45871547665087</v>
          </cell>
          <cell r="F48">
            <v>16.623831015049468</v>
          </cell>
          <cell r="G48">
            <v>9.7609904388257718</v>
          </cell>
          <cell r="H48">
            <v>11.640744685390766</v>
          </cell>
          <cell r="I48">
            <v>4.1712643194152745</v>
          </cell>
        </row>
        <row r="49">
          <cell r="A49" t="str">
            <v>IMPELC_DE</v>
          </cell>
          <cell r="C49" t="str">
            <v>ELCS</v>
          </cell>
          <cell r="D49">
            <v>46.398477296276191</v>
          </cell>
          <cell r="E49">
            <v>19.45871547665087</v>
          </cell>
          <cell r="F49">
            <v>16.623831015049468</v>
          </cell>
          <cell r="G49">
            <v>9.7609904388257718</v>
          </cell>
          <cell r="H49">
            <v>11.640744685390766</v>
          </cell>
          <cell r="I49">
            <v>4.1712643194152745</v>
          </cell>
        </row>
        <row r="50">
          <cell r="A50" t="str">
            <v>RNWWST1</v>
          </cell>
          <cell r="C50" t="str">
            <v>WSTREN</v>
          </cell>
          <cell r="D50">
            <v>33.781122362094294</v>
          </cell>
          <cell r="E50">
            <v>33.781103360617898</v>
          </cell>
          <cell r="F50">
            <v>33.78110257732915</v>
          </cell>
          <cell r="G50">
            <v>33.781180232388735</v>
          </cell>
          <cell r="H50">
            <v>33.781219879226569</v>
          </cell>
          <cell r="I50">
            <v>33.781315843406254</v>
          </cell>
        </row>
        <row r="51">
          <cell r="A51" t="str">
            <v>IMPNGA1</v>
          </cell>
          <cell r="C51" t="str">
            <v>NGA</v>
          </cell>
          <cell r="D51">
            <v>117.12070354627032</v>
          </cell>
          <cell r="E51">
            <v>106.72000129815849</v>
          </cell>
          <cell r="F51">
            <v>116.80008813713486</v>
          </cell>
          <cell r="G51">
            <v>108.04483026351016</v>
          </cell>
          <cell r="H51">
            <v>82.799814655874329</v>
          </cell>
          <cell r="I51">
            <v>40.217604390846908</v>
          </cell>
        </row>
        <row r="52">
          <cell r="A52" t="str">
            <v>IMPELC_IT</v>
          </cell>
          <cell r="C52" t="str">
            <v>ELC_I-IT</v>
          </cell>
          <cell r="D52">
            <v>6.7990996326950066</v>
          </cell>
          <cell r="E52">
            <v>6.6708232419492508E-4</v>
          </cell>
          <cell r="F52">
            <v>5.7408067259406967E-4</v>
          </cell>
          <cell r="G52">
            <v>2.2421488577457235E-4</v>
          </cell>
          <cell r="H52">
            <v>2.6042289628522839E-4</v>
          </cell>
          <cell r="I52">
            <v>1.7168761308333257E-4</v>
          </cell>
        </row>
        <row r="53">
          <cell r="A53" t="str">
            <v>IMPELC_IT</v>
          </cell>
          <cell r="C53" t="str">
            <v>ELCS</v>
          </cell>
          <cell r="D53">
            <v>6.7990996326950066</v>
          </cell>
          <cell r="E53">
            <v>6.6708232419492508E-4</v>
          </cell>
          <cell r="F53">
            <v>5.7408067259406967E-4</v>
          </cell>
          <cell r="G53">
            <v>2.2421488577457235E-4</v>
          </cell>
          <cell r="H53">
            <v>2.6042289628522839E-4</v>
          </cell>
          <cell r="I53">
            <v>1.7168761308333257E-4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3.2682088942301273</v>
          </cell>
          <cell r="E4">
            <v>3.8319891208365675</v>
          </cell>
          <cell r="F4">
            <v>3.7320255690147026</v>
          </cell>
          <cell r="G4">
            <v>3.8865862905943245</v>
          </cell>
          <cell r="H4">
            <v>4.3635310812492341</v>
          </cell>
          <cell r="I4">
            <v>4.4885490606252834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3.2682088942301273</v>
          </cell>
          <cell r="E5">
            <v>3.8319891208365675</v>
          </cell>
          <cell r="F5">
            <v>3.7320255690147026</v>
          </cell>
          <cell r="G5">
            <v>3.8865862905943245</v>
          </cell>
          <cell r="H5">
            <v>4.3635310812492341</v>
          </cell>
          <cell r="I5">
            <v>4.4885490606252834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5.3689018617565798E-7</v>
          </cell>
          <cell r="F6">
            <v>2.0698328304180852E-3</v>
          </cell>
          <cell r="G6">
            <v>2.2698713713211068E-3</v>
          </cell>
          <cell r="H6">
            <v>2.2320399552363496E-3</v>
          </cell>
          <cell r="I6">
            <v>2.3394408013318697E-3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/>
          <cell r="F7">
            <v>2.0682773276801476E-3</v>
          </cell>
          <cell r="G7">
            <v>2.2683570148355312E-3</v>
          </cell>
          <cell r="H7">
            <v>2.2314394320903253E-3</v>
          </cell>
          <cell r="I7">
            <v>2.337939013249924E-3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1.94315033765054E-5</v>
          </cell>
          <cell r="E8">
            <v>3.2398240662427001E-4</v>
          </cell>
          <cell r="F8">
            <v>3.1263437424304598E-5</v>
          </cell>
          <cell r="G8">
            <v>1.72517390099835E-7</v>
          </cell>
          <cell r="H8">
            <v>1.9699570916699701E-4</v>
          </cell>
          <cell r="I8">
            <v>1.5897971378694701E-4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1.94315033765054E-5</v>
          </cell>
          <cell r="E9">
            <v>3.4341391000077502E-4</v>
          </cell>
          <cell r="F9">
            <v>3.7467734742507999E-4</v>
          </cell>
          <cell r="G9">
            <v>3.7484986481517901E-4</v>
          </cell>
          <cell r="H9">
            <v>3.7464580665443401E-4</v>
          </cell>
          <cell r="I9">
            <v>3.74698997267887E-4</v>
          </cell>
          <cell r="J9"/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D10"/>
          <cell r="E10"/>
          <cell r="F10">
            <v>0.11788534028005999</v>
          </cell>
          <cell r="G10">
            <v>0.117495737415363</v>
          </cell>
          <cell r="H10">
            <v>0.16859237878976299</v>
          </cell>
          <cell r="I10">
            <v>5.4165617026773701E-2</v>
          </cell>
          <cell r="J10"/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D11"/>
          <cell r="E11"/>
          <cell r="F11">
            <v>4.1803312156049538E-3</v>
          </cell>
          <cell r="G11">
            <v>4.3331761316303995E-3</v>
          </cell>
          <cell r="H11">
            <v>6.6360829949162143E-3</v>
          </cell>
          <cell r="I11">
            <v>2.2472968766427365E-3</v>
          </cell>
          <cell r="J11"/>
          <cell r="K11"/>
          <cell r="L11"/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D12"/>
          <cell r="E12"/>
          <cell r="F12">
            <v>2.0901656078024765E-3</v>
          </cell>
          <cell r="G12">
            <v>2.0832577555915362E-3</v>
          </cell>
          <cell r="H12">
            <v>2.9892265742865803E-3</v>
          </cell>
          <cell r="I12">
            <v>9.6038328061655472E-4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D13"/>
          <cell r="E13"/>
          <cell r="F13">
            <v>4.1803312156049538E-3</v>
          </cell>
          <cell r="G13">
            <v>4.3331761316303995E-3</v>
          </cell>
          <cell r="H13">
            <v>6.6360829949162143E-3</v>
          </cell>
          <cell r="I13">
            <v>2.2472968766427365E-3</v>
          </cell>
          <cell r="J13"/>
          <cell r="K13"/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D14"/>
          <cell r="E14">
            <v>2.3324949352676701E-6</v>
          </cell>
          <cell r="F14">
            <v>3.3511954752129299E-4</v>
          </cell>
          <cell r="G14">
            <v>1.7920793692567901E-6</v>
          </cell>
          <cell r="H14">
            <v>6.6402711886768004E-6</v>
          </cell>
          <cell r="I14">
            <v>7.5332045454972198E-7</v>
          </cell>
          <cell r="J14"/>
          <cell r="K14"/>
          <cell r="L14"/>
          <cell r="M14"/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D15"/>
          <cell r="E15">
            <v>2.3324949352676701E-6</v>
          </cell>
          <cell r="F15">
            <v>3.3737632949646388E-4</v>
          </cell>
          <cell r="G15">
            <v>3.3879766079121005E-4</v>
          </cell>
          <cell r="H15">
            <v>5.1238714537999396E-4</v>
          </cell>
          <cell r="I15">
            <v>1.9382717451059175E-4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0.46151976069026057</v>
          </cell>
          <cell r="E16">
            <v>0.54457613513183967</v>
          </cell>
          <cell r="F16">
            <v>0.54459252200810937</v>
          </cell>
          <cell r="G16">
            <v>0.54461517568120954</v>
          </cell>
          <cell r="H16">
            <v>0.54469804994432525</v>
          </cell>
          <cell r="I16">
            <v>0.54485969298282588</v>
          </cell>
          <cell r="J16"/>
          <cell r="K16"/>
          <cell r="L16"/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0.46151976069026057</v>
          </cell>
          <cell r="E17">
            <v>0.54457613513183967</v>
          </cell>
          <cell r="F17">
            <v>0.54459252200810937</v>
          </cell>
          <cell r="G17">
            <v>0.54461517568120954</v>
          </cell>
          <cell r="H17">
            <v>0.54469804994432525</v>
          </cell>
          <cell r="I17">
            <v>0.54485969298282588</v>
          </cell>
          <cell r="J17"/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0.62578950602069228</v>
          </cell>
          <cell r="E18">
            <v>0.7375749008557656</v>
          </cell>
          <cell r="F18">
            <v>0.73635045229265395</v>
          </cell>
          <cell r="G18">
            <v>0.73431259642410263</v>
          </cell>
          <cell r="H18">
            <v>0.73032140774658194</v>
          </cell>
          <cell r="I18">
            <v>0.72647959064376788</v>
          </cell>
          <cell r="J18"/>
          <cell r="K18"/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D19"/>
          <cell r="E19">
            <v>7.0555318580461197E-3</v>
          </cell>
          <cell r="F19">
            <v>5.20507480890458E-5</v>
          </cell>
          <cell r="G19">
            <v>3.9153239635615596E-3</v>
          </cell>
          <cell r="H19">
            <v>1.3079110637571299E-2</v>
          </cell>
          <cell r="I19">
            <v>2.6069218655356802E-2</v>
          </cell>
          <cell r="J19"/>
          <cell r="K19"/>
          <cell r="L19"/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3.6914633321908523E-2</v>
          </cell>
          <cell r="F20">
            <v>3.6960834261695677E-2</v>
          </cell>
          <cell r="G20">
            <v>4.0866174019791271E-2</v>
          </cell>
          <cell r="H20">
            <v>4.1500833331475855E-2</v>
          </cell>
          <cell r="I20">
            <v>4.6447651996208726E-2</v>
          </cell>
          <cell r="J20"/>
          <cell r="K20"/>
        </row>
        <row r="21">
          <cell r="A21" t="str">
            <v>D-RHNS_KEV_WOD_ELC_CHP</v>
          </cell>
          <cell r="B21" t="str">
            <v>VAR_fout</v>
          </cell>
          <cell r="C21" t="str">
            <v>RHNS_ELC</v>
          </cell>
          <cell r="D21"/>
          <cell r="E21"/>
          <cell r="F21"/>
          <cell r="G21">
            <v>3.9500303446622355E-4</v>
          </cell>
          <cell r="H21">
            <v>5.6533629035696606E-4</v>
          </cell>
          <cell r="I21">
            <v>2.0036530571332473E-4</v>
          </cell>
          <cell r="J21"/>
          <cell r="K21"/>
        </row>
        <row r="22">
          <cell r="A22" t="str">
            <v>D-RHNS_KEV_WOD_ELC_CHP</v>
          </cell>
          <cell r="B22" t="str">
            <v>VAR_fout</v>
          </cell>
          <cell r="C22" t="str">
            <v>ELC5</v>
          </cell>
          <cell r="D22"/>
          <cell r="E22"/>
          <cell r="F22"/>
          <cell r="G22">
            <v>3.9768977875047118E-4</v>
          </cell>
          <cell r="H22">
            <v>5.7548724441514488E-4</v>
          </cell>
          <cell r="I22">
            <v>2.0133293367834799E-4</v>
          </cell>
          <cell r="J22"/>
          <cell r="K22"/>
          <cell r="L22"/>
        </row>
        <row r="23">
          <cell r="A23" t="str">
            <v>D-RHNS_KEV_WOD_ELC_CHP</v>
          </cell>
          <cell r="B23" t="str">
            <v>VAR_fin</v>
          </cell>
          <cell r="C23" t="str">
            <v>RHNS_KEV_WOD_ELC_CHP</v>
          </cell>
          <cell r="D23"/>
          <cell r="E23"/>
          <cell r="F23"/>
          <cell r="G23">
            <v>7.9269281321669484E-4</v>
          </cell>
          <cell r="H23">
            <v>1.1408235347721114E-3</v>
          </cell>
          <cell r="I23">
            <v>4.0169823939167307E-4</v>
          </cell>
        </row>
        <row r="24">
          <cell r="A24" t="str">
            <v>RHSA-WHWODBR</v>
          </cell>
          <cell r="B24" t="str">
            <v>VAR_fout</v>
          </cell>
          <cell r="C24" t="str">
            <v>RHSA-WHWOD</v>
          </cell>
          <cell r="D24">
            <v>0.52047114724533072</v>
          </cell>
          <cell r="E24">
            <v>0.59724189499352087</v>
          </cell>
          <cell r="F24">
            <v>0.30573264518722787</v>
          </cell>
          <cell r="G24">
            <v>0.28720850238541595</v>
          </cell>
          <cell r="H24">
            <v>0.26418930289759163</v>
          </cell>
          <cell r="I24">
            <v>0.10530588738362374</v>
          </cell>
          <cell r="J24"/>
        </row>
        <row r="25">
          <cell r="A25" t="str">
            <v>RHSA-WHWODBR</v>
          </cell>
          <cell r="B25" t="str">
            <v>VAR_fin</v>
          </cell>
          <cell r="C25" t="str">
            <v>RWOD</v>
          </cell>
          <cell r="D25">
            <v>1.0409422944906614</v>
          </cell>
          <cell r="E25">
            <v>1.1944837899870417</v>
          </cell>
          <cell r="F25">
            <v>0.61146529037445563</v>
          </cell>
          <cell r="G25">
            <v>0.57441700477083202</v>
          </cell>
          <cell r="H25">
            <v>0.52837860579518314</v>
          </cell>
          <cell r="I25">
            <v>0.21061177476724752</v>
          </cell>
        </row>
        <row r="26">
          <cell r="A26" t="str">
            <v>RHSA-WHWODBR</v>
          </cell>
          <cell r="B26" t="str">
            <v>VAR_ncap</v>
          </cell>
          <cell r="C26" t="str">
            <v>-</v>
          </cell>
          <cell r="D26"/>
          <cell r="E26">
            <v>5.1200699057785204E-3</v>
          </cell>
          <cell r="F26">
            <v>6.6465718807058102E-7</v>
          </cell>
          <cell r="G26">
            <v>1.15422990733346E-6</v>
          </cell>
          <cell r="H26">
            <v>8.6428694944622308E-3</v>
          </cell>
          <cell r="I26">
            <v>2.14431873851464E-7</v>
          </cell>
        </row>
        <row r="27">
          <cell r="A27" t="str">
            <v>RHSA-WHWODBR</v>
          </cell>
          <cell r="B27" t="str">
            <v>VAR_cap</v>
          </cell>
          <cell r="C27" t="str">
            <v>-</v>
          </cell>
          <cell r="D27">
            <v>3.5322010722483803E-2</v>
          </cell>
          <cell r="E27">
            <v>4.044198914399464E-2</v>
          </cell>
          <cell r="F27">
            <v>3.0482827573648626E-2</v>
          </cell>
          <cell r="G27">
            <v>3.0458974255109031E-2</v>
          </cell>
          <cell r="H27">
            <v>1.807065808634524E-2</v>
          </cell>
          <cell r="I27">
            <v>9.6635708938294599E-3</v>
          </cell>
        </row>
        <row r="28">
          <cell r="A28" t="str">
            <v>RHES-SHWODBR</v>
          </cell>
          <cell r="B28" t="str">
            <v>VAR_fout</v>
          </cell>
          <cell r="C28" t="str">
            <v>RHES-SHWOD</v>
          </cell>
          <cell r="D28">
            <v>4.387155217595283</v>
          </cell>
          <cell r="E28">
            <v>4.3869555734546903</v>
          </cell>
          <cell r="F28">
            <v>4.2226688962333263</v>
          </cell>
          <cell r="G28">
            <v>3.7599100367498122</v>
          </cell>
          <cell r="H28">
            <v>3.9384365365186564</v>
          </cell>
          <cell r="I28">
            <v>1.5037469159488541</v>
          </cell>
          <cell r="J28"/>
          <cell r="K28"/>
        </row>
        <row r="29">
          <cell r="A29" t="str">
            <v>RHES-SHWODBR</v>
          </cell>
          <cell r="B29" t="str">
            <v>VAR_fin</v>
          </cell>
          <cell r="C29" t="str">
            <v>RWOD</v>
          </cell>
          <cell r="D29">
            <v>6.0932711355490055</v>
          </cell>
          <cell r="E29">
            <v>6.0929938520204043</v>
          </cell>
          <cell r="F29">
            <v>5.8648179114351784</v>
          </cell>
          <cell r="G29">
            <v>5.2220972732636266</v>
          </cell>
          <cell r="H29">
            <v>5.4700507451648006</v>
          </cell>
          <cell r="I29">
            <v>2.0885373832623002</v>
          </cell>
          <cell r="J29"/>
          <cell r="K29"/>
        </row>
        <row r="30">
          <cell r="A30" t="str">
            <v>RHES-SHWODBR</v>
          </cell>
          <cell r="B30" t="str">
            <v>VAR_ncap</v>
          </cell>
          <cell r="C30" t="str">
            <v>-</v>
          </cell>
          <cell r="D30"/>
          <cell r="E30">
            <v>2.4109060120515901E-6</v>
          </cell>
          <cell r="F30">
            <v>6.7005700750948804E-7</v>
          </cell>
          <cell r="G30">
            <v>1.0279918330967501E-6</v>
          </cell>
          <cell r="H30">
            <v>0.15710445845295001</v>
          </cell>
          <cell r="I30">
            <v>2.6330082306876002E-7</v>
          </cell>
          <cell r="J30"/>
          <cell r="K30"/>
        </row>
        <row r="31">
          <cell r="A31" t="str">
            <v>RHES-SHWODBR</v>
          </cell>
          <cell r="B31" t="str">
            <v>VAR_cap</v>
          </cell>
          <cell r="C31" t="str">
            <v>-</v>
          </cell>
          <cell r="D31">
            <v>0.354428052062076</v>
          </cell>
          <cell r="E31">
            <v>0.35443039093329332</v>
          </cell>
          <cell r="F31">
            <v>0.35441520547019933</v>
          </cell>
          <cell r="G31">
            <v>0.35440766401992974</v>
          </cell>
          <cell r="H31">
            <v>0.31875273285217109</v>
          </cell>
          <cell r="I31">
            <v>0.15930023355938791</v>
          </cell>
          <cell r="J31"/>
          <cell r="K31"/>
        </row>
        <row r="32">
          <cell r="A32" t="str">
            <v>D-EH2</v>
          </cell>
          <cell r="B32" t="str">
            <v>VAR_fout</v>
          </cell>
          <cell r="C32" t="str">
            <v>EH2</v>
          </cell>
          <cell r="D32"/>
          <cell r="E32"/>
          <cell r="F32"/>
          <cell r="G32"/>
          <cell r="H32">
            <v>3.2864517900743601E-2</v>
          </cell>
          <cell r="I32">
            <v>3.0421482033909972E-2</v>
          </cell>
          <cell r="J32"/>
          <cell r="K32"/>
        </row>
        <row r="33">
          <cell r="A33" t="str">
            <v>D-EH2</v>
          </cell>
          <cell r="B33" t="str">
            <v>VAR_fin</v>
          </cell>
          <cell r="C33" t="str">
            <v>H2</v>
          </cell>
          <cell r="D33"/>
          <cell r="E33"/>
          <cell r="F33"/>
          <cell r="G33"/>
          <cell r="H33">
            <v>3.3196482728023849E-2</v>
          </cell>
          <cell r="I33">
            <v>3.0728769731222197E-2</v>
          </cell>
          <cell r="J33"/>
          <cell r="K33"/>
        </row>
        <row r="34">
          <cell r="A34" t="str">
            <v>D-EH2</v>
          </cell>
          <cell r="B34" t="str">
            <v>VAR_ncap</v>
          </cell>
          <cell r="C34" t="str">
            <v>-</v>
          </cell>
          <cell r="D34"/>
          <cell r="E34"/>
          <cell r="F34"/>
          <cell r="G34">
            <v>1.0615613613602201E-6</v>
          </cell>
          <cell r="H34">
            <v>3.8377076189246898E-3</v>
          </cell>
          <cell r="I34">
            <v>7.7832835769097602E-6</v>
          </cell>
          <cell r="J34"/>
        </row>
        <row r="35">
          <cell r="A35" t="str">
            <v>D-EH2</v>
          </cell>
          <cell r="B35" t="str">
            <v>VAR_cap</v>
          </cell>
          <cell r="C35" t="str">
            <v>-</v>
          </cell>
          <cell r="D35"/>
          <cell r="E35"/>
          <cell r="F35"/>
          <cell r="G35">
            <v>1.0615613613602201E-6</v>
          </cell>
          <cell r="H35">
            <v>3.8419830780757999E-3</v>
          </cell>
          <cell r="I35">
            <v>3.8497663616527101E-3</v>
          </cell>
          <cell r="J35"/>
        </row>
        <row r="36">
          <cell r="A36" t="str">
            <v>SCOM-SHWODBR</v>
          </cell>
          <cell r="B36" t="str">
            <v>VAR_fout</v>
          </cell>
          <cell r="C36" t="str">
            <v>SCOM-SHWOD</v>
          </cell>
          <cell r="D36">
            <v>6.1735459854766397</v>
          </cell>
          <cell r="E36">
            <v>7.1827792532565047</v>
          </cell>
          <cell r="F36">
            <v>6.2035919579269976</v>
          </cell>
          <cell r="G36">
            <v>5.1351145739923387</v>
          </cell>
          <cell r="H36">
            <v>2.2002431289316302</v>
          </cell>
          <cell r="I36">
            <v>0.38453477926667046</v>
          </cell>
          <cell r="J36"/>
        </row>
        <row r="37">
          <cell r="A37" t="str">
            <v>SCOM-SHWODBR</v>
          </cell>
          <cell r="B37" t="str">
            <v>VAR_fin</v>
          </cell>
          <cell r="C37" t="str">
            <v>SWOD</v>
          </cell>
          <cell r="D37">
            <v>8.5743694242731134</v>
          </cell>
          <cell r="E37">
            <v>9.976082296189583</v>
          </cell>
          <cell r="F37">
            <v>8.6160999415652668</v>
          </cell>
          <cell r="G37">
            <v>7.1321035749893582</v>
          </cell>
          <cell r="H37">
            <v>3.0558932346272623</v>
          </cell>
          <cell r="I37">
            <v>0.5340760823148204</v>
          </cell>
          <cell r="J37"/>
          <cell r="K37"/>
          <cell r="L37"/>
          <cell r="M37"/>
        </row>
        <row r="38">
          <cell r="A38" t="str">
            <v>SCOM-SHWODBR</v>
          </cell>
          <cell r="B38" t="str">
            <v>VAR_ncap</v>
          </cell>
          <cell r="C38" t="str">
            <v>-</v>
          </cell>
          <cell r="D38">
            <v>1.57561924578318E-4</v>
          </cell>
          <cell r="E38">
            <v>7.6685637039055704E-2</v>
          </cell>
          <cell r="F38">
            <v>4.9381692537946996E-6</v>
          </cell>
          <cell r="G38">
            <v>2.2430847125742602E-6</v>
          </cell>
          <cell r="H38">
            <v>3.7973959004694399E-2</v>
          </cell>
          <cell r="I38">
            <v>2.98549002046218E-6</v>
          </cell>
          <cell r="J38"/>
          <cell r="K38"/>
          <cell r="L38"/>
          <cell r="M38"/>
        </row>
        <row r="39">
          <cell r="A39" t="str">
            <v>SCOM-SHWODBR</v>
          </cell>
          <cell r="B39" t="str">
            <v>VAR_cap</v>
          </cell>
          <cell r="C39" t="str">
            <v>-</v>
          </cell>
          <cell r="D39">
            <v>0.47857783974169033</v>
          </cell>
          <cell r="E39">
            <v>0.55526326063192044</v>
          </cell>
          <cell r="F39">
            <v>0.51319278057729312</v>
          </cell>
          <cell r="G39">
            <v>0.51316908995363786</v>
          </cell>
          <cell r="H39">
            <v>0.17233728387254521</v>
          </cell>
          <cell r="I39">
            <v>3.5704685177214895E-2</v>
          </cell>
        </row>
        <row r="40">
          <cell r="A40" t="str">
            <v>ITOT-SWHLTHCHP</v>
          </cell>
          <cell r="B40" t="str">
            <v>VAR_fout</v>
          </cell>
          <cell r="C40" t="str">
            <v>ITOT-SWH</v>
          </cell>
          <cell r="D40">
            <v>5.1850549393270269</v>
          </cell>
          <cell r="E40">
            <v>5.5675588732769059</v>
          </cell>
          <cell r="F40">
            <v>5.6343077259476937</v>
          </cell>
          <cell r="G40">
            <v>8.6249122678897159</v>
          </cell>
          <cell r="H40">
            <v>9.4740021926657043</v>
          </cell>
          <cell r="I40">
            <v>13.898976678630074</v>
          </cell>
        </row>
        <row r="41">
          <cell r="A41" t="str">
            <v>ITOT-SWHLTHCHP</v>
          </cell>
          <cell r="B41" t="str">
            <v>VAR_fin</v>
          </cell>
          <cell r="C41" t="str">
            <v>ITOTLTHCHPC</v>
          </cell>
          <cell r="D41">
            <v>5.1850549393270269</v>
          </cell>
          <cell r="E41">
            <v>5.5675588732769059</v>
          </cell>
          <cell r="F41">
            <v>5.6343077259476937</v>
          </cell>
          <cell r="G41">
            <v>8.6249122678897159</v>
          </cell>
          <cell r="H41">
            <v>9.4740021926657043</v>
          </cell>
          <cell r="I41">
            <v>13.898976678630074</v>
          </cell>
          <cell r="J41"/>
          <cell r="K41"/>
        </row>
        <row r="42">
          <cell r="A42" t="str">
            <v>ITOT-SWHLTHCHP</v>
          </cell>
          <cell r="B42" t="str">
            <v>VAR_fin</v>
          </cell>
          <cell r="C42" t="str">
            <v>ITOT_LTH_CHP_ON</v>
          </cell>
          <cell r="D42">
            <v>5.6086404274549801</v>
          </cell>
          <cell r="E42">
            <v>6.009520889324973</v>
          </cell>
          <cell r="F42">
            <v>6.0621336106440467</v>
          </cell>
          <cell r="G42">
            <v>9.2306578394630794</v>
          </cell>
          <cell r="H42">
            <v>10.033072269573546</v>
          </cell>
          <cell r="I42">
            <v>14.630501766979028</v>
          </cell>
          <cell r="J42"/>
          <cell r="K42"/>
        </row>
        <row r="43">
          <cell r="A43" t="str">
            <v>ITOT-SWHLTHCHP</v>
          </cell>
          <cell r="B43" t="str">
            <v>VAR_ncap</v>
          </cell>
          <cell r="C43" t="str">
            <v>-</v>
          </cell>
          <cell r="D43"/>
          <cell r="E43">
            <v>4.75400827889053E-2</v>
          </cell>
          <cell r="F43">
            <v>7.6745425180966206E-2</v>
          </cell>
          <cell r="G43">
            <v>0.19786252896988399</v>
          </cell>
          <cell r="H43">
            <v>0.21949848052028001</v>
          </cell>
          <cell r="I43">
            <v>0.82152752542816299</v>
          </cell>
          <cell r="J43"/>
          <cell r="K43"/>
        </row>
        <row r="44">
          <cell r="A44" t="str">
            <v>ITOT-SWHLTHCHP</v>
          </cell>
          <cell r="B44" t="str">
            <v>VAR_cap</v>
          </cell>
          <cell r="C44" t="str">
            <v>-</v>
          </cell>
          <cell r="D44">
            <v>0.62661755442165901</v>
          </cell>
          <cell r="E44">
            <v>0.32678260448334134</v>
          </cell>
          <cell r="F44">
            <v>0.34358396322859702</v>
          </cell>
          <cell r="G44">
            <v>0.50159381726464503</v>
          </cell>
          <cell r="H44">
            <v>0.56607531091855212</v>
          </cell>
          <cell r="I44">
            <v>1.0566994708753905</v>
          </cell>
          <cell r="J44"/>
          <cell r="K44"/>
          <cell r="L44"/>
        </row>
        <row r="45">
          <cell r="A45" t="str">
            <v>RHSA-WHSTG-NGAHP</v>
          </cell>
          <cell r="B45" t="str">
            <v>VAR_fout</v>
          </cell>
          <cell r="C45" t="str">
            <v>RHSA-WHANGAH</v>
          </cell>
          <cell r="D45"/>
          <cell r="E45"/>
          <cell r="F45">
            <v>1.5341889404244517E-4</v>
          </cell>
          <cell r="G45">
            <v>1.8743992823902042E-4</v>
          </cell>
          <cell r="H45">
            <v>4.0774347066096985E-4</v>
          </cell>
          <cell r="I45">
            <v>1.7477859656080157E-4</v>
          </cell>
          <cell r="J45"/>
          <cell r="K45"/>
        </row>
        <row r="46">
          <cell r="A46" t="str">
            <v>RHSA-WHSTG-NGAHP</v>
          </cell>
          <cell r="B46" t="str">
            <v>VAR_fin</v>
          </cell>
          <cell r="C46" t="str">
            <v>RHSA-WHANGAH</v>
          </cell>
          <cell r="D46"/>
          <cell r="E46"/>
          <cell r="F46">
            <v>1.5344139061630117E-4</v>
          </cell>
          <cell r="G46">
            <v>1.8745468316256668E-4</v>
          </cell>
          <cell r="H46">
            <v>4.0779562122744863E-4</v>
          </cell>
          <cell r="I46">
            <v>1.7479535597108212E-4</v>
          </cell>
          <cell r="J46"/>
          <cell r="K46"/>
        </row>
        <row r="47">
          <cell r="A47" t="str">
            <v>RHSA-WHSTG-NGAHP</v>
          </cell>
          <cell r="B47" t="str">
            <v>VAR_ncap</v>
          </cell>
          <cell r="C47" t="str">
            <v>-</v>
          </cell>
          <cell r="D47">
            <v>2.3790427383268499E-5</v>
          </cell>
          <cell r="E47">
            <v>5.8246391548158503E-7</v>
          </cell>
          <cell r="F47">
            <v>5.46506184723928E-5</v>
          </cell>
          <cell r="G47">
            <v>2.5741457994985202E-5</v>
          </cell>
          <cell r="H47">
            <v>4.1112037927741902E-5</v>
          </cell>
          <cell r="I47">
            <v>2.4072985827566501E-5</v>
          </cell>
          <cell r="J47"/>
          <cell r="K47"/>
        </row>
        <row r="48">
          <cell r="A48" t="str">
            <v>RHSA-WHSTG-NGAHP</v>
          </cell>
          <cell r="B48" t="str">
            <v>VAR_cap</v>
          </cell>
          <cell r="C48" t="str">
            <v>-</v>
          </cell>
          <cell r="D48">
            <v>2.3794767223329003E-5</v>
          </cell>
          <cell r="E48">
            <v>8.9634571616190148E-7</v>
          </cell>
          <cell r="F48">
            <v>5.5266760362816109E-5</v>
          </cell>
          <cell r="G48">
            <v>5.589344513002371E-5</v>
          </cell>
          <cell r="H48">
            <v>1.168618218622387E-4</v>
          </cell>
          <cell r="I48">
            <v>5.0843569121116202E-5</v>
          </cell>
          <cell r="J48"/>
          <cell r="K48"/>
        </row>
        <row r="49">
          <cell r="A49" t="str">
            <v>D-RES_LTH</v>
          </cell>
          <cell r="B49" t="str">
            <v>VAR_fout</v>
          </cell>
          <cell r="C49" t="str">
            <v>RHNS_LTH_DH</v>
          </cell>
          <cell r="D49"/>
          <cell r="E49">
            <v>5.4454057581645413E-2</v>
          </cell>
          <cell r="F49">
            <v>7.0522875444572045E-2</v>
          </cell>
          <cell r="G49">
            <v>0.11352538980472773</v>
          </cell>
          <cell r="H49">
            <v>0.25172393131321502</v>
          </cell>
          <cell r="I49">
            <v>0.45635933573581428</v>
          </cell>
          <cell r="J49"/>
          <cell r="K49"/>
        </row>
        <row r="50">
          <cell r="A50" t="str">
            <v>D-RES_LTH</v>
          </cell>
          <cell r="B50" t="str">
            <v>VAR_fout</v>
          </cell>
          <cell r="C50" t="str">
            <v>RHEM_LTH_DH</v>
          </cell>
          <cell r="D50">
            <v>2.0322686597137016</v>
          </cell>
          <cell r="E50">
            <v>3.8269947519041292</v>
          </cell>
          <cell r="F50">
            <v>3.8976347023725184</v>
          </cell>
          <cell r="G50">
            <v>4.1328007138045457</v>
          </cell>
          <cell r="H50">
            <v>3.6022673385332378</v>
          </cell>
          <cell r="I50">
            <v>3.4078710095975926</v>
          </cell>
          <cell r="J50"/>
          <cell r="K50"/>
        </row>
        <row r="51">
          <cell r="A51" t="str">
            <v>D-RES_LTH</v>
          </cell>
          <cell r="B51" t="str">
            <v>VAR_fout</v>
          </cell>
          <cell r="C51" t="str">
            <v>RHES_LTH_DH</v>
          </cell>
          <cell r="D51">
            <v>1.7882233680238997</v>
          </cell>
          <cell r="E51">
            <v>3.5391872701603071</v>
          </cell>
          <cell r="F51">
            <v>3.5545044984896279</v>
          </cell>
          <cell r="G51">
            <v>3.3119796782497652</v>
          </cell>
          <cell r="H51">
            <v>2.5350667626216845</v>
          </cell>
          <cell r="I51">
            <v>2.1227884611791947</v>
          </cell>
          <cell r="J51"/>
          <cell r="K51"/>
        </row>
        <row r="52">
          <cell r="A52" t="str">
            <v>D-RES_LTH</v>
          </cell>
          <cell r="B52" t="str">
            <v>VAR_fout</v>
          </cell>
          <cell r="C52" t="str">
            <v>RHSA_LTH</v>
          </cell>
          <cell r="D52">
            <v>4.5195130812783431</v>
          </cell>
          <cell r="E52">
            <v>1.895262963899252</v>
          </cell>
          <cell r="F52">
            <v>1.8952638873609478</v>
          </cell>
          <cell r="G52">
            <v>1.8952652672330335</v>
          </cell>
          <cell r="H52">
            <v>1.8952705583136336</v>
          </cell>
          <cell r="I52">
            <v>1.8952847380119762</v>
          </cell>
          <cell r="J52"/>
          <cell r="K52"/>
        </row>
        <row r="53">
          <cell r="A53" t="str">
            <v>D-RES_LTH</v>
          </cell>
          <cell r="B53" t="str">
            <v>VAR_fout</v>
          </cell>
          <cell r="C53" t="str">
            <v>RHNM_LTH_DH</v>
          </cell>
          <cell r="D53"/>
          <cell r="E53">
            <v>0.35008279184645652</v>
          </cell>
          <cell r="F53">
            <v>0.38254822945408079</v>
          </cell>
          <cell r="G53">
            <v>0.44347998621328671</v>
          </cell>
          <cell r="H53">
            <v>1.120428188997977</v>
          </cell>
          <cell r="I53">
            <v>1.5057818931106894</v>
          </cell>
          <cell r="J53"/>
          <cell r="K53"/>
        </row>
        <row r="54">
          <cell r="A54" t="str">
            <v>D-RES_LTH</v>
          </cell>
          <cell r="B54" t="str">
            <v>VAR_fin</v>
          </cell>
          <cell r="C54" t="str">
            <v>LTH</v>
          </cell>
          <cell r="D54">
            <v>9.2187336966768516</v>
          </cell>
          <cell r="E54">
            <v>10.684419408935682</v>
          </cell>
          <cell r="F54">
            <v>10.809010956533813</v>
          </cell>
          <cell r="G54">
            <v>10.875251161093201</v>
          </cell>
          <cell r="H54">
            <v>10.25859737250723</v>
          </cell>
          <cell r="I54">
            <v>10.16594335722807</v>
          </cell>
          <cell r="J54"/>
          <cell r="K54"/>
        </row>
        <row r="55">
          <cell r="A55" t="str">
            <v>D-RES_LTH</v>
          </cell>
          <cell r="B55" t="str">
            <v>VAR_ncap</v>
          </cell>
          <cell r="C55" t="str">
            <v>-</v>
          </cell>
          <cell r="D55">
            <v>0.62767388602353802</v>
          </cell>
          <cell r="E55">
            <v>3.2187198790104898E-2</v>
          </cell>
          <cell r="F55">
            <v>2.9822185825556301E-3</v>
          </cell>
          <cell r="G55">
            <v>7.9064721150974796E-3</v>
          </cell>
          <cell r="H55">
            <v>5.3424723265921001E-2</v>
          </cell>
          <cell r="I55">
            <v>4.4626855454297502E-2</v>
          </cell>
          <cell r="J55"/>
          <cell r="K55"/>
        </row>
        <row r="56">
          <cell r="A56" t="str">
            <v>D-RES_LTH</v>
          </cell>
          <cell r="B56" t="str">
            <v>VAR_cap</v>
          </cell>
          <cell r="C56" t="str">
            <v>-</v>
          </cell>
          <cell r="D56">
            <v>0.62767388602353802</v>
          </cell>
          <cell r="E56">
            <v>0.65986108481364303</v>
          </cell>
          <cell r="F56">
            <v>0.66284330339619901</v>
          </cell>
          <cell r="G56">
            <v>0.670749775511297</v>
          </cell>
          <cell r="H56">
            <v>0.73493203458450396</v>
          </cell>
          <cell r="I56">
            <v>0.77955889003880097</v>
          </cell>
          <cell r="J56"/>
          <cell r="K56"/>
        </row>
        <row r="57">
          <cell r="A57" t="str">
            <v>D-RHEM_NKEV_GAS_ELC_CHP</v>
          </cell>
          <cell r="B57" t="str">
            <v>VAR_fout</v>
          </cell>
          <cell r="C57" t="str">
            <v>ELC5</v>
          </cell>
          <cell r="D57">
            <v>1.3921724549333846E-2</v>
          </cell>
          <cell r="E57">
            <v>1.5614453323918097E-3</v>
          </cell>
          <cell r="F57">
            <v>7.1031063118358762E-3</v>
          </cell>
          <cell r="G57">
            <v>0.12632982582833391</v>
          </cell>
          <cell r="H57">
            <v>0.25781463529655702</v>
          </cell>
          <cell r="I57">
            <v>0.24846490054602244</v>
          </cell>
          <cell r="J57"/>
          <cell r="K57"/>
        </row>
        <row r="58">
          <cell r="A58" t="str">
            <v>D-RHEM_NKEV_GAS_ELC_CHP</v>
          </cell>
          <cell r="B58" t="str">
            <v>VAR_fout</v>
          </cell>
          <cell r="C58" t="str">
            <v>RHEM_ELC</v>
          </cell>
          <cell r="D58">
            <v>1.4127201034815809E-2</v>
          </cell>
          <cell r="E58">
            <v>1.5621499951101391E-3</v>
          </cell>
          <cell r="F58">
            <v>7.0779125646426785E-3</v>
          </cell>
          <cell r="G58">
            <v>0.12010549974328821</v>
          </cell>
          <cell r="H58">
            <v>0.22803392920208332</v>
          </cell>
          <cell r="I58">
            <v>0.2332473726488786</v>
          </cell>
          <cell r="J58"/>
          <cell r="K58"/>
        </row>
        <row r="59">
          <cell r="A59" t="str">
            <v>D-RHEM_NKEV_GAS_ELC_CHP</v>
          </cell>
          <cell r="B59" t="str">
            <v>VAR_fin</v>
          </cell>
          <cell r="C59" t="str">
            <v>RHEM_NKEV_GAS_ELC_CHP</v>
          </cell>
          <cell r="D59">
            <v>2.8048925584149651E-2</v>
          </cell>
          <cell r="E59">
            <v>3.1235953275019468E-3</v>
          </cell>
          <cell r="F59">
            <v>1.4181018876478544E-2</v>
          </cell>
          <cell r="G59">
            <v>0.24643532557162218</v>
          </cell>
          <cell r="H59">
            <v>0.48584856449863995</v>
          </cell>
          <cell r="I59">
            <v>0.48171227319490084</v>
          </cell>
          <cell r="J59"/>
          <cell r="K59"/>
        </row>
        <row r="60">
          <cell r="A60" t="str">
            <v>SCOM-SHDEM</v>
          </cell>
          <cell r="B60" t="str">
            <v>VAR_fout</v>
          </cell>
          <cell r="C60" t="str">
            <v>SCOM-SHD</v>
          </cell>
          <cell r="D60">
            <v>73.238326415861536</v>
          </cell>
          <cell r="E60">
            <v>78.63293932280051</v>
          </cell>
          <cell r="F60">
            <v>79.050735586681313</v>
          </cell>
          <cell r="G60">
            <v>77.790156512267842</v>
          </cell>
          <cell r="H60">
            <v>73.876131080428138</v>
          </cell>
          <cell r="I60">
            <v>70.001880838823141</v>
          </cell>
          <cell r="J60"/>
          <cell r="K60"/>
        </row>
        <row r="61">
          <cell r="A61" t="str">
            <v>SCOM-SHDEM</v>
          </cell>
          <cell r="B61" t="str">
            <v>VAR_fin</v>
          </cell>
          <cell r="C61" t="str">
            <v>SCOM-SHCON</v>
          </cell>
          <cell r="D61"/>
          <cell r="E61">
            <v>6.964185590460267</v>
          </cell>
          <cell r="F61">
            <v>6.9632785281182485</v>
          </cell>
          <cell r="G61">
            <v>9.7746304328416649</v>
          </cell>
          <cell r="H61">
            <v>17.708086219504988</v>
          </cell>
          <cell r="I61">
            <v>21.434288960945764</v>
          </cell>
          <cell r="J61"/>
          <cell r="K61"/>
        </row>
        <row r="62">
          <cell r="A62" t="str">
            <v>SCOM-SHDEM</v>
          </cell>
          <cell r="B62" t="str">
            <v>VAR_fin</v>
          </cell>
          <cell r="C62" t="str">
            <v>SCOM-SHWOD</v>
          </cell>
          <cell r="D62">
            <v>6.1735459854766397</v>
          </cell>
          <cell r="E62">
            <v>7.1827792532565047</v>
          </cell>
          <cell r="F62">
            <v>6.2035919579269976</v>
          </cell>
          <cell r="G62">
            <v>5.1351145739923387</v>
          </cell>
          <cell r="H62">
            <v>2.2002431289316302</v>
          </cell>
          <cell r="I62">
            <v>0.38453477926667046</v>
          </cell>
          <cell r="J62"/>
          <cell r="K62"/>
        </row>
        <row r="63">
          <cell r="A63" t="str">
            <v>SCOM-SHDEM</v>
          </cell>
          <cell r="B63" t="str">
            <v>VAR_fin</v>
          </cell>
          <cell r="C63" t="str">
            <v>SCOM-SHH2B</v>
          </cell>
          <cell r="D63"/>
          <cell r="E63"/>
          <cell r="F63"/>
          <cell r="G63">
            <v>8.4541110973619367E-4</v>
          </cell>
          <cell r="H63">
            <v>1.9166899031220488E-3</v>
          </cell>
          <cell r="I63">
            <v>2.9422407286644249E-3</v>
          </cell>
          <cell r="J63"/>
        </row>
        <row r="64">
          <cell r="A64" t="str">
            <v>SCOM-SHDEM</v>
          </cell>
          <cell r="B64" t="str">
            <v>VAR_fin</v>
          </cell>
          <cell r="C64" t="str">
            <v>SCOM-SHLTHD</v>
          </cell>
          <cell r="D64">
            <v>5.5539017463118929</v>
          </cell>
          <cell r="E64">
            <v>6.0159370851991971</v>
          </cell>
          <cell r="F64">
            <v>6.3349905247926568</v>
          </cell>
          <cell r="G64">
            <v>7.6616017892188362</v>
          </cell>
          <cell r="H64">
            <v>7.6616592437592779</v>
          </cell>
          <cell r="I64">
            <v>8.4044312878557772</v>
          </cell>
          <cell r="J64"/>
        </row>
        <row r="65">
          <cell r="A65" t="str">
            <v>SCOM-SHDEM</v>
          </cell>
          <cell r="B65" t="str">
            <v>VAR_fin</v>
          </cell>
          <cell r="C65" t="str">
            <v>SCOM-SHELCB</v>
          </cell>
          <cell r="D65">
            <v>2.394035845696882</v>
          </cell>
          <cell r="E65">
            <v>2.8545774961812709E-4</v>
          </cell>
          <cell r="F65">
            <v>2.3531156215577473</v>
          </cell>
          <cell r="G65">
            <v>1.9143009768468591</v>
          </cell>
          <cell r="H65">
            <v>1.1534934299330879</v>
          </cell>
          <cell r="I65">
            <v>0.6605907885065746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SCOM-SHBIO</v>
          </cell>
          <cell r="D66">
            <v>1.2230671224035998</v>
          </cell>
          <cell r="E66">
            <v>1.340767285603788</v>
          </cell>
          <cell r="F66">
            <v>1.3536785104731777</v>
          </cell>
          <cell r="G66">
            <v>1.503575078408657</v>
          </cell>
          <cell r="H66">
            <v>3.4435760303276575</v>
          </cell>
          <cell r="I66">
            <v>8.37591927803118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SCOM-SHELCH</v>
          </cell>
          <cell r="D67">
            <v>4.2612062651754705</v>
          </cell>
          <cell r="E67">
            <v>4.6176495782697105</v>
          </cell>
          <cell r="F67">
            <v>4.8236652387126</v>
          </cell>
          <cell r="G67">
            <v>5.1992028595069106</v>
          </cell>
          <cell r="H67">
            <v>5.905703114685342</v>
          </cell>
          <cell r="I67">
            <v>8.4893053531943377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SCOM-SHPLT</v>
          </cell>
          <cell r="D68">
            <v>1.8770714464860463</v>
          </cell>
          <cell r="E68">
            <v>2.1600833875775098</v>
          </cell>
          <cell r="F68">
            <v>2.1218782577126514</v>
          </cell>
          <cell r="G68">
            <v>2.2252271620562367</v>
          </cell>
          <cell r="H68">
            <v>2.2064292131428207</v>
          </cell>
          <cell r="I68">
            <v>2.2266458023266309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SCOM-SHLTHC-NGA</v>
          </cell>
          <cell r="D69">
            <v>0.68565008040529929</v>
          </cell>
          <cell r="E69">
            <v>0.74268995520542591</v>
          </cell>
          <cell r="F69">
            <v>0.64228601841112476</v>
          </cell>
          <cell r="G69">
            <v>2.6405237319876247</v>
          </cell>
          <cell r="H69">
            <v>2.7821452423945421</v>
          </cell>
          <cell r="I69">
            <v>9.4319436765291573E-3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SCOM-SHSOL</v>
          </cell>
          <cell r="D70">
            <v>0.6269951008441309</v>
          </cell>
          <cell r="E70">
            <v>0.68733302030355115</v>
          </cell>
          <cell r="F70">
            <v>0.68593915095662661</v>
          </cell>
          <cell r="G70">
            <v>0.70188315190174111</v>
          </cell>
          <cell r="H70">
            <v>3.3601112549171872</v>
          </cell>
          <cell r="I70">
            <v>3.5656768655718509</v>
          </cell>
          <cell r="J70"/>
        </row>
        <row r="71">
          <cell r="A71" t="str">
            <v>SCOM-SHDEM</v>
          </cell>
          <cell r="B71" t="str">
            <v>VAR_fin</v>
          </cell>
          <cell r="C71" t="str">
            <v>SCOM-SHLTHC-WOD</v>
          </cell>
          <cell r="D71"/>
          <cell r="E71"/>
          <cell r="F71"/>
          <cell r="G71">
            <v>3.3686843567259446E-3</v>
          </cell>
          <cell r="H71">
            <v>4.144111182324545E-3</v>
          </cell>
          <cell r="I71">
            <v>8.0530512285536258E-4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SCOM-SHNGA</v>
          </cell>
          <cell r="D72">
            <v>24.18971564514359</v>
          </cell>
          <cell r="E72">
            <v>25.326920986499644</v>
          </cell>
          <cell r="F72">
            <v>24.561481969560827</v>
          </cell>
          <cell r="G72">
            <v>24.441065198618446</v>
          </cell>
          <cell r="H72">
            <v>21.526336199771833</v>
          </cell>
          <cell r="I72">
            <v>13.895760557644307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SCOM-SHNGAH</v>
          </cell>
          <cell r="D73"/>
          <cell r="E73"/>
          <cell r="F73">
            <v>1.9685481044547808E-3</v>
          </cell>
          <cell r="G73">
            <v>1.8927975955020714E-3</v>
          </cell>
          <cell r="H73">
            <v>1.6294379753804541E-2</v>
          </cell>
          <cell r="I73">
            <v>5.6900937156580617E-3</v>
          </cell>
          <cell r="J73"/>
        </row>
        <row r="74">
          <cell r="A74" t="str">
            <v>SCOM-SHDEM</v>
          </cell>
          <cell r="B74" t="str">
            <v>VAR_fin</v>
          </cell>
          <cell r="C74" t="str">
            <v>SCOM-SHLTHC-BIO</v>
          </cell>
          <cell r="D74">
            <v>1.4100661349922894</v>
          </cell>
          <cell r="E74">
            <v>1.5273710160038305</v>
          </cell>
          <cell r="F74">
            <v>1.6299483610801913</v>
          </cell>
          <cell r="G74">
            <v>1.3712994898784341</v>
          </cell>
          <cell r="H74">
            <v>0.88551351570122505</v>
          </cell>
          <cell r="I74">
            <v>1.8147572140924704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SCOM-SHLTHC-HFC</v>
          </cell>
          <cell r="D75"/>
          <cell r="E75"/>
          <cell r="F75"/>
          <cell r="G75">
            <v>4.9447528092281016E-4</v>
          </cell>
          <cell r="H75">
            <v>1.1596538903858795E-3</v>
          </cell>
          <cell r="I75">
            <v>9.3927861843020916E-4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SCOM-SHLFO</v>
          </cell>
          <cell r="D76">
            <v>24.84307104292569</v>
          </cell>
          <cell r="E76">
            <v>22.066964329456756</v>
          </cell>
          <cell r="F76">
            <v>21.374941663958499</v>
          </cell>
          <cell r="G76">
            <v>15.215164714232102</v>
          </cell>
          <cell r="H76">
            <v>5.0193563081199404</v>
          </cell>
          <cell r="I76">
            <v>0.73020589506234268</v>
          </cell>
          <cell r="J76"/>
          <cell r="K76"/>
        </row>
        <row r="77">
          <cell r="A77" t="str">
            <v>ITOT-SWHSTG-NGAHP</v>
          </cell>
          <cell r="B77" t="str">
            <v>VAR_fout</v>
          </cell>
          <cell r="C77" t="str">
            <v>ITOT-SWHANGAH</v>
          </cell>
          <cell r="D77"/>
          <cell r="E77"/>
          <cell r="F77">
            <v>1.3374612611619821E-3</v>
          </cell>
          <cell r="G77">
            <v>7.7218381008972194E-4</v>
          </cell>
          <cell r="H77">
            <v>1.54835642076542E-3</v>
          </cell>
          <cell r="I77">
            <v>1.0525574539316429E-3</v>
          </cell>
          <cell r="J77"/>
          <cell r="K77"/>
        </row>
        <row r="78">
          <cell r="A78" t="str">
            <v>ITOT-SWHSTG-NGAHP</v>
          </cell>
          <cell r="B78" t="str">
            <v>VAR_fin</v>
          </cell>
          <cell r="C78" t="str">
            <v>ITOT-SWHANGAH</v>
          </cell>
          <cell r="D78"/>
          <cell r="E78"/>
          <cell r="F78">
            <v>1.7258496765341328E-3</v>
          </cell>
          <cell r="G78">
            <v>9.6532427185176022E-4</v>
          </cell>
          <cell r="H78">
            <v>1.8217203106033872E-3</v>
          </cell>
          <cell r="I78">
            <v>1.1695924993742842E-3</v>
          </cell>
          <cell r="J78"/>
          <cell r="K78"/>
        </row>
        <row r="79">
          <cell r="A79" t="str">
            <v>ITOT-SWHSTG-NGAHP</v>
          </cell>
          <cell r="B79" t="str">
            <v>VAR_ncap</v>
          </cell>
          <cell r="C79" t="str">
            <v>-</v>
          </cell>
          <cell r="D79">
            <v>3.0065814070614301E-3</v>
          </cell>
          <cell r="E79">
            <v>2.76124184066273E-5</v>
          </cell>
          <cell r="F79">
            <v>1.0940649647145299E-4</v>
          </cell>
          <cell r="G79">
            <v>4.4599239712748401E-5</v>
          </cell>
          <cell r="H79">
            <v>2.0908437795860301E-4</v>
          </cell>
          <cell r="I79">
            <v>5.6217885416759097E-5</v>
          </cell>
          <cell r="J79"/>
          <cell r="K79"/>
        </row>
        <row r="80">
          <cell r="A80" t="str">
            <v>ITOT-SWHSTG-NGAHP</v>
          </cell>
          <cell r="B80" t="str">
            <v>VAR_cap</v>
          </cell>
          <cell r="C80" t="str">
            <v>-</v>
          </cell>
          <cell r="D80">
            <v>3.0065814070614301E-3</v>
          </cell>
          <cell r="E80">
            <v>1.1425287595609977E-4</v>
          </cell>
          <cell r="F80">
            <v>2.0717150780290988E-4</v>
          </cell>
          <cell r="G80">
            <v>2.1013323929163982E-4</v>
          </cell>
          <cell r="H80">
            <v>2.7680565124352881E-4</v>
          </cell>
          <cell r="I80">
            <v>1.8727141055530951E-4</v>
          </cell>
          <cell r="J80"/>
          <cell r="K80"/>
        </row>
        <row r="81">
          <cell r="A81" t="str">
            <v>ITOT-STG-ELCSPEC</v>
          </cell>
          <cell r="B81" t="str">
            <v>VAR_fout</v>
          </cell>
          <cell r="C81" t="str">
            <v>ITOT-ELS</v>
          </cell>
          <cell r="D81"/>
          <cell r="E81">
            <v>3.4728975903161909E-2</v>
          </cell>
          <cell r="F81">
            <v>3.6714172651972167E-2</v>
          </cell>
          <cell r="G81">
            <v>3.7205802783597156E-2</v>
          </cell>
          <cell r="H81">
            <v>0.23487186352015005</v>
          </cell>
          <cell r="I81">
            <v>0.23895184089098698</v>
          </cell>
          <cell r="J81"/>
          <cell r="K81"/>
        </row>
        <row r="82">
          <cell r="A82" t="str">
            <v>ITOT-STG-ELCSPEC</v>
          </cell>
          <cell r="B82" t="str">
            <v>VAR_fin</v>
          </cell>
          <cell r="C82" t="str">
            <v>ITOT-ELS</v>
          </cell>
          <cell r="D82"/>
          <cell r="E82">
            <v>3.4728975903161846E-2</v>
          </cell>
          <cell r="F82">
            <v>3.6714172651972181E-2</v>
          </cell>
          <cell r="G82">
            <v>3.7205802783597149E-2</v>
          </cell>
          <cell r="H82">
            <v>0.23487186352014994</v>
          </cell>
          <cell r="I82">
            <v>0.23895184089098717</v>
          </cell>
          <cell r="J82"/>
        </row>
        <row r="83">
          <cell r="A83" t="str">
            <v>ITOT-STG-ELCSPEC</v>
          </cell>
          <cell r="B83" t="str">
            <v>VAR_ncap</v>
          </cell>
          <cell r="C83" t="str">
            <v>-</v>
          </cell>
          <cell r="D83"/>
          <cell r="E83">
            <v>1.3579809039921599E-3</v>
          </cell>
          <cell r="F83">
            <v>7.5678771911982904E-5</v>
          </cell>
          <cell r="G83">
            <v>2.8040508216793399E-5</v>
          </cell>
          <cell r="H83">
            <v>2.7406774830103101E-3</v>
          </cell>
          <cell r="I83">
            <v>1.8796689198977701E-3</v>
          </cell>
          <cell r="J83"/>
          <cell r="K83"/>
        </row>
        <row r="84">
          <cell r="A84" t="str">
            <v>ITOT-STG-ELCSPEC</v>
          </cell>
          <cell r="B84" t="str">
            <v>VAR_cap</v>
          </cell>
          <cell r="C84" t="str">
            <v>-</v>
          </cell>
          <cell r="D84"/>
          <cell r="E84">
            <v>1.3579809039921599E-3</v>
          </cell>
          <cell r="F84">
            <v>1.4330871310397034E-3</v>
          </cell>
          <cell r="G84">
            <v>1.4597777267842469E-3</v>
          </cell>
          <cell r="H84">
            <v>8.7929748326995485E-3</v>
          </cell>
          <cell r="I84">
            <v>8.8101263578705801E-3</v>
          </cell>
          <cell r="J84"/>
          <cell r="K84"/>
        </row>
        <row r="85">
          <cell r="A85" t="str">
            <v>D-RHES_LTH_CHPNGA</v>
          </cell>
          <cell r="B85" t="str">
            <v>VAR_fout</v>
          </cell>
          <cell r="C85" t="str">
            <v>RHSA_LTH</v>
          </cell>
          <cell r="D85"/>
          <cell r="E85">
            <v>4.3321850072529438E-5</v>
          </cell>
          <cell r="F85">
            <v>3.5941476925653744E-4</v>
          </cell>
          <cell r="G85">
            <v>1.4146663469794492E-4</v>
          </cell>
          <cell r="H85">
            <v>2.0757181689943599E-4</v>
          </cell>
          <cell r="I85">
            <v>1.0668067401208769E-4</v>
          </cell>
          <cell r="J85"/>
          <cell r="K85"/>
        </row>
        <row r="86">
          <cell r="A86" t="str">
            <v>D-RHES_LTH_CHPNGA</v>
          </cell>
          <cell r="B86" t="str">
            <v>VAR_fout</v>
          </cell>
          <cell r="C86" t="str">
            <v>LTH</v>
          </cell>
          <cell r="D86"/>
          <cell r="E86">
            <v>8.941484222183194E-7</v>
          </cell>
          <cell r="F86">
            <v>9.9493207919252458E-6</v>
          </cell>
          <cell r="G86">
            <v>1.569847356359563E-5</v>
          </cell>
          <cell r="H86">
            <v>8.360623211824254E-5</v>
          </cell>
          <cell r="I86">
            <v>4.828496558942416E-5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RHES_LTH_CHPNGA_ON</v>
          </cell>
          <cell r="D87">
            <v>3.2944323057491794E-2</v>
          </cell>
          <cell r="E87">
            <v>8.2605464158202867E-3</v>
          </cell>
          <cell r="F87">
            <v>2.6083880955196082E-2</v>
          </cell>
          <cell r="G87">
            <v>2.3875842824993256E-2</v>
          </cell>
          <cell r="H87">
            <v>8.032972543110177E-2</v>
          </cell>
          <cell r="I87">
            <v>0.13796923004318959</v>
          </cell>
          <cell r="J87"/>
          <cell r="K87"/>
          <cell r="L87"/>
        </row>
        <row r="88">
          <cell r="A88" t="str">
            <v>D-RHES_LTH_CHPNGA</v>
          </cell>
          <cell r="B88" t="str">
            <v>VAR_fin</v>
          </cell>
          <cell r="C88" t="str">
            <v>RHES_LTH_CHPNGA</v>
          </cell>
          <cell r="D88">
            <v>3.2944323057491794E-2</v>
          </cell>
          <cell r="E88">
            <v>8.3064249586319253E-3</v>
          </cell>
          <cell r="F88">
            <v>2.6453303234149461E-2</v>
          </cell>
          <cell r="G88">
            <v>2.4033180895055135E-2</v>
          </cell>
          <cell r="H88">
            <v>8.0620903480119438E-2</v>
          </cell>
          <cell r="I88">
            <v>0.138124195682791</v>
          </cell>
          <cell r="J88"/>
          <cell r="K88"/>
        </row>
        <row r="89">
          <cell r="A89" t="str">
            <v>D-ICOA</v>
          </cell>
          <cell r="B89" t="str">
            <v>VAR_fout</v>
          </cell>
          <cell r="C89" t="str">
            <v>ICOA</v>
          </cell>
          <cell r="D89">
            <v>3.5600026267609901</v>
          </cell>
          <cell r="E89">
            <v>3.4647190386604612</v>
          </cell>
          <cell r="F89">
            <v>1.3100852119544646E-2</v>
          </cell>
          <cell r="G89">
            <v>8.3299692124725439E-4</v>
          </cell>
          <cell r="H89">
            <v>1.2567746289039174E-3</v>
          </cell>
          <cell r="I89">
            <v>3.7845527949633648E-4</v>
          </cell>
          <cell r="J89"/>
          <cell r="K89"/>
        </row>
        <row r="90">
          <cell r="A90" t="str">
            <v>D-ICOA</v>
          </cell>
          <cell r="B90" t="str">
            <v>VAR_fout</v>
          </cell>
          <cell r="C90" t="str">
            <v>CO2</v>
          </cell>
          <cell r="D90">
            <v>330.01224350074398</v>
          </cell>
          <cell r="E90">
            <v>321.17945488382497</v>
          </cell>
          <cell r="F90">
            <v>1.21444899148179</v>
          </cell>
          <cell r="G90">
            <v>7.7218814599620406E-2</v>
          </cell>
          <cell r="H90">
            <v>0.116503008099393</v>
          </cell>
          <cell r="I90">
            <v>3.50828044093104E-2</v>
          </cell>
          <cell r="J90"/>
          <cell r="K90"/>
        </row>
        <row r="91">
          <cell r="A91" t="str">
            <v>D-ICOA</v>
          </cell>
          <cell r="B91" t="str">
            <v>VAR_fin</v>
          </cell>
          <cell r="C91" t="str">
            <v>COA</v>
          </cell>
          <cell r="D91">
            <v>3.5600026267609901</v>
          </cell>
          <cell r="E91">
            <v>3.4647190386604612</v>
          </cell>
          <cell r="F91">
            <v>1.3100852119544646E-2</v>
          </cell>
          <cell r="G91">
            <v>8.3299692124725439E-4</v>
          </cell>
          <cell r="H91">
            <v>1.2567746289039174E-3</v>
          </cell>
          <cell r="I91">
            <v>3.7845527949633648E-4</v>
          </cell>
          <cell r="J91"/>
          <cell r="K91"/>
        </row>
        <row r="92">
          <cell r="A92" t="str">
            <v>RHEM-SHCONBR1</v>
          </cell>
          <cell r="B92" t="str">
            <v>VAR_fout</v>
          </cell>
          <cell r="C92" t="str">
            <v>RHEM-SHCON</v>
          </cell>
          <cell r="D92">
            <v>0.38982885798049993</v>
          </cell>
          <cell r="E92">
            <v>0.78032864114702383</v>
          </cell>
          <cell r="F92">
            <v>0.78014900578357271</v>
          </cell>
          <cell r="G92">
            <v>0.78034241452622977</v>
          </cell>
          <cell r="H92">
            <v>3.3605706318265613</v>
          </cell>
          <cell r="I92">
            <v>4.247012181742357</v>
          </cell>
          <cell r="J92"/>
          <cell r="K92"/>
        </row>
        <row r="93">
          <cell r="A93" t="str">
            <v>RHEM-SHCONBR1</v>
          </cell>
          <cell r="B93" t="str">
            <v>VAR_fin</v>
          </cell>
          <cell r="C93" t="str">
            <v>CON</v>
          </cell>
          <cell r="D93">
            <v>0.38982885798049993</v>
          </cell>
          <cell r="E93">
            <v>0.78032864114702383</v>
          </cell>
          <cell r="F93">
            <v>0.78014900578357271</v>
          </cell>
          <cell r="G93">
            <v>0.78034241452622977</v>
          </cell>
          <cell r="H93">
            <v>3.3605706318265613</v>
          </cell>
          <cell r="I93">
            <v>4.247012181742357</v>
          </cell>
          <cell r="J93"/>
        </row>
        <row r="94">
          <cell r="A94" t="str">
            <v>RHEM-SHCONBR1</v>
          </cell>
          <cell r="B94" t="str">
            <v>VAR_ncap</v>
          </cell>
          <cell r="C94" t="str">
            <v>-</v>
          </cell>
          <cell r="D94">
            <v>2.7551445786811801E-2</v>
          </cell>
          <cell r="E94">
            <v>2.75514242417658E-2</v>
          </cell>
          <cell r="F94">
            <v>4.2785261180117702E-7</v>
          </cell>
          <cell r="G94">
            <v>4.8496239966179498E-6</v>
          </cell>
          <cell r="H94">
            <v>0.100706018686459</v>
          </cell>
          <cell r="I94">
            <v>8.7957601237247898E-2</v>
          </cell>
          <cell r="J94"/>
        </row>
        <row r="95">
          <cell r="A95" t="str">
            <v>RHEM-SHCONBR1</v>
          </cell>
          <cell r="B95" t="str">
            <v>VAR_cap</v>
          </cell>
          <cell r="C95" t="str">
            <v>-</v>
          </cell>
          <cell r="D95">
            <v>2.7551445786811801E-2</v>
          </cell>
          <cell r="E95">
            <v>5.5102870028577597E-2</v>
          </cell>
          <cell r="F95">
            <v>5.5103297881189402E-2</v>
          </cell>
          <cell r="G95">
            <v>5.5108147505186E-2</v>
          </cell>
          <cell r="H95">
            <v>0.237319145217152</v>
          </cell>
          <cell r="I95">
            <v>0.29991849219002098</v>
          </cell>
          <cell r="J95"/>
          <cell r="K95"/>
        </row>
        <row r="96">
          <cell r="A96" t="str">
            <v>RHEM-SHELCBR</v>
          </cell>
          <cell r="B96" t="str">
            <v>VAR_fout</v>
          </cell>
          <cell r="C96" t="str">
            <v>RHEM-SHAELCB</v>
          </cell>
          <cell r="D96">
            <v>4.6280253087131982</v>
          </cell>
          <cell r="E96">
            <v>3.66337531570053</v>
          </cell>
          <cell r="F96">
            <v>4.3093938443747035</v>
          </cell>
          <cell r="G96">
            <v>2.6591394811140163</v>
          </cell>
          <cell r="H96">
            <v>0.95363190577727741</v>
          </cell>
          <cell r="I96">
            <v>0.33331335631467518</v>
          </cell>
          <cell r="J96"/>
          <cell r="K96"/>
        </row>
        <row r="97">
          <cell r="A97" t="str">
            <v>RHEM-SHELCBR</v>
          </cell>
          <cell r="B97" t="str">
            <v>VAR_fin</v>
          </cell>
          <cell r="C97" t="str">
            <v>RHEM_ELC</v>
          </cell>
          <cell r="D97">
            <v>4.8716055881191611</v>
          </cell>
          <cell r="E97">
            <v>3.8561845428426649</v>
          </cell>
          <cell r="F97">
            <v>4.5362040467102123</v>
          </cell>
          <cell r="G97">
            <v>2.7990941906463305</v>
          </cell>
          <cell r="H97">
            <v>1.0038230587129235</v>
          </cell>
          <cell r="I97">
            <v>0.3508561645417631</v>
          </cell>
          <cell r="J97"/>
          <cell r="K97"/>
        </row>
        <row r="98">
          <cell r="A98" t="str">
            <v>RHEM-SHELCBR</v>
          </cell>
          <cell r="B98" t="str">
            <v>VAR_ncap</v>
          </cell>
          <cell r="C98" t="str">
            <v>-</v>
          </cell>
          <cell r="D98">
            <v>1.6137838299152299E-6</v>
          </cell>
          <cell r="E98">
            <v>3.22825325940271E-6</v>
          </cell>
          <cell r="F98">
            <v>4.4592890358539201E-6</v>
          </cell>
          <cell r="G98">
            <v>1.7732487388852801E-6</v>
          </cell>
          <cell r="H98">
            <v>7.3043377916940504E-6</v>
          </cell>
          <cell r="I98">
            <v>4.2094825987615502E-6</v>
          </cell>
          <cell r="J98"/>
        </row>
        <row r="99">
          <cell r="A99" t="str">
            <v>RHEM-SHELCBR</v>
          </cell>
          <cell r="B99" t="str">
            <v>VAR_cap</v>
          </cell>
          <cell r="C99" t="str">
            <v>-</v>
          </cell>
          <cell r="D99">
            <v>0.32680275773216888</v>
          </cell>
          <cell r="E99">
            <v>0.32680407503982439</v>
          </cell>
          <cell r="F99">
            <v>0.32680583527237173</v>
          </cell>
          <cell r="G99">
            <v>0.326791912586955</v>
          </cell>
          <cell r="H99">
            <v>7.1440316622812E-2</v>
          </cell>
          <cell r="I99">
            <v>3.0223423065423759E-2</v>
          </cell>
          <cell r="J99"/>
        </row>
        <row r="100">
          <cell r="A100" t="str">
            <v>RHNM-SHLTHCHPNGA</v>
          </cell>
          <cell r="B100" t="str">
            <v>VAR_fout</v>
          </cell>
          <cell r="C100" t="str">
            <v>RHNM-SHLTHC-NGA</v>
          </cell>
          <cell r="D100"/>
          <cell r="E100">
            <v>2.5537248082662255E-3</v>
          </cell>
          <cell r="F100">
            <v>1.2564960885297113E-2</v>
          </cell>
          <cell r="G100">
            <v>1.3395562368527281E-2</v>
          </cell>
          <cell r="H100">
            <v>0.11004210110239328</v>
          </cell>
          <cell r="I100">
            <v>8.1146595352622197E-2</v>
          </cell>
          <cell r="J100"/>
          <cell r="K100"/>
        </row>
        <row r="101">
          <cell r="A101" t="str">
            <v>RHNM-SHLTHCHPNGA</v>
          </cell>
          <cell r="B101" t="str">
            <v>VAR_fin</v>
          </cell>
          <cell r="C101" t="str">
            <v>RHNMLTHCHPC</v>
          </cell>
          <cell r="D101"/>
          <cell r="E101">
            <v>2.5537248082662255E-3</v>
          </cell>
          <cell r="F101">
            <v>1.2564960885297113E-2</v>
          </cell>
          <cell r="G101">
            <v>1.3395562368527281E-2</v>
          </cell>
          <cell r="H101">
            <v>0.11004210110239328</v>
          </cell>
          <cell r="I101">
            <v>8.1146595352622197E-2</v>
          </cell>
          <cell r="J101"/>
          <cell r="K101"/>
        </row>
        <row r="102">
          <cell r="A102" t="str">
            <v>RHNM-SHLTHCHPNGA</v>
          </cell>
          <cell r="B102" t="str">
            <v>VAR_fin</v>
          </cell>
          <cell r="C102" t="str">
            <v>RHNM_LTH_CHPNGA_ON</v>
          </cell>
          <cell r="D102"/>
          <cell r="E102">
            <v>2.5795200083497229E-3</v>
          </cell>
          <cell r="F102">
            <v>1.2691879682118304E-2</v>
          </cell>
          <cell r="G102">
            <v>1.3530871079320484E-2</v>
          </cell>
          <cell r="H102">
            <v>0.11115363747716497</v>
          </cell>
          <cell r="I102">
            <v>8.1966257931941552E-2</v>
          </cell>
          <cell r="J102"/>
          <cell r="K102"/>
        </row>
        <row r="103">
          <cell r="A103" t="str">
            <v>RHNM-SHLTHCHPNGA</v>
          </cell>
          <cell r="B103" t="str">
            <v>VAR_ncap</v>
          </cell>
          <cell r="C103" t="str">
            <v>-</v>
          </cell>
          <cell r="D103"/>
          <cell r="E103">
            <v>3.2811092078904202E-4</v>
          </cell>
          <cell r="F103">
            <v>1.01010511333889E-3</v>
          </cell>
          <cell r="G103">
            <v>8.0005997269048403E-4</v>
          </cell>
          <cell r="H103">
            <v>5.9137085302921003E-3</v>
          </cell>
          <cell r="I103">
            <v>4.2962341154350204E-3</v>
          </cell>
          <cell r="J103"/>
        </row>
        <row r="104">
          <cell r="A104" t="str">
            <v>RHNM-SHLTHCHPNGA</v>
          </cell>
          <cell r="B104" t="str">
            <v>VAR_cap</v>
          </cell>
          <cell r="C104" t="str">
            <v>-</v>
          </cell>
          <cell r="D104"/>
          <cell r="E104">
            <v>3.2811092078904202E-4</v>
          </cell>
          <cell r="F104">
            <v>1.1662212483468889E-3</v>
          </cell>
          <cell r="G104">
            <v>1.2167382779321031E-3</v>
          </cell>
          <cell r="H104">
            <v>9.2533133258088599E-3</v>
          </cell>
          <cell r="I104">
            <v>6.6439504775768097E-3</v>
          </cell>
          <cell r="J104"/>
        </row>
        <row r="105">
          <cell r="A105" t="str">
            <v>RHEM-SHCONBR2</v>
          </cell>
          <cell r="B105" t="str">
            <v>VAR_fout</v>
          </cell>
          <cell r="C105" t="str">
            <v>RHEM-SHCON</v>
          </cell>
          <cell r="D105">
            <v>0.60714786145919852</v>
          </cell>
          <cell r="E105">
            <v>1.2153864563636498</v>
          </cell>
          <cell r="F105">
            <v>1.215152558074859</v>
          </cell>
          <cell r="G105">
            <v>1.2153538276995077</v>
          </cell>
          <cell r="H105">
            <v>5.2341122230408352</v>
          </cell>
          <cell r="I105">
            <v>6.6148156198929309</v>
          </cell>
          <cell r="J105"/>
          <cell r="K105"/>
        </row>
        <row r="106">
          <cell r="A106" t="str">
            <v>RHEM-SHCONBR2</v>
          </cell>
          <cell r="B106" t="str">
            <v>VAR_fin</v>
          </cell>
          <cell r="C106" t="str">
            <v>CON</v>
          </cell>
          <cell r="D106">
            <v>0.60714786145919852</v>
          </cell>
          <cell r="E106">
            <v>1.2153864563636498</v>
          </cell>
          <cell r="F106">
            <v>1.215152558074859</v>
          </cell>
          <cell r="G106">
            <v>1.2153538276995077</v>
          </cell>
          <cell r="H106">
            <v>5.2341122230408352</v>
          </cell>
          <cell r="I106">
            <v>6.6148156198929309</v>
          </cell>
          <cell r="J106"/>
          <cell r="K106"/>
        </row>
        <row r="107">
          <cell r="A107" t="str">
            <v>RHEM-SHCONBR2</v>
          </cell>
          <cell r="B107" t="str">
            <v>VAR_ncap</v>
          </cell>
          <cell r="C107" t="str">
            <v>-</v>
          </cell>
          <cell r="D107">
            <v>4.2911986648700599E-2</v>
          </cell>
          <cell r="E107">
            <v>4.2911963256158203E-2</v>
          </cell>
          <cell r="F107">
            <v>2.9320632225256798E-7</v>
          </cell>
          <cell r="G107">
            <v>2.3741439745193001E-6</v>
          </cell>
          <cell r="H107">
            <v>0.15685202127474601</v>
          </cell>
          <cell r="I107">
            <v>0.13699911313978799</v>
          </cell>
          <cell r="J107"/>
          <cell r="K107"/>
        </row>
        <row r="108">
          <cell r="A108" t="str">
            <v>RHEM-SHCONBR2</v>
          </cell>
          <cell r="B108" t="str">
            <v>VAR_cap</v>
          </cell>
          <cell r="C108" t="str">
            <v>-</v>
          </cell>
          <cell r="D108">
            <v>4.2911986648700599E-2</v>
          </cell>
          <cell r="E108">
            <v>8.5823949904858796E-2</v>
          </cell>
          <cell r="F108">
            <v>8.58242431111811E-2</v>
          </cell>
          <cell r="G108">
            <v>8.5826617255155599E-2</v>
          </cell>
          <cell r="H108">
            <v>0.36962453061357797</v>
          </cell>
          <cell r="I108">
            <v>0.467127672965995</v>
          </cell>
          <cell r="J108"/>
          <cell r="K108"/>
        </row>
        <row r="109">
          <cell r="A109" t="str">
            <v>D-RHSA_LTH</v>
          </cell>
          <cell r="B109" t="str">
            <v>VAR_fout</v>
          </cell>
          <cell r="C109" t="str">
            <v>RHSA_LTH</v>
          </cell>
          <cell r="D109">
            <v>3.4610057486209479E-3</v>
          </cell>
          <cell r="E109">
            <v>3.3005237653775356E-4</v>
          </cell>
          <cell r="F109">
            <v>2.808537857700993E-3</v>
          </cell>
          <cell r="G109">
            <v>2.4241477303083942E-3</v>
          </cell>
          <cell r="H109">
            <v>7.7988753519410798E-3</v>
          </cell>
          <cell r="I109">
            <v>6.5966041226712491E-4</v>
          </cell>
          <cell r="J109"/>
        </row>
        <row r="110">
          <cell r="A110" t="str">
            <v>D-RHSA_LTH</v>
          </cell>
          <cell r="B110" t="str">
            <v>VAR_fin</v>
          </cell>
          <cell r="C110" t="str">
            <v>RHEM_LTH_CHPWOD_ON</v>
          </cell>
          <cell r="D110"/>
          <cell r="E110"/>
          <cell r="F110"/>
          <cell r="G110">
            <v>2.2160938611333859E-4</v>
          </cell>
          <cell r="H110">
            <v>6.6162151541163095E-4</v>
          </cell>
          <cell r="I110">
            <v>4.2380646536101563E-5</v>
          </cell>
          <cell r="J110"/>
        </row>
        <row r="111">
          <cell r="A111" t="str">
            <v>D-RHSA_LTH</v>
          </cell>
          <cell r="B111" t="str">
            <v>VAR_fin</v>
          </cell>
          <cell r="C111" t="str">
            <v>RHNM_LTH_CHPWOD_ON</v>
          </cell>
          <cell r="D111"/>
          <cell r="E111"/>
          <cell r="F111"/>
          <cell r="G111">
            <v>2.3403644152854443E-4</v>
          </cell>
          <cell r="H111">
            <v>1.6767980142798155E-4</v>
          </cell>
          <cell r="I111">
            <v>4.8683690267188983E-5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RHES_LTH_CHPWOD_ON</v>
          </cell>
          <cell r="D112"/>
          <cell r="E112"/>
          <cell r="F112"/>
          <cell r="G112">
            <v>1.4835202044611657E-4</v>
          </cell>
          <cell r="H112">
            <v>2.7878712623757054E-4</v>
          </cell>
          <cell r="I112">
            <v>2.912849324906818E-5</v>
          </cell>
          <cell r="J112"/>
        </row>
        <row r="113">
          <cell r="A113" t="str">
            <v>D-RHSA_LTH</v>
          </cell>
          <cell r="B113" t="str">
            <v>VAR_fin</v>
          </cell>
          <cell r="C113" t="str">
            <v>RHNS_LTH_CHPWOD_ON</v>
          </cell>
          <cell r="D113"/>
          <cell r="E113"/>
          <cell r="F113"/>
          <cell r="G113">
            <v>1.196061776919795E-5</v>
          </cell>
          <cell r="H113">
            <v>1.1180551076332446E-5</v>
          </cell>
          <cell r="I113">
            <v>1.1272227564239955E-4</v>
          </cell>
          <cell r="J113"/>
        </row>
        <row r="114">
          <cell r="A114" t="str">
            <v>D-RHSA_LTH</v>
          </cell>
          <cell r="B114" t="str">
            <v>VAR_fin</v>
          </cell>
          <cell r="C114" t="str">
            <v>RHEM_LTH_CHPNGA_ON</v>
          </cell>
          <cell r="D114">
            <v>1.0513544971434453E-3</v>
          </cell>
          <cell r="E114">
            <v>7.4210271748555959E-5</v>
          </cell>
          <cell r="F114">
            <v>6.9318616398412081E-4</v>
          </cell>
          <cell r="G114">
            <v>3.3283931273129391E-4</v>
          </cell>
          <cell r="H114">
            <v>5.2820869411945625E-3</v>
          </cell>
          <cell r="I114">
            <v>7.6916992333975578E-5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RHNM_LTH_CHPNGA_ON</v>
          </cell>
          <cell r="D115"/>
          <cell r="E115">
            <v>5.1752888660896079E-5</v>
          </cell>
          <cell r="F115">
            <v>1.993522210950734E-4</v>
          </cell>
          <cell r="G115">
            <v>9.2404115557483872E-4</v>
          </cell>
          <cell r="H115">
            <v>9.9866886719050352E-4</v>
          </cell>
          <cell r="I115">
            <v>9.0388827963015503E-6</v>
          </cell>
          <cell r="J115"/>
        </row>
        <row r="116">
          <cell r="A116" t="str">
            <v>D-RHSA_LTH</v>
          </cell>
          <cell r="B116" t="str">
            <v>VAR_fin</v>
          </cell>
          <cell r="C116" t="str">
            <v>RHES_LTH_CHPNGA_ON</v>
          </cell>
          <cell r="D116">
            <v>2.4052299400858126E-3</v>
          </cell>
          <cell r="E116">
            <v>7.7262178446298326E-5</v>
          </cell>
          <cell r="F116">
            <v>1.4275823312213996E-3</v>
          </cell>
          <cell r="G116">
            <v>2.2593624865457448E-4</v>
          </cell>
          <cell r="H116">
            <v>1.7665116697492407E-4</v>
          </cell>
          <cell r="I116">
            <v>2.3690512390708498E-5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RHNS_LTH_CHPNGA_ON</v>
          </cell>
          <cell r="D117"/>
          <cell r="E117">
            <v>1.2501536728193636E-4</v>
          </cell>
          <cell r="F117">
            <v>4.8699478234889019E-4</v>
          </cell>
          <cell r="G117">
            <v>3.2537254749048935E-4</v>
          </cell>
          <cell r="H117">
            <v>2.2219938242758026E-4</v>
          </cell>
          <cell r="I117">
            <v>3.1709891905138098E-4</v>
          </cell>
          <cell r="J117"/>
        </row>
        <row r="118">
          <cell r="A118" t="str">
            <v>RHEM-SHLTHCHPWOD</v>
          </cell>
          <cell r="B118" t="str">
            <v>VAR_fout</v>
          </cell>
          <cell r="C118" t="str">
            <v>RHEM-SHLTHC-WOD</v>
          </cell>
          <cell r="D118"/>
          <cell r="E118"/>
          <cell r="F118"/>
          <cell r="G118">
            <v>3.7293560721844456E-3</v>
          </cell>
          <cell r="H118">
            <v>5.0459737671842151E-3</v>
          </cell>
          <cell r="I118">
            <v>1.677623028004943E-3</v>
          </cell>
          <cell r="J118"/>
          <cell r="K118"/>
        </row>
        <row r="119">
          <cell r="A119" t="str">
            <v>RHEM-SHLTHCHPWOD</v>
          </cell>
          <cell r="B119" t="str">
            <v>VAR_fin</v>
          </cell>
          <cell r="C119" t="str">
            <v>RHEM_LTH_CHPWOD_ON</v>
          </cell>
          <cell r="D119"/>
          <cell r="E119"/>
          <cell r="F119"/>
          <cell r="G119">
            <v>3.7670263355398439E-3</v>
          </cell>
          <cell r="H119">
            <v>5.0969431991759731E-3</v>
          </cell>
          <cell r="I119">
            <v>1.6945687151565061E-3</v>
          </cell>
          <cell r="J119"/>
          <cell r="K119"/>
        </row>
        <row r="120">
          <cell r="A120" t="str">
            <v>RHEM-SHLTHCHPWOD</v>
          </cell>
          <cell r="B120" t="str">
            <v>VAR_fin</v>
          </cell>
          <cell r="C120" t="str">
            <v>RHEMLTHCHPC</v>
          </cell>
          <cell r="D120"/>
          <cell r="E120"/>
          <cell r="F120"/>
          <cell r="G120">
            <v>3.7293560721844456E-3</v>
          </cell>
          <cell r="H120">
            <v>5.0459737671842151E-3</v>
          </cell>
          <cell r="I120">
            <v>1.677623028004943E-3</v>
          </cell>
          <cell r="J120"/>
          <cell r="K120"/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D121"/>
          <cell r="E121"/>
          <cell r="F121"/>
          <cell r="G121">
            <v>3.3931602836549001E-4</v>
          </cell>
          <cell r="H121">
            <v>3.3304860097209702E-4</v>
          </cell>
          <cell r="I121">
            <v>9.8383812884135204E-5</v>
          </cell>
          <cell r="J121"/>
          <cell r="K121"/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D122"/>
          <cell r="E122"/>
          <cell r="F122"/>
          <cell r="G122">
            <v>3.3931602836549001E-4</v>
          </cell>
          <cell r="H122">
            <v>4.9408187961922593E-4</v>
          </cell>
          <cell r="I122">
            <v>1.8276522870398998E-4</v>
          </cell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RHEM_LTH_CHPWOD_ON</v>
          </cell>
          <cell r="D123"/>
          <cell r="E123"/>
          <cell r="F123"/>
          <cell r="G123">
            <v>3.9886357216531816E-3</v>
          </cell>
          <cell r="H123">
            <v>5.7585647145876068E-3</v>
          </cell>
          <cell r="I123">
            <v>1.7369493616926084E-3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RHSA_LTH</v>
          </cell>
          <cell r="D124"/>
          <cell r="E124"/>
          <cell r="F124"/>
          <cell r="G124">
            <v>2.4296911209029614E-4</v>
          </cell>
          <cell r="H124">
            <v>2.6511874758929663E-4</v>
          </cell>
          <cell r="I124">
            <v>1.2366173222107303E-4</v>
          </cell>
          <cell r="J124"/>
          <cell r="K124"/>
        </row>
        <row r="125">
          <cell r="A125" t="str">
            <v>D-RHEM_LTH_CHPWOD</v>
          </cell>
          <cell r="B125" t="str">
            <v>VAR_fout</v>
          </cell>
          <cell r="C125" t="str">
            <v>LTH</v>
          </cell>
          <cell r="D125"/>
          <cell r="E125"/>
          <cell r="F125"/>
          <cell r="G125">
            <v>3.7210153948953288E-6</v>
          </cell>
          <cell r="H125">
            <v>9.5322068463387628E-6</v>
          </cell>
          <cell r="I125">
            <v>4.5122029018642337E-6</v>
          </cell>
          <cell r="J125"/>
          <cell r="K125"/>
        </row>
        <row r="126">
          <cell r="A126" t="str">
            <v>D-RHEM_LTH_CHPWOD</v>
          </cell>
          <cell r="B126" t="str">
            <v>VAR_fin</v>
          </cell>
          <cell r="C126" t="str">
            <v>RHEM_LTH_CHPWOD</v>
          </cell>
          <cell r="D126"/>
          <cell r="E126">
            <v>2.3792692671466915E-6</v>
          </cell>
          <cell r="F126">
            <v>2.3191656477718581E-6</v>
          </cell>
          <cell r="G126">
            <v>4.2359704149802137E-3</v>
          </cell>
          <cell r="H126">
            <v>6.0332156690232454E-3</v>
          </cell>
          <cell r="I126">
            <v>1.8657091281510687E-3</v>
          </cell>
          <cell r="J126"/>
          <cell r="K126"/>
        </row>
        <row r="127">
          <cell r="A127" t="str">
            <v>RHES-SHLTHDH</v>
          </cell>
          <cell r="B127" t="str">
            <v>VAR_fout</v>
          </cell>
          <cell r="C127" t="str">
            <v>RHES-SHLTHD</v>
          </cell>
          <cell r="D127">
            <v>1.7703411343436617</v>
          </cell>
          <cell r="E127">
            <v>3.5037953974587057</v>
          </cell>
          <cell r="F127">
            <v>3.5189594535047299</v>
          </cell>
          <cell r="G127">
            <v>3.2788598814672683</v>
          </cell>
          <cell r="H127">
            <v>2.5097160949954693</v>
          </cell>
          <cell r="I127">
            <v>2.1015605765674006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RHESLTHDHC</v>
          </cell>
          <cell r="D128">
            <v>1.7703411343436617</v>
          </cell>
          <cell r="E128">
            <v>3.5037953974587057</v>
          </cell>
          <cell r="F128">
            <v>3.5189594535047299</v>
          </cell>
          <cell r="G128">
            <v>3.2788598814672683</v>
          </cell>
          <cell r="H128">
            <v>2.5097160949954693</v>
          </cell>
          <cell r="I128">
            <v>2.1015605765674006</v>
          </cell>
          <cell r="J128"/>
          <cell r="K128"/>
        </row>
        <row r="129">
          <cell r="A129" t="str">
            <v>RHES-SHLTHDH</v>
          </cell>
          <cell r="B129" t="str">
            <v>VAR_fin</v>
          </cell>
          <cell r="C129" t="str">
            <v>RHES_LTH_DH</v>
          </cell>
          <cell r="D129">
            <v>1.7882233680238997</v>
          </cell>
          <cell r="E129">
            <v>3.5391872701603071</v>
          </cell>
          <cell r="F129">
            <v>3.5545044984896279</v>
          </cell>
          <cell r="G129">
            <v>3.3119796782497652</v>
          </cell>
          <cell r="H129">
            <v>2.5350667626216845</v>
          </cell>
          <cell r="I129">
            <v>2.1227884611791947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VAR_ncap</v>
          </cell>
          <cell r="C130" t="str">
            <v>-</v>
          </cell>
          <cell r="D130"/>
          <cell r="E130">
            <v>8.4786840724323395E-8</v>
          </cell>
          <cell r="F130">
            <v>6.6835818757988905E-8</v>
          </cell>
          <cell r="G130">
            <v>6.6844671350771297E-8</v>
          </cell>
          <cell r="H130">
            <v>9.3424450548129705E-8</v>
          </cell>
          <cell r="I130">
            <v>1.33111268711745E-7</v>
          </cell>
          <cell r="J130"/>
          <cell r="K130"/>
        </row>
        <row r="131">
          <cell r="A131" t="str">
            <v>RHES-SHLTHDH</v>
          </cell>
          <cell r="B131" t="str">
            <v>VAR_cap</v>
          </cell>
          <cell r="C131" t="str">
            <v>-</v>
          </cell>
          <cell r="D131">
            <v>0.31204626794151202</v>
          </cell>
          <cell r="E131">
            <v>0.31204635272835274</v>
          </cell>
          <cell r="F131">
            <v>0.31204641956417151</v>
          </cell>
          <cell r="G131">
            <v>0.31204648640884286</v>
          </cell>
          <cell r="H131">
            <v>0.31204666102929901</v>
          </cell>
          <cell r="I131">
            <v>0.31204679414056774</v>
          </cell>
          <cell r="J131"/>
        </row>
        <row r="132">
          <cell r="A132" t="str">
            <v>RHEM-SHCONBR3</v>
          </cell>
          <cell r="B132" t="str">
            <v>VAR_fout</v>
          </cell>
          <cell r="C132" t="str">
            <v>RHEM-SHCON</v>
          </cell>
          <cell r="D132">
            <v>0.48787230931337638</v>
          </cell>
          <cell r="E132">
            <v>0.97660252791959168</v>
          </cell>
          <cell r="F132">
            <v>0.9763911933655669</v>
          </cell>
          <cell r="G132">
            <v>0.97653796013416772</v>
          </cell>
          <cell r="H132">
            <v>0.97653604997305687</v>
          </cell>
          <cell r="I132">
            <v>0.52721927182070605</v>
          </cell>
          <cell r="J132"/>
          <cell r="K132"/>
        </row>
        <row r="133">
          <cell r="A133" t="str">
            <v>RHEM-SHCONBR3</v>
          </cell>
          <cell r="B133" t="str">
            <v>VAR_fin</v>
          </cell>
          <cell r="C133" t="str">
            <v>CON</v>
          </cell>
          <cell r="D133">
            <v>0.48787230931337638</v>
          </cell>
          <cell r="E133">
            <v>0.97660252791959168</v>
          </cell>
          <cell r="F133">
            <v>0.9763911933655669</v>
          </cell>
          <cell r="G133">
            <v>0.97653796013416772</v>
          </cell>
          <cell r="H133">
            <v>0.97653604997305687</v>
          </cell>
          <cell r="I133">
            <v>0.52721927182070605</v>
          </cell>
          <cell r="J133"/>
        </row>
        <row r="134">
          <cell r="A134" t="str">
            <v>RHEM-SHCONBR3</v>
          </cell>
          <cell r="B134" t="str">
            <v>VAR_ncap</v>
          </cell>
          <cell r="C134" t="str">
            <v>-</v>
          </cell>
          <cell r="D134">
            <v>3.4481322059155599E-2</v>
          </cell>
          <cell r="E134">
            <v>3.4481192085602699E-2</v>
          </cell>
          <cell r="F134">
            <v>7.2059702390676995E-8</v>
          </cell>
          <cell r="G134">
            <v>1.0608543076672201E-7</v>
          </cell>
          <cell r="H134">
            <v>8.7330063469907497E-7</v>
          </cell>
          <cell r="I134">
            <v>4.96790337395723E-6</v>
          </cell>
          <cell r="J134"/>
          <cell r="K134"/>
        </row>
        <row r="135">
          <cell r="A135" t="str">
            <v>RHEM-SHCONBR3</v>
          </cell>
          <cell r="B135" t="str">
            <v>VAR_cap</v>
          </cell>
          <cell r="C135" t="str">
            <v>-</v>
          </cell>
          <cell r="D135">
            <v>3.4481322059155599E-2</v>
          </cell>
          <cell r="E135">
            <v>6.8962514144758305E-2</v>
          </cell>
          <cell r="F135">
            <v>6.8962586204460705E-2</v>
          </cell>
          <cell r="G135">
            <v>6.8962692289891506E-2</v>
          </cell>
          <cell r="H135">
            <v>6.8963865436917807E-2</v>
          </cell>
          <cell r="I135">
            <v>3.7232482807589902E-2</v>
          </cell>
          <cell r="J135"/>
        </row>
        <row r="136">
          <cell r="A136" t="str">
            <v>D-RHSA_ELC</v>
          </cell>
          <cell r="B136" t="str">
            <v>VAR_fout</v>
          </cell>
          <cell r="C136" t="str">
            <v>RHSA_ELC</v>
          </cell>
          <cell r="D136">
            <v>57.47821740561065</v>
          </cell>
          <cell r="E136">
            <v>55.016634860271544</v>
          </cell>
          <cell r="F136">
            <v>56.77045269848459</v>
          </cell>
          <cell r="G136">
            <v>58.449101757291814</v>
          </cell>
          <cell r="H136">
            <v>72.466166600112047</v>
          </cell>
          <cell r="I136">
            <v>74.779937496315895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RHNS_ELC</v>
          </cell>
          <cell r="D137">
            <v>14.448839798119964</v>
          </cell>
          <cell r="E137">
            <v>14.761785153306922</v>
          </cell>
          <cell r="F137">
            <v>15.786556266384824</v>
          </cell>
          <cell r="G137">
            <v>15.946032550610575</v>
          </cell>
          <cell r="H137">
            <v>19.253654940086758</v>
          </cell>
          <cell r="I137">
            <v>20.676705743759996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RHES_ELC</v>
          </cell>
          <cell r="D138">
            <v>16.768378469482236</v>
          </cell>
          <cell r="E138">
            <v>13.022529203329634</v>
          </cell>
          <cell r="F138">
            <v>13.114516959256981</v>
          </cell>
          <cell r="G138">
            <v>14.022097924446193</v>
          </cell>
          <cell r="H138">
            <v>18.068929605066636</v>
          </cell>
          <cell r="I138">
            <v>18.56038611853787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RHNM_ELC</v>
          </cell>
          <cell r="D139">
            <v>10.16022441645004</v>
          </cell>
          <cell r="E139">
            <v>14.674925376050563</v>
          </cell>
          <cell r="F139">
            <v>15.17142601099129</v>
          </cell>
          <cell r="G139">
            <v>15.132514643107939</v>
          </cell>
          <cell r="H139">
            <v>18.106122651582641</v>
          </cell>
          <cell r="I139">
            <v>18.917781151359137</v>
          </cell>
          <cell r="J139"/>
          <cell r="K139"/>
        </row>
        <row r="140">
          <cell r="A140" t="str">
            <v>D-RHSA_ELC</v>
          </cell>
          <cell r="B140" t="str">
            <v>VAR_fin</v>
          </cell>
          <cell r="C140" t="str">
            <v>RHEM_ELC</v>
          </cell>
          <cell r="D140">
            <v>16.10077480231109</v>
          </cell>
          <cell r="E140">
            <v>12.557395797513623</v>
          </cell>
          <cell r="F140">
            <v>12.697954142064676</v>
          </cell>
          <cell r="G140">
            <v>13.348457336316073</v>
          </cell>
          <cell r="H140">
            <v>17.037460106365529</v>
          </cell>
          <cell r="I140">
            <v>16.625063882425632</v>
          </cell>
          <cell r="J140"/>
        </row>
        <row r="141">
          <cell r="A141" t="str">
            <v>SCOM-SHLTHDH</v>
          </cell>
          <cell r="B141" t="str">
            <v>VAR_fout</v>
          </cell>
          <cell r="C141" t="str">
            <v>SCOM-SHLTHD</v>
          </cell>
          <cell r="D141">
            <v>5.5539017463118929</v>
          </cell>
          <cell r="E141">
            <v>6.0159370851991971</v>
          </cell>
          <cell r="F141">
            <v>6.3349905247926568</v>
          </cell>
          <cell r="G141">
            <v>7.6616017892188362</v>
          </cell>
          <cell r="H141">
            <v>7.6616592437592779</v>
          </cell>
          <cell r="I141">
            <v>8.4044312878557772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SCOMLTHDHC</v>
          </cell>
          <cell r="D142">
            <v>5.5539017463118929</v>
          </cell>
          <cell r="E142">
            <v>6.0159370851991971</v>
          </cell>
          <cell r="F142">
            <v>6.3349905247926568</v>
          </cell>
          <cell r="G142">
            <v>7.6616017892188362</v>
          </cell>
          <cell r="H142">
            <v>7.6616592437592779</v>
          </cell>
          <cell r="I142">
            <v>8.4044312878557772</v>
          </cell>
          <cell r="J142"/>
          <cell r="K142"/>
        </row>
        <row r="143">
          <cell r="A143" t="str">
            <v>SCOM-SHLTHDH</v>
          </cell>
          <cell r="B143" t="str">
            <v>VAR_fin</v>
          </cell>
          <cell r="C143" t="str">
            <v>SCOM_LTH_DH</v>
          </cell>
          <cell r="D143">
            <v>5.6100017639514093</v>
          </cell>
          <cell r="E143">
            <v>6.076704126463838</v>
          </cell>
          <cell r="F143">
            <v>6.3989803280733915</v>
          </cell>
          <cell r="G143">
            <v>7.7389917062816611</v>
          </cell>
          <cell r="H143">
            <v>7.7390497411709829</v>
          </cell>
          <cell r="I143">
            <v>8.489324533187661</v>
          </cell>
          <cell r="J143"/>
          <cell r="K143"/>
        </row>
        <row r="144">
          <cell r="A144" t="str">
            <v>SCOM-SHLTHDH</v>
          </cell>
          <cell r="B144" t="str">
            <v>VAR_ncap</v>
          </cell>
          <cell r="C144" t="str">
            <v>-</v>
          </cell>
          <cell r="D144">
            <v>2.9885744423399403E-8</v>
          </cell>
          <cell r="E144">
            <v>8.2344580407090995E-8</v>
          </cell>
          <cell r="F144">
            <v>1.7064599174576801E-7</v>
          </cell>
          <cell r="G144">
            <v>2.8386922165297399E-7</v>
          </cell>
          <cell r="H144">
            <v>0.22035946322878</v>
          </cell>
          <cell r="I144">
            <v>0.42356867587549801</v>
          </cell>
          <cell r="J144"/>
          <cell r="K144"/>
        </row>
        <row r="145">
          <cell r="A145" t="str">
            <v>SCOM-SHLTHDH</v>
          </cell>
          <cell r="B145" t="str">
            <v>VAR_cap</v>
          </cell>
          <cell r="C145" t="str">
            <v>-</v>
          </cell>
          <cell r="D145">
            <v>0.84970028281594945</v>
          </cell>
          <cell r="E145">
            <v>0.84970036516052982</v>
          </cell>
          <cell r="F145">
            <v>0.84970053580652161</v>
          </cell>
          <cell r="G145">
            <v>0.84970081967574329</v>
          </cell>
          <cell r="H145">
            <v>0.84969951512780295</v>
          </cell>
          <cell r="I145">
            <v>0.84969830667857504</v>
          </cell>
          <cell r="J145"/>
          <cell r="K145"/>
        </row>
        <row r="146">
          <cell r="A146" t="str">
            <v>ITOT-SWHSTG-ELC</v>
          </cell>
          <cell r="B146" t="str">
            <v>VAR_fout</v>
          </cell>
          <cell r="C146" t="str">
            <v>ITOT-SWHAELC</v>
          </cell>
          <cell r="D146"/>
          <cell r="E146"/>
          <cell r="F146">
            <v>7.880386395631607E-2</v>
          </cell>
          <cell r="G146">
            <v>1.4519169130184854E-3</v>
          </cell>
          <cell r="H146">
            <v>0.43842438519775001</v>
          </cell>
          <cell r="I146">
            <v>0.90423679693350667</v>
          </cell>
          <cell r="J146"/>
          <cell r="K146"/>
        </row>
        <row r="147">
          <cell r="A147" t="str">
            <v>ITOT-SWHSTG-ELC</v>
          </cell>
          <cell r="B147" t="str">
            <v>VAR_fin</v>
          </cell>
          <cell r="C147" t="str">
            <v>ITOT-SWHAELC</v>
          </cell>
          <cell r="D147"/>
          <cell r="E147"/>
          <cell r="F147">
            <v>0.10175089514391338</v>
          </cell>
          <cell r="G147">
            <v>1.8588148195020624E-3</v>
          </cell>
          <cell r="H147">
            <v>0.51586192218518456</v>
          </cell>
          <cell r="I147">
            <v>1.0047862095493729</v>
          </cell>
          <cell r="J147"/>
          <cell r="K147"/>
        </row>
        <row r="148">
          <cell r="A148" t="str">
            <v>ITOT-SWHSTG-ELC</v>
          </cell>
          <cell r="B148" t="str">
            <v>VAR_ncap</v>
          </cell>
          <cell r="C148" t="str">
            <v>-</v>
          </cell>
          <cell r="D148">
            <v>1.94984806946572E-3</v>
          </cell>
          <cell r="E148">
            <v>0.171357319317921</v>
          </cell>
          <cell r="F148">
            <v>3.8466811886189999E-5</v>
          </cell>
          <cell r="G148">
            <v>4.9264730689611404E-3</v>
          </cell>
          <cell r="H148">
            <v>0.100995600668043</v>
          </cell>
          <cell r="I148">
            <v>0.145564334129026</v>
          </cell>
          <cell r="J148"/>
          <cell r="K148"/>
        </row>
        <row r="149">
          <cell r="A149" t="str">
            <v>ITOT-SWHSTG-ELC</v>
          </cell>
          <cell r="B149" t="str">
            <v>VAR_cap</v>
          </cell>
          <cell r="C149" t="str">
            <v>-</v>
          </cell>
          <cell r="D149">
            <v>1.94984806946572E-3</v>
          </cell>
          <cell r="E149">
            <v>0.17330530783348233</v>
          </cell>
          <cell r="F149">
            <v>0.17334134755150102</v>
          </cell>
          <cell r="G149">
            <v>0.17826442965732564</v>
          </cell>
          <cell r="H149">
            <v>0.21311913833577176</v>
          </cell>
          <cell r="I149">
            <v>0.26485850285075141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ELC5</v>
          </cell>
          <cell r="D150">
            <v>0.5013236255263076</v>
          </cell>
          <cell r="E150">
            <v>1.674884307252531</v>
          </cell>
          <cell r="F150">
            <v>3.5366940026799432</v>
          </cell>
          <cell r="G150">
            <v>4.6251183007658057</v>
          </cell>
          <cell r="H150">
            <v>6.2261748469867984</v>
          </cell>
          <cell r="I150">
            <v>7.5994774839207446</v>
          </cell>
          <cell r="J150"/>
          <cell r="K150"/>
        </row>
        <row r="151">
          <cell r="A151" t="str">
            <v>D-SCOM_SOLELC</v>
          </cell>
          <cell r="B151" t="str">
            <v>VAR_fout</v>
          </cell>
          <cell r="C151" t="str">
            <v>SCOM_ELC</v>
          </cell>
          <cell r="D151">
            <v>2.3383000602456585</v>
          </cell>
          <cell r="E151">
            <v>1.6195728303990102</v>
          </cell>
          <cell r="F151">
            <v>3.2957044951562469</v>
          </cell>
          <cell r="G151">
            <v>4.1414810743446164</v>
          </cell>
          <cell r="H151">
            <v>5.5554136216080847</v>
          </cell>
          <cell r="I151">
            <v>8.233998478067285</v>
          </cell>
          <cell r="J151"/>
          <cell r="K151"/>
        </row>
        <row r="152">
          <cell r="A152" t="str">
            <v>D-SCOM_SOLELC</v>
          </cell>
          <cell r="B152" t="str">
            <v>VAR_fin</v>
          </cell>
          <cell r="C152" t="str">
            <v>SCOM_SOL_ELC</v>
          </cell>
          <cell r="D152">
            <v>2.8396236857719668</v>
          </cell>
          <cell r="E152">
            <v>3.2944551545317338</v>
          </cell>
          <cell r="F152">
            <v>6.8323984978361887</v>
          </cell>
          <cell r="G152">
            <v>8.7665993751104168</v>
          </cell>
          <cell r="H152">
            <v>11.781588468594883</v>
          </cell>
          <cell r="I152">
            <v>15.833475961988031</v>
          </cell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CO2</v>
          </cell>
          <cell r="D153">
            <v>689.33215731620305</v>
          </cell>
          <cell r="E153">
            <v>646.71080263811302</v>
          </cell>
          <cell r="F153">
            <v>594.17151496280405</v>
          </cell>
          <cell r="G153">
            <v>523.70038299170199</v>
          </cell>
          <cell r="H153">
            <v>235.30081371168001</v>
          </cell>
          <cell r="I153"/>
          <cell r="J153"/>
        </row>
        <row r="154">
          <cell r="A154" t="str">
            <v>D-ILFO</v>
          </cell>
          <cell r="B154" t="str">
            <v>VAR_fout</v>
          </cell>
          <cell r="C154" t="str">
            <v>ILFO</v>
          </cell>
          <cell r="D154">
            <v>9.1970082353390783</v>
          </cell>
          <cell r="E154">
            <v>8.62835791804957</v>
          </cell>
          <cell r="F154">
            <v>7.927953570640951</v>
          </cell>
          <cell r="G154">
            <v>7.1373034597141896</v>
          </cell>
          <cell r="H154">
            <v>3.4142554532030576</v>
          </cell>
          <cell r="I154">
            <v>0.27489419712730923</v>
          </cell>
          <cell r="J154"/>
        </row>
        <row r="155">
          <cell r="A155" t="str">
            <v>D-ILFO</v>
          </cell>
          <cell r="B155" t="str">
            <v>VAR_fin</v>
          </cell>
          <cell r="C155" t="str">
            <v>LFO</v>
          </cell>
          <cell r="D155">
            <v>9.3532178740326177</v>
          </cell>
          <cell r="E155">
            <v>8.7749091267043777</v>
          </cell>
          <cell r="F155">
            <v>8.0620286969172881</v>
          </cell>
          <cell r="G155">
            <v>7.1058396606743832</v>
          </cell>
          <cell r="H155">
            <v>3.1926840395071898</v>
          </cell>
          <cell r="I155"/>
          <cell r="J155"/>
        </row>
        <row r="156">
          <cell r="A156" t="str">
            <v>D-ILFO</v>
          </cell>
          <cell r="B156" t="str">
            <v>VAR_fin</v>
          </cell>
          <cell r="C156" t="str">
            <v>BDS</v>
          </cell>
          <cell r="D156"/>
          <cell r="E156"/>
          <cell r="F156">
            <v>5.7983228838983031E-4</v>
          </cell>
          <cell r="G156">
            <v>0.15269141552700818</v>
          </cell>
          <cell r="H156">
            <v>0.2795642091469302</v>
          </cell>
          <cell r="I156">
            <v>0.2795635402061683</v>
          </cell>
          <cell r="J156"/>
          <cell r="K156"/>
        </row>
        <row r="157">
          <cell r="A157" t="str">
            <v>RHEM-SHSTG-NGAHP</v>
          </cell>
          <cell r="B157" t="str">
            <v>VAR_fout</v>
          </cell>
          <cell r="C157" t="str">
            <v>RHEM-SHANGAH</v>
          </cell>
          <cell r="D157"/>
          <cell r="E157"/>
          <cell r="F157">
            <v>5.4922062927253035E-5</v>
          </cell>
          <cell r="G157">
            <v>6.1774702329910763E-5</v>
          </cell>
          <cell r="H157">
            <v>8.1945052793935377E-5</v>
          </cell>
          <cell r="I157">
            <v>1.5721572814229295E-4</v>
          </cell>
          <cell r="J157"/>
        </row>
        <row r="158">
          <cell r="A158" t="str">
            <v>RHEM-SHSTG-NGAHP</v>
          </cell>
          <cell r="B158" t="str">
            <v>VAR_fin</v>
          </cell>
          <cell r="C158" t="str">
            <v>RHEM-SHANGAH</v>
          </cell>
          <cell r="D158"/>
          <cell r="E158"/>
          <cell r="F158">
            <v>5.4974532068002158E-5</v>
          </cell>
          <cell r="G158">
            <v>6.1858462222582207E-5</v>
          </cell>
          <cell r="H158">
            <v>8.202547834157791E-5</v>
          </cell>
          <cell r="I158">
            <v>1.5732675163592898E-4</v>
          </cell>
          <cell r="J158"/>
        </row>
        <row r="159">
          <cell r="A159" t="str">
            <v>RHEM-SHSTG-NGAHP</v>
          </cell>
          <cell r="B159" t="str">
            <v>VAR_ncap</v>
          </cell>
          <cell r="C159" t="str">
            <v>-</v>
          </cell>
          <cell r="D159">
            <v>2.68674476075857E-5</v>
          </cell>
          <cell r="E159">
            <v>4.86288018707853E-7</v>
          </cell>
          <cell r="F159">
            <v>2.7074840218918599E-5</v>
          </cell>
          <cell r="G159">
            <v>1.6800054147090002E-5</v>
          </cell>
          <cell r="H159">
            <v>1.9691381156441799E-5</v>
          </cell>
          <cell r="I159">
            <v>4.5862223611449401E-5</v>
          </cell>
          <cell r="J159"/>
          <cell r="K159"/>
        </row>
        <row r="160">
          <cell r="A160" t="str">
            <v>RHEM-SHSTG-NGAHP</v>
          </cell>
          <cell r="B160" t="str">
            <v>VAR_cap</v>
          </cell>
          <cell r="C160" t="str">
            <v>-</v>
          </cell>
          <cell r="D160">
            <v>2.68674476075857E-5</v>
          </cell>
          <cell r="E160">
            <v>7.4496767883469795E-7</v>
          </cell>
          <cell r="F160">
            <v>2.7584803922254998E-5</v>
          </cell>
          <cell r="G160">
            <v>2.8987792778199803E-5</v>
          </cell>
          <cell r="H160">
            <v>3.7282450222241995E-5</v>
          </cell>
          <cell r="I160">
            <v>5.6295209021863906E-5</v>
          </cell>
          <cell r="J160"/>
          <cell r="K160"/>
        </row>
        <row r="161">
          <cell r="A161" t="str">
            <v>RHEM-SHCONBR4</v>
          </cell>
          <cell r="B161" t="str">
            <v>VAR_fout</v>
          </cell>
          <cell r="C161" t="str">
            <v>RHEM-SHCON</v>
          </cell>
          <cell r="D161">
            <v>0.31385425198078171</v>
          </cell>
          <cell r="E161">
            <v>0.85105534407454908</v>
          </cell>
          <cell r="F161">
            <v>0.85085838676189829</v>
          </cell>
          <cell r="G161">
            <v>0.85099219284705685</v>
          </cell>
          <cell r="H161">
            <v>0.85098227302475848</v>
          </cell>
          <cell r="I161">
            <v>0.46790618709773807</v>
          </cell>
          <cell r="J161"/>
          <cell r="K161"/>
        </row>
        <row r="162">
          <cell r="A162" t="str">
            <v>RHEM-SHCONBR4</v>
          </cell>
          <cell r="B162" t="str">
            <v>VAR_fin</v>
          </cell>
          <cell r="C162" t="str">
            <v>CON</v>
          </cell>
          <cell r="D162">
            <v>0.31385425198078171</v>
          </cell>
          <cell r="E162">
            <v>0.85105534407454908</v>
          </cell>
          <cell r="F162">
            <v>0.85085838676189829</v>
          </cell>
          <cell r="G162">
            <v>0.85099219284705685</v>
          </cell>
          <cell r="H162">
            <v>0.85098227302475848</v>
          </cell>
          <cell r="I162">
            <v>0.46790618709773807</v>
          </cell>
          <cell r="J162"/>
        </row>
        <row r="163">
          <cell r="A163" t="str">
            <v>RHEM-SHCONBR4</v>
          </cell>
          <cell r="B163" t="str">
            <v>VAR_ncap</v>
          </cell>
          <cell r="C163" t="str">
            <v>-</v>
          </cell>
          <cell r="D163">
            <v>2.2181449322275198E-2</v>
          </cell>
          <cell r="E163">
            <v>3.79156987819518E-2</v>
          </cell>
          <cell r="F163">
            <v>4.27096934809913E-8</v>
          </cell>
          <cell r="G163">
            <v>5.4781587664669597E-8</v>
          </cell>
          <cell r="H163">
            <v>1.68379198007739E-7</v>
          </cell>
          <cell r="I163">
            <v>3.25961730367558E-7</v>
          </cell>
          <cell r="J163"/>
        </row>
        <row r="164">
          <cell r="A164" t="str">
            <v>RHEM-SHCONBR4</v>
          </cell>
          <cell r="B164" t="str">
            <v>VAR_cap</v>
          </cell>
          <cell r="C164" t="str">
            <v>-</v>
          </cell>
          <cell r="D164">
            <v>2.2181449322275198E-2</v>
          </cell>
          <cell r="E164">
            <v>6.0097148104226901E-2</v>
          </cell>
          <cell r="F164">
            <v>6.0097190813920398E-2</v>
          </cell>
          <cell r="G164">
            <v>6.0097245595508102E-2</v>
          </cell>
          <cell r="H164">
            <v>6.00975196839484E-2</v>
          </cell>
          <cell r="I164">
            <v>3.30439077478972E-2</v>
          </cell>
          <cell r="J164"/>
          <cell r="K164"/>
        </row>
        <row r="165">
          <cell r="A165" t="str">
            <v>RHNM-SHCONBR</v>
          </cell>
          <cell r="B165" t="str">
            <v>VAR_fout</v>
          </cell>
          <cell r="C165" t="str">
            <v>RHNM-SHCON</v>
          </cell>
          <cell r="D165"/>
          <cell r="E165"/>
          <cell r="F165">
            <v>2.1598616639555282E-4</v>
          </cell>
          <cell r="G165">
            <v>2.3048340758461631E-4</v>
          </cell>
          <cell r="H165">
            <v>2.9250568165145135E-4</v>
          </cell>
          <cell r="I165">
            <v>3.049920607872225E-4</v>
          </cell>
          <cell r="J165"/>
        </row>
        <row r="166">
          <cell r="A166" t="str">
            <v>RHNM-SHCONBR</v>
          </cell>
          <cell r="B166" t="str">
            <v>VAR_fin</v>
          </cell>
          <cell r="C166" t="str">
            <v>CON</v>
          </cell>
          <cell r="D166"/>
          <cell r="E166"/>
          <cell r="F166">
            <v>2.1598616639555282E-4</v>
          </cell>
          <cell r="G166">
            <v>2.3048340758461631E-4</v>
          </cell>
          <cell r="H166">
            <v>2.9250568165145135E-4</v>
          </cell>
          <cell r="I166">
            <v>3.049920607872225E-4</v>
          </cell>
          <cell r="J166"/>
          <cell r="K166"/>
        </row>
        <row r="167">
          <cell r="A167" t="str">
            <v>RHNM-SHCONBR</v>
          </cell>
          <cell r="B167" t="str">
            <v>VAR_ncap</v>
          </cell>
          <cell r="C167" t="str">
            <v>-</v>
          </cell>
          <cell r="D167"/>
          <cell r="E167">
            <v>8.3318778059092997E-8</v>
          </cell>
          <cell r="F167">
            <v>2.1130597398623001E-5</v>
          </cell>
          <cell r="G167">
            <v>4.0174124754139002E-7</v>
          </cell>
          <cell r="H167">
            <v>3.3817931233391502E-7</v>
          </cell>
          <cell r="I167">
            <v>1.51207361982819E-7</v>
          </cell>
          <cell r="J167"/>
          <cell r="K167"/>
        </row>
        <row r="168">
          <cell r="A168" t="str">
            <v>RHNM-SHCONBR</v>
          </cell>
          <cell r="B168" t="str">
            <v>VAR_cap</v>
          </cell>
          <cell r="C168" t="str">
            <v>-</v>
          </cell>
          <cell r="D168"/>
          <cell r="E168">
            <v>8.3318778059092997E-8</v>
          </cell>
          <cell r="F168">
            <v>2.1213916176682098E-5</v>
          </cell>
          <cell r="G168">
            <v>2.1599710521957406E-5</v>
          </cell>
          <cell r="H168">
            <v>2.6888100085959097E-5</v>
          </cell>
          <cell r="I168">
            <v>2.701986099766335E-5</v>
          </cell>
          <cell r="J168"/>
        </row>
        <row r="169">
          <cell r="A169" t="str">
            <v>RHEM-SHCONBR5</v>
          </cell>
          <cell r="B169" t="str">
            <v>VAR_fout</v>
          </cell>
          <cell r="C169" t="str">
            <v>RHEM-SHCON</v>
          </cell>
          <cell r="D169">
            <v>6.0322028989521007E-4</v>
          </cell>
          <cell r="E169">
            <v>0.59610382616824331</v>
          </cell>
          <cell r="F169">
            <v>0.59594521491642305</v>
          </cell>
          <cell r="G169">
            <v>0.59604803154395047</v>
          </cell>
          <cell r="H169">
            <v>0.59604564104639246</v>
          </cell>
          <cell r="I169">
            <v>0.34453783456192866</v>
          </cell>
          <cell r="J169"/>
          <cell r="K169"/>
        </row>
        <row r="170">
          <cell r="A170" t="str">
            <v>RHEM-SHCONBR5</v>
          </cell>
          <cell r="B170" t="str">
            <v>VAR_fin</v>
          </cell>
          <cell r="C170" t="str">
            <v>CON</v>
          </cell>
          <cell r="D170">
            <v>6.0322028989521007E-4</v>
          </cell>
          <cell r="E170">
            <v>0.59610382616824331</v>
          </cell>
          <cell r="F170">
            <v>0.59594521491642305</v>
          </cell>
          <cell r="G170">
            <v>0.59604803154395047</v>
          </cell>
          <cell r="H170">
            <v>0.59604564104639246</v>
          </cell>
          <cell r="I170">
            <v>0.34453783456192866</v>
          </cell>
          <cell r="J170"/>
        </row>
        <row r="171">
          <cell r="A171" t="str">
            <v>RHEM-SHCONBR5</v>
          </cell>
          <cell r="B171" t="str">
            <v>VAR_ncap</v>
          </cell>
          <cell r="C171" t="str">
            <v>-</v>
          </cell>
          <cell r="D171">
            <v>4.2505472350598502E-5</v>
          </cell>
          <cell r="E171">
            <v>4.2051531646493202E-2</v>
          </cell>
          <cell r="F171">
            <v>3.8692640818975099E-8</v>
          </cell>
          <cell r="G171">
            <v>4.8691644518005E-8</v>
          </cell>
          <cell r="H171">
            <v>1.37586215500193E-7</v>
          </cell>
          <cell r="I171">
            <v>2.60286123698133E-7</v>
          </cell>
          <cell r="J171"/>
        </row>
        <row r="172">
          <cell r="A172" t="str">
            <v>RHEM-SHCONBR5</v>
          </cell>
          <cell r="B172" t="str">
            <v>VAR_cap</v>
          </cell>
          <cell r="C172" t="str">
            <v>-</v>
          </cell>
          <cell r="D172">
            <v>4.2505472350598502E-5</v>
          </cell>
          <cell r="E172">
            <v>4.2094037118843797E-2</v>
          </cell>
          <cell r="F172">
            <v>4.2094075811484603E-2</v>
          </cell>
          <cell r="G172">
            <v>4.2094124503129098E-2</v>
          </cell>
          <cell r="H172">
            <v>4.2094352999124098E-2</v>
          </cell>
          <cell r="I172">
            <v>2.4331918993155E-2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ITOT-SWH</v>
          </cell>
          <cell r="D173">
            <v>28.619769972053156</v>
          </cell>
          <cell r="E173">
            <v>25.644667234292406</v>
          </cell>
          <cell r="F173">
            <v>28.112112300409052</v>
          </cell>
          <cell r="G173">
            <v>19.971094984421484</v>
          </cell>
          <cell r="H173">
            <v>13.311553574679737</v>
          </cell>
          <cell r="I173">
            <v>5.0233152222202042</v>
          </cell>
          <cell r="J173"/>
        </row>
        <row r="174">
          <cell r="A174" t="str">
            <v>ITOT-SWHNGABR</v>
          </cell>
          <cell r="B174" t="str">
            <v>VAR_fout</v>
          </cell>
          <cell r="C174" t="str">
            <v>CO2_I</v>
          </cell>
          <cell r="D174">
            <v>2005.1532261720599</v>
          </cell>
          <cell r="E174">
            <v>1795.1408115541401</v>
          </cell>
          <cell r="F174">
            <v>1965.2852426498</v>
          </cell>
          <cell r="G174">
            <v>1393.1142970436399</v>
          </cell>
          <cell r="H174">
            <v>924.539154065003</v>
          </cell>
          <cell r="I174">
            <v>347.38164078007702</v>
          </cell>
          <cell r="J174"/>
        </row>
        <row r="175">
          <cell r="A175" t="str">
            <v>ITOT-SWHNGABR</v>
          </cell>
          <cell r="B175" t="str">
            <v>VAR_fin</v>
          </cell>
          <cell r="C175" t="str">
            <v>INGA</v>
          </cell>
          <cell r="D175">
            <v>35.552362166171321</v>
          </cell>
          <cell r="E175">
            <v>31.828737793513145</v>
          </cell>
          <cell r="F175">
            <v>34.845483025705725</v>
          </cell>
          <cell r="G175">
            <v>24.700608103610541</v>
          </cell>
          <cell r="H175">
            <v>16.392538192641897</v>
          </cell>
          <cell r="I175">
            <v>6.1592489500013583</v>
          </cell>
          <cell r="J175"/>
        </row>
        <row r="176">
          <cell r="A176" t="str">
            <v>ITOT-SWHNGABR</v>
          </cell>
          <cell r="B176" t="str">
            <v>VAR_ncap</v>
          </cell>
          <cell r="C176" t="str">
            <v>-</v>
          </cell>
          <cell r="D176"/>
          <cell r="E176">
            <v>1.07167837734156E-4</v>
          </cell>
          <cell r="F176">
            <v>7.8405677617355597E-5</v>
          </cell>
          <cell r="G176">
            <v>2.12481152584841E-5</v>
          </cell>
          <cell r="H176">
            <v>0.236699208076939</v>
          </cell>
          <cell r="I176">
            <v>5.3436630297786399E-6</v>
          </cell>
          <cell r="J176"/>
        </row>
        <row r="177">
          <cell r="A177" t="str">
            <v>ITOT-SWHNGABR</v>
          </cell>
          <cell r="B177" t="str">
            <v>VAR_cap</v>
          </cell>
          <cell r="C177" t="str">
            <v>-</v>
          </cell>
          <cell r="D177">
            <v>1.556581895256</v>
          </cell>
          <cell r="E177">
            <v>1.5566799777829141</v>
          </cell>
          <cell r="F177">
            <v>1.5567417628544351</v>
          </cell>
          <cell r="G177">
            <v>1.3242817590632938</v>
          </cell>
          <cell r="H177">
            <v>0.76444846808460032</v>
          </cell>
          <cell r="I177">
            <v>0.32895054965595616</v>
          </cell>
          <cell r="J177"/>
        </row>
        <row r="178">
          <cell r="A178" t="str">
            <v>RHNM-SHSOLBR</v>
          </cell>
          <cell r="B178" t="str">
            <v>VAR_fout</v>
          </cell>
          <cell r="C178" t="str">
            <v>RHNM-SHASOL</v>
          </cell>
          <cell r="D178"/>
          <cell r="E178">
            <v>2.1536948242102002E-2</v>
          </cell>
          <cell r="F178">
            <v>2.3137125730623521E-2</v>
          </cell>
          <cell r="G178">
            <v>2.3164534804069666E-2</v>
          </cell>
          <cell r="H178">
            <v>0.14007290067447878</v>
          </cell>
          <cell r="I178">
            <v>0.17850576395025097</v>
          </cell>
          <cell r="J178"/>
        </row>
        <row r="179">
          <cell r="A179" t="str">
            <v>RHNM-SHSOLBR</v>
          </cell>
          <cell r="B179" t="str">
            <v>VAR_fin</v>
          </cell>
          <cell r="C179" t="str">
            <v>SOL</v>
          </cell>
          <cell r="D179"/>
          <cell r="E179">
            <v>2.1536948242102002E-2</v>
          </cell>
          <cell r="F179">
            <v>2.3137125730623521E-2</v>
          </cell>
          <cell r="G179">
            <v>2.3164534804069666E-2</v>
          </cell>
          <cell r="H179">
            <v>0.14007290067447878</v>
          </cell>
          <cell r="I179">
            <v>0.17850576395025097</v>
          </cell>
          <cell r="J179"/>
        </row>
        <row r="180">
          <cell r="A180" t="str">
            <v>RHNM-SHSOLBR</v>
          </cell>
          <cell r="B180" t="str">
            <v>VAR_ncap</v>
          </cell>
          <cell r="C180" t="str">
            <v>-</v>
          </cell>
          <cell r="D180"/>
          <cell r="E180">
            <v>3.1277886195947399E-3</v>
          </cell>
          <cell r="F180">
            <v>2.3239211431753099E-4</v>
          </cell>
          <cell r="G180">
            <v>3.9805912627358704E-6</v>
          </cell>
          <cell r="H180">
            <v>2.0290064801732899E-2</v>
          </cell>
          <cell r="I180">
            <v>1.1195401946402899E-2</v>
          </cell>
          <cell r="J180"/>
          <cell r="K180"/>
          <cell r="L180"/>
        </row>
        <row r="181">
          <cell r="A181" t="str">
            <v>RHNM-SHSOLBR</v>
          </cell>
          <cell r="B181" t="str">
            <v>VAR_cap</v>
          </cell>
          <cell r="C181" t="str">
            <v>-</v>
          </cell>
          <cell r="D181"/>
          <cell r="E181">
            <v>3.1277886195947399E-3</v>
          </cell>
          <cell r="F181">
            <v>3.3601807339122699E-3</v>
          </cell>
          <cell r="G181">
            <v>3.3641613251750098E-3</v>
          </cell>
          <cell r="H181">
            <v>2.0342513856779001E-2</v>
          </cell>
          <cell r="I181">
            <v>2.59242066582209E-2</v>
          </cell>
          <cell r="J181"/>
        </row>
        <row r="182">
          <cell r="A182" t="str">
            <v>RHEM-SHPLTBR</v>
          </cell>
          <cell r="B182" t="str">
            <v>VAR_fout</v>
          </cell>
          <cell r="C182" t="str">
            <v>RHEM-SHPLT</v>
          </cell>
          <cell r="D182">
            <v>1.4011286949002109</v>
          </cell>
          <cell r="E182">
            <v>1.6077989987931807</v>
          </cell>
          <cell r="F182">
            <v>1.6077996784034563</v>
          </cell>
          <cell r="G182">
            <v>1.6078006112637053</v>
          </cell>
          <cell r="H182">
            <v>1.607807666284139</v>
          </cell>
          <cell r="I182">
            <v>1.6078089394931177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RHEMPLTBRC</v>
          </cell>
          <cell r="D183">
            <v>1.4011286949002109</v>
          </cell>
          <cell r="E183">
            <v>1.6077989987931807</v>
          </cell>
          <cell r="F183">
            <v>1.6077996784034563</v>
          </cell>
          <cell r="G183">
            <v>1.6078006112637053</v>
          </cell>
          <cell r="H183">
            <v>1.607807666284139</v>
          </cell>
          <cell r="I183">
            <v>1.6078089394931177</v>
          </cell>
          <cell r="J183"/>
        </row>
        <row r="184">
          <cell r="A184" t="str">
            <v>RHEM-SHPLTBR</v>
          </cell>
          <cell r="B184" t="str">
            <v>VAR_fin</v>
          </cell>
          <cell r="C184" t="str">
            <v>RPLT</v>
          </cell>
          <cell r="D184">
            <v>1.5568096610002324</v>
          </cell>
          <cell r="E184">
            <v>1.7864433319924189</v>
          </cell>
          <cell r="F184">
            <v>1.7864440871149516</v>
          </cell>
          <cell r="G184">
            <v>1.7864451236263377</v>
          </cell>
          <cell r="H184">
            <v>1.786452962537932</v>
          </cell>
          <cell r="I184">
            <v>1.7864543772145751</v>
          </cell>
          <cell r="J184"/>
        </row>
        <row r="185">
          <cell r="A185" t="str">
            <v>RHEM-SHPLTBR</v>
          </cell>
          <cell r="B185" t="str">
            <v>VAR_ncap</v>
          </cell>
          <cell r="C185" t="str">
            <v>-</v>
          </cell>
          <cell r="D185">
            <v>8.4085620844376105E-5</v>
          </cell>
          <cell r="E185">
            <v>1.4668910448111701E-2</v>
          </cell>
          <cell r="F185">
            <v>2.3936905904260301E-6</v>
          </cell>
          <cell r="G185">
            <v>5.08073782855494E-5</v>
          </cell>
          <cell r="H185">
            <v>3.3423055455094601E-2</v>
          </cell>
          <cell r="I185">
            <v>5.5390120589020903E-2</v>
          </cell>
          <cell r="J185"/>
        </row>
        <row r="186">
          <cell r="A186" t="str">
            <v>RHEM-SHPLTBR</v>
          </cell>
          <cell r="B186" t="str">
            <v>VAR_cap</v>
          </cell>
          <cell r="C186" t="str">
            <v>-</v>
          </cell>
          <cell r="D186">
            <v>9.9783141741124973E-2</v>
          </cell>
          <cell r="E186">
            <v>0.11445195199351943</v>
          </cell>
          <cell r="F186">
            <v>0.1144538077299497</v>
          </cell>
          <cell r="G186">
            <v>0.11450400026525337</v>
          </cell>
          <cell r="H186">
            <v>0.11416724704340632</v>
          </cell>
          <cell r="I186">
            <v>0.11378577537967434</v>
          </cell>
          <cell r="J186"/>
          <cell r="K186"/>
        </row>
        <row r="187">
          <cell r="A187" t="str">
            <v>RHEM-SHCONBR6</v>
          </cell>
          <cell r="B187" t="str">
            <v>VAR_fout</v>
          </cell>
          <cell r="C187" t="str">
            <v>RHEM-SHCON</v>
          </cell>
          <cell r="D187"/>
          <cell r="E187">
            <v>9.83625104938117E-2</v>
          </cell>
          <cell r="F187">
            <v>9.8328556358452196E-2</v>
          </cell>
          <cell r="G187">
            <v>9.8342773529669483E-2</v>
          </cell>
          <cell r="H187">
            <v>9.8346937916141519E-2</v>
          </cell>
          <cell r="I187">
            <v>5.6860238889855287E-2</v>
          </cell>
          <cell r="J187"/>
          <cell r="K187"/>
        </row>
        <row r="188">
          <cell r="A188" t="str">
            <v>RHEM-SHCONBR6</v>
          </cell>
          <cell r="B188" t="str">
            <v>VAR_fin</v>
          </cell>
          <cell r="C188" t="str">
            <v>CON</v>
          </cell>
          <cell r="D188"/>
          <cell r="E188">
            <v>9.83625104938117E-2</v>
          </cell>
          <cell r="F188">
            <v>9.8328556358452196E-2</v>
          </cell>
          <cell r="G188">
            <v>9.8342773529669483E-2</v>
          </cell>
          <cell r="H188">
            <v>9.8346937916141519E-2</v>
          </cell>
          <cell r="I188">
            <v>5.6860238889855287E-2</v>
          </cell>
          <cell r="J188"/>
          <cell r="K188"/>
        </row>
        <row r="189">
          <cell r="A189" t="str">
            <v>RHEM-SHCONBR6</v>
          </cell>
          <cell r="B189" t="str">
            <v>VAR_ncap</v>
          </cell>
          <cell r="C189" t="str">
            <v>-</v>
          </cell>
          <cell r="D189"/>
          <cell r="E189">
            <v>6.9463230960821404E-3</v>
          </cell>
          <cell r="F189">
            <v>3.4788617294601601E-8</v>
          </cell>
          <cell r="G189">
            <v>4.23450276280008E-8</v>
          </cell>
          <cell r="H189">
            <v>1.13940673770807E-7</v>
          </cell>
          <cell r="I189">
            <v>2.0104286395811199E-7</v>
          </cell>
          <cell r="J189"/>
        </row>
        <row r="190">
          <cell r="A190" t="str">
            <v>RHEM-SHCONBR6</v>
          </cell>
          <cell r="B190" t="str">
            <v>VAR_cap</v>
          </cell>
          <cell r="C190" t="str">
            <v>-</v>
          </cell>
          <cell r="D190"/>
          <cell r="E190">
            <v>6.9463230960821404E-3</v>
          </cell>
          <cell r="F190">
            <v>6.9463578846994398E-3</v>
          </cell>
          <cell r="G190">
            <v>6.9464002297270596E-3</v>
          </cell>
          <cell r="H190">
            <v>6.9465931619587303E-3</v>
          </cell>
          <cell r="I190">
            <v>4.0161406129734702E-3</v>
          </cell>
          <cell r="J190"/>
        </row>
        <row r="191">
          <cell r="A191" t="str">
            <v>RHEM-SHCONBR7</v>
          </cell>
          <cell r="B191" t="str">
            <v>VAR_fout</v>
          </cell>
          <cell r="C191" t="str">
            <v>RHEM-SHCON</v>
          </cell>
          <cell r="D191"/>
          <cell r="E191">
            <v>5.2935914577134364E-4</v>
          </cell>
          <cell r="F191">
            <v>5.2970889766738513E-4</v>
          </cell>
          <cell r="G191">
            <v>5.3019746021864286E-4</v>
          </cell>
          <cell r="H191">
            <v>5.3233526886848324E-4</v>
          </cell>
          <cell r="I191">
            <v>3.1146834042738265E-4</v>
          </cell>
          <cell r="J191"/>
          <cell r="K191"/>
        </row>
        <row r="192">
          <cell r="A192" t="str">
            <v>RHEM-SHCONBR7</v>
          </cell>
          <cell r="B192" t="str">
            <v>VAR_fin</v>
          </cell>
          <cell r="C192" t="str">
            <v>CON</v>
          </cell>
          <cell r="D192"/>
          <cell r="E192">
            <v>5.2935914577134364E-4</v>
          </cell>
          <cell r="F192">
            <v>5.2970889766738513E-4</v>
          </cell>
          <cell r="G192">
            <v>5.3019746021864286E-4</v>
          </cell>
          <cell r="H192">
            <v>5.3233526886848324E-4</v>
          </cell>
          <cell r="I192">
            <v>3.1146834042738265E-4</v>
          </cell>
          <cell r="J192"/>
        </row>
        <row r="193">
          <cell r="A193" t="str">
            <v>RHEM-SHCONBR7</v>
          </cell>
          <cell r="B193" t="str">
            <v>VAR_ncap</v>
          </cell>
          <cell r="C193" t="str">
            <v>-</v>
          </cell>
          <cell r="D193"/>
          <cell r="E193">
            <v>3.7283619667699899E-5</v>
          </cell>
          <cell r="F193">
            <v>3.4096395135746797E-8</v>
          </cell>
          <cell r="G193">
            <v>4.01055046458373E-8</v>
          </cell>
          <cell r="H193">
            <v>8.3001127668371094E-8</v>
          </cell>
          <cell r="I193">
            <v>1.3471336338280901E-7</v>
          </cell>
          <cell r="J193"/>
        </row>
        <row r="194">
          <cell r="A194" t="str">
            <v>RHEM-SHCONBR7</v>
          </cell>
          <cell r="B194" t="str">
            <v>VAR_cap</v>
          </cell>
          <cell r="C194" t="str">
            <v>-</v>
          </cell>
          <cell r="D194"/>
          <cell r="E194">
            <v>3.7283619667699899E-5</v>
          </cell>
          <cell r="F194">
            <v>3.7317716062835602E-5</v>
          </cell>
          <cell r="G194">
            <v>3.7357821567481399E-5</v>
          </cell>
          <cell r="H194">
            <v>3.7521177794828402E-5</v>
          </cell>
          <cell r="I194">
            <v>2.19190442764786E-5</v>
          </cell>
          <cell r="J194"/>
        </row>
        <row r="195">
          <cell r="A195" t="str">
            <v>RHEM-SHCONBR8</v>
          </cell>
          <cell r="B195" t="str">
            <v>VAR_fout</v>
          </cell>
          <cell r="C195" t="str">
            <v>RHEM-SHCON</v>
          </cell>
          <cell r="D195"/>
          <cell r="E195">
            <v>9.6530993862082014E-5</v>
          </cell>
          <cell r="F195">
            <v>9.6859539303949875E-5</v>
          </cell>
          <cell r="G195">
            <v>9.7234217167798797E-5</v>
          </cell>
          <cell r="H195">
            <v>9.8792300187334014E-5</v>
          </cell>
          <cell r="I195">
            <v>5.9410974648744675E-5</v>
          </cell>
          <cell r="J195"/>
        </row>
        <row r="196">
          <cell r="A196" t="str">
            <v>RHEM-SHCONBR8</v>
          </cell>
          <cell r="B196" t="str">
            <v>VAR_fin</v>
          </cell>
          <cell r="C196" t="str">
            <v>CON</v>
          </cell>
          <cell r="D196"/>
          <cell r="E196">
            <v>9.6530993862082014E-5</v>
          </cell>
          <cell r="F196">
            <v>9.6859539303949875E-5</v>
          </cell>
          <cell r="G196">
            <v>9.7234217167798797E-5</v>
          </cell>
          <cell r="H196">
            <v>9.8792300187334014E-5</v>
          </cell>
          <cell r="I196">
            <v>5.9410974648744675E-5</v>
          </cell>
          <cell r="J196"/>
          <cell r="K196"/>
        </row>
        <row r="197">
          <cell r="A197" t="str">
            <v>RHEM-SHCONBR8</v>
          </cell>
          <cell r="B197" t="str">
            <v>VAR_ncap</v>
          </cell>
          <cell r="C197" t="str">
            <v>-</v>
          </cell>
          <cell r="D197"/>
          <cell r="E197">
            <v>6.7053790329948499E-6</v>
          </cell>
          <cell r="F197">
            <v>3.1235245104474E-8</v>
          </cell>
          <cell r="G197">
            <v>3.22224076634761E-8</v>
          </cell>
          <cell r="H197">
            <v>3.7604497813350298E-8</v>
          </cell>
          <cell r="I197">
            <v>5.4210616587258198E-8</v>
          </cell>
          <cell r="J197"/>
          <cell r="K197"/>
        </row>
        <row r="198">
          <cell r="A198" t="str">
            <v>RHEM-SHCONBR8</v>
          </cell>
          <cell r="B198" t="str">
            <v>VAR_cap</v>
          </cell>
          <cell r="C198" t="str">
            <v>-</v>
          </cell>
          <cell r="D198"/>
          <cell r="E198">
            <v>6.7053790329948499E-6</v>
          </cell>
          <cell r="F198">
            <v>6.73661427809932E-6</v>
          </cell>
          <cell r="G198">
            <v>6.7688366857628001E-6</v>
          </cell>
          <cell r="H198">
            <v>6.8912803936432901E-6</v>
          </cell>
          <cell r="I198">
            <v>4.1101534174659502E-6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VAR_fout</v>
          </cell>
          <cell r="C199" t="str">
            <v>RHES-SHAELCH</v>
          </cell>
          <cell r="D199">
            <v>9.1578070373639537</v>
          </cell>
          <cell r="E199">
            <v>10.275907576286292</v>
          </cell>
          <cell r="F199">
            <v>10.276149849850299</v>
          </cell>
          <cell r="G199">
            <v>10.27615186146897</v>
          </cell>
          <cell r="H199">
            <v>10.911843380802321</v>
          </cell>
          <cell r="I199">
            <v>24.402151752196463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RHES_ELC</v>
          </cell>
          <cell r="D200">
            <v>2.8618146886284936</v>
          </cell>
          <cell r="E200">
            <v>3.158578138047071</v>
          </cell>
          <cell r="F200">
            <v>3.0828449549550885</v>
          </cell>
          <cell r="G200">
            <v>2.9642745754237367</v>
          </cell>
          <cell r="H200">
            <v>2.949146859676306</v>
          </cell>
          <cell r="I200">
            <v>6.2569619877426863</v>
          </cell>
          <cell r="J200"/>
          <cell r="K200"/>
        </row>
        <row r="201">
          <cell r="A201" t="str">
            <v>RHES-SHELCHP</v>
          </cell>
          <cell r="B201" t="str">
            <v>VAR_fin</v>
          </cell>
          <cell r="C201" t="str">
            <v>RHESELCHPC</v>
          </cell>
          <cell r="D201">
            <v>9.1578070373639537</v>
          </cell>
          <cell r="E201">
            <v>10.275907576286292</v>
          </cell>
          <cell r="F201">
            <v>10.276149849850299</v>
          </cell>
          <cell r="G201">
            <v>10.27615186146897</v>
          </cell>
          <cell r="H201">
            <v>10.911843380802321</v>
          </cell>
          <cell r="I201">
            <v>24.402151752196463</v>
          </cell>
          <cell r="J201"/>
          <cell r="K201"/>
          <cell r="M201"/>
        </row>
        <row r="202">
          <cell r="A202" t="str">
            <v>RHES-SHELCHP</v>
          </cell>
          <cell r="B202" t="str">
            <v>VAR_ncap</v>
          </cell>
          <cell r="C202" t="str">
            <v>-</v>
          </cell>
          <cell r="D202">
            <v>8.0710960727798794E-8</v>
          </cell>
          <cell r="E202">
            <v>9.0329158167081494E-2</v>
          </cell>
          <cell r="F202">
            <v>4.4593365013982098E-5</v>
          </cell>
          <cell r="G202">
            <v>1.4713998336437799E-6</v>
          </cell>
          <cell r="H202">
            <v>0.29098861556377897</v>
          </cell>
          <cell r="I202">
            <v>1.51321541577751</v>
          </cell>
          <cell r="J202"/>
        </row>
        <row r="203">
          <cell r="A203" t="str">
            <v>RHES-SHELCHP</v>
          </cell>
          <cell r="B203" t="str">
            <v>VAR_cap</v>
          </cell>
          <cell r="C203" t="str">
            <v>-</v>
          </cell>
          <cell r="D203">
            <v>0.73983800863632565</v>
          </cell>
          <cell r="E203">
            <v>0.83016710210074895</v>
          </cell>
          <cell r="F203">
            <v>0.83021138699192132</v>
          </cell>
          <cell r="G203">
            <v>0.83021242599215817</v>
          </cell>
          <cell r="H203">
            <v>0.88311480503725215</v>
          </cell>
          <cell r="I203">
            <v>1.9748580529647093</v>
          </cell>
          <cell r="J203"/>
        </row>
        <row r="204">
          <cell r="A204" t="str">
            <v>RHSA-WHELCHP</v>
          </cell>
          <cell r="B204" t="str">
            <v>VAR_fout</v>
          </cell>
          <cell r="C204" t="str">
            <v>RHSA-WHAELCH</v>
          </cell>
          <cell r="D204">
            <v>3.2398909960257214</v>
          </cell>
          <cell r="E204">
            <v>3.635457591300705</v>
          </cell>
          <cell r="F204">
            <v>9.0375436149600183</v>
          </cell>
          <cell r="G204">
            <v>13.939689786968753</v>
          </cell>
          <cell r="H204">
            <v>16.416139778521959</v>
          </cell>
          <cell r="I204">
            <v>18.994173271804399</v>
          </cell>
          <cell r="J204"/>
        </row>
        <row r="205">
          <cell r="A205" t="str">
            <v>RHSA-WHELCHP</v>
          </cell>
          <cell r="B205" t="str">
            <v>VAR_fin</v>
          </cell>
          <cell r="C205" t="str">
            <v>RHSA_ELC</v>
          </cell>
          <cell r="D205">
            <v>1.1488975163211772</v>
          </cell>
          <cell r="E205">
            <v>1.2864322686839003</v>
          </cell>
          <cell r="F205">
            <v>3.1878460722963018</v>
          </cell>
          <cell r="G205">
            <v>4.8911192234978094</v>
          </cell>
          <cell r="H205">
            <v>5.4538670360538095</v>
          </cell>
          <cell r="I205">
            <v>6.0878760486552546</v>
          </cell>
          <cell r="J205"/>
        </row>
        <row r="206">
          <cell r="A206" t="str">
            <v>RHSA-WHELCHP</v>
          </cell>
          <cell r="B206" t="str">
            <v>VAR_ncap</v>
          </cell>
          <cell r="C206" t="str">
            <v>-</v>
          </cell>
          <cell r="D206">
            <v>5.1966123144770302E-6</v>
          </cell>
          <cell r="E206">
            <v>3.2792075289347397E-2</v>
          </cell>
          <cell r="F206">
            <v>0.37151498839874603</v>
          </cell>
          <cell r="G206">
            <v>0.335112340367553</v>
          </cell>
          <cell r="H206">
            <v>0.63636927169569202</v>
          </cell>
          <cell r="I206">
            <v>0.75560557659618399</v>
          </cell>
          <cell r="J206"/>
          <cell r="K206"/>
        </row>
        <row r="207">
          <cell r="A207" t="str">
            <v>RHSA-WHELCHP</v>
          </cell>
          <cell r="B207" t="str">
            <v>VAR_cap</v>
          </cell>
          <cell r="C207" t="str">
            <v>-</v>
          </cell>
          <cell r="D207">
            <v>0.21335785903155549</v>
          </cell>
          <cell r="E207">
            <v>0.24614968219127914</v>
          </cell>
          <cell r="F207">
            <v>0.61766434635079048</v>
          </cell>
          <cell r="G207">
            <v>0.95277620826195875</v>
          </cell>
          <cell r="H207">
            <v>1.1220509205050728</v>
          </cell>
          <cell r="I207">
            <v>1.2982325711801574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ITOT_LTH_CHP_ON</v>
          </cell>
          <cell r="D208">
            <v>5.6086404274549801</v>
          </cell>
          <cell r="E208">
            <v>6.009520889324973</v>
          </cell>
          <cell r="F208">
            <v>6.0621336106440467</v>
          </cell>
          <cell r="G208">
            <v>9.2306578394630794</v>
          </cell>
          <cell r="H208">
            <v>10.033072269573546</v>
          </cell>
          <cell r="I208">
            <v>14.630501766979028</v>
          </cell>
          <cell r="J208"/>
          <cell r="K208"/>
        </row>
        <row r="209">
          <cell r="A209" t="str">
            <v>D-ITOT_LTH_CHP</v>
          </cell>
          <cell r="B209" t="str">
            <v>VAR_fout</v>
          </cell>
          <cell r="C209" t="str">
            <v>LTH</v>
          </cell>
          <cell r="D209"/>
          <cell r="E209">
            <v>1.0281492019883865E-4</v>
          </cell>
          <cell r="F209">
            <v>3.3775054246442532E-3</v>
          </cell>
          <cell r="G209">
            <v>5.392789783325052E-4</v>
          </cell>
          <cell r="H209">
            <v>2.4703059467081996E-3</v>
          </cell>
          <cell r="I209">
            <v>7.6658348844783984E-4</v>
          </cell>
          <cell r="J209"/>
        </row>
        <row r="210">
          <cell r="A210" t="str">
            <v>D-ITOT_LTH_CHP</v>
          </cell>
          <cell r="B210" t="str">
            <v>VAR_fin</v>
          </cell>
          <cell r="C210" t="str">
            <v>ITOT_LTH_CHP</v>
          </cell>
          <cell r="D210">
            <v>5.6086404274549801</v>
          </cell>
          <cell r="E210">
            <v>6.0096237042451657</v>
          </cell>
          <cell r="F210">
            <v>6.0655111160686879</v>
          </cell>
          <cell r="G210">
            <v>9.2311971184414165</v>
          </cell>
          <cell r="H210">
            <v>10.035542575520253</v>
          </cell>
          <cell r="I210">
            <v>14.631268350467479</v>
          </cell>
          <cell r="J210"/>
          <cell r="K210"/>
        </row>
        <row r="211">
          <cell r="A211" t="str">
            <v>RHEM-SHCONBR9</v>
          </cell>
          <cell r="B211" t="str">
            <v>VAR_fout</v>
          </cell>
          <cell r="C211" t="str">
            <v>RHEM-SHCON</v>
          </cell>
          <cell r="D211"/>
          <cell r="E211">
            <v>3.0872865527552209E-5</v>
          </cell>
          <cell r="F211">
            <v>3.1127087986963956E-5</v>
          </cell>
          <cell r="G211">
            <v>3.1333815932576745E-5</v>
          </cell>
          <cell r="H211">
            <v>3.2207339177756741E-5</v>
          </cell>
          <cell r="I211">
            <v>2.0155974877493841E-5</v>
          </cell>
          <cell r="J211"/>
          <cell r="K211"/>
        </row>
        <row r="212">
          <cell r="A212" t="str">
            <v>RHEM-SHCONBR9</v>
          </cell>
          <cell r="B212" t="str">
            <v>VAR_fin</v>
          </cell>
          <cell r="C212" t="str">
            <v>CON</v>
          </cell>
          <cell r="D212"/>
          <cell r="E212">
            <v>3.0872865527552209E-5</v>
          </cell>
          <cell r="F212">
            <v>3.1127087986963956E-5</v>
          </cell>
          <cell r="G212">
            <v>3.1333815932576745E-5</v>
          </cell>
          <cell r="H212">
            <v>3.2207339177756741E-5</v>
          </cell>
          <cell r="I212">
            <v>2.0155974877493841E-5</v>
          </cell>
          <cell r="J212"/>
          <cell r="K212"/>
        </row>
        <row r="213">
          <cell r="A213" t="str">
            <v>RHEM-SHCONBR9</v>
          </cell>
          <cell r="B213" t="str">
            <v>VAR_ncap</v>
          </cell>
          <cell r="C213" t="str">
            <v>-</v>
          </cell>
          <cell r="D213"/>
          <cell r="E213">
            <v>2.0652919552553301E-6</v>
          </cell>
          <cell r="F213">
            <v>2.5149081537315001E-8</v>
          </cell>
          <cell r="G213">
            <v>2.04646429326543E-8</v>
          </cell>
          <cell r="H213">
            <v>2.6190932897163601E-8</v>
          </cell>
          <cell r="I213">
            <v>2.7225252269271901E-8</v>
          </cell>
          <cell r="J213"/>
        </row>
        <row r="214">
          <cell r="A214" t="str">
            <v>RHEM-SHCONBR9</v>
          </cell>
          <cell r="B214" t="str">
            <v>VAR_cap</v>
          </cell>
          <cell r="C214" t="str">
            <v>-</v>
          </cell>
          <cell r="D214"/>
          <cell r="E214">
            <v>2.0652919552553301E-6</v>
          </cell>
          <cell r="F214">
            <v>2.0904410367926502E-6</v>
          </cell>
          <cell r="G214">
            <v>2.1109056797252999E-6</v>
          </cell>
          <cell r="H214">
            <v>2.1850074487938001E-6</v>
          </cell>
          <cell r="I214">
            <v>1.33577938549486E-6</v>
          </cell>
          <cell r="J214"/>
          <cell r="K214"/>
        </row>
        <row r="215">
          <cell r="A215" t="str">
            <v>SCOM-SHELCHP</v>
          </cell>
          <cell r="B215" t="str">
            <v>VAR_fout</v>
          </cell>
          <cell r="C215" t="str">
            <v>SCOM-SHAELCH</v>
          </cell>
          <cell r="D215">
            <v>4.2612062647319844</v>
          </cell>
          <cell r="E215">
            <v>4.6176495776930118</v>
          </cell>
          <cell r="F215">
            <v>4.8257683161932228</v>
          </cell>
          <cell r="G215">
            <v>5.1997289037824608</v>
          </cell>
          <cell r="H215">
            <v>6.0194340599564882</v>
          </cell>
          <cell r="I215">
            <v>8.6823725144151709</v>
          </cell>
          <cell r="J215"/>
        </row>
        <row r="216">
          <cell r="A216" t="str">
            <v>SCOM-SHELCHP</v>
          </cell>
          <cell r="B216" t="str">
            <v>VAR_fin</v>
          </cell>
          <cell r="C216" t="str">
            <v>SCOMELCHPC</v>
          </cell>
          <cell r="D216">
            <v>4.2612062647319844</v>
          </cell>
          <cell r="E216">
            <v>4.6176495776930118</v>
          </cell>
          <cell r="F216">
            <v>4.8257683161932228</v>
          </cell>
          <cell r="G216">
            <v>5.1997289037824608</v>
          </cell>
          <cell r="H216">
            <v>6.0194340599564882</v>
          </cell>
          <cell r="I216">
            <v>8.6823725144151709</v>
          </cell>
          <cell r="J216"/>
        </row>
        <row r="217">
          <cell r="A217" t="str">
            <v>SCOM-SHELCHP</v>
          </cell>
          <cell r="B217" t="str">
            <v>VAR_fin</v>
          </cell>
          <cell r="C217" t="str">
            <v>SCOM_ELC</v>
          </cell>
          <cell r="D217">
            <v>1.3316269577287458</v>
          </cell>
          <cell r="E217">
            <v>1.4252004869422872</v>
          </cell>
          <cell r="F217">
            <v>1.4623540352100699</v>
          </cell>
          <cell r="G217">
            <v>1.5293320305242533</v>
          </cell>
          <cell r="H217">
            <v>1.6720650166545807</v>
          </cell>
          <cell r="I217">
            <v>2.2848348722145162</v>
          </cell>
          <cell r="J217"/>
          <cell r="K217"/>
        </row>
        <row r="218">
          <cell r="A218" t="str">
            <v>SCOM-SHELCHP</v>
          </cell>
          <cell r="B218" t="str">
            <v>VAR_ncap</v>
          </cell>
          <cell r="C218" t="str">
            <v>-</v>
          </cell>
          <cell r="D218">
            <v>2.3020066488980399E-7</v>
          </cell>
          <cell r="E218">
            <v>1.07263837104553E-6</v>
          </cell>
          <cell r="F218">
            <v>1.6914967313621601E-6</v>
          </cell>
          <cell r="G218">
            <v>1.9836040685302298E-6</v>
          </cell>
          <cell r="H218">
            <v>0.14555407713409599</v>
          </cell>
          <cell r="I218">
            <v>0.43239451287998898</v>
          </cell>
          <cell r="J218"/>
        </row>
        <row r="219">
          <cell r="A219" t="str">
            <v>SCOM-SHELCHP</v>
          </cell>
          <cell r="B219" t="str">
            <v>VAR_cap</v>
          </cell>
          <cell r="C219" t="str">
            <v>-</v>
          </cell>
          <cell r="D219">
            <v>0.43061754365445287</v>
          </cell>
          <cell r="E219">
            <v>0.43061669665542768</v>
          </cell>
          <cell r="F219">
            <v>0.43061546032863923</v>
          </cell>
          <cell r="G219">
            <v>0.43061558079522477</v>
          </cell>
          <cell r="H219">
            <v>0.4672798498345106</v>
          </cell>
          <cell r="I219">
            <v>0.67411480424280945</v>
          </cell>
          <cell r="J219"/>
        </row>
        <row r="220">
          <cell r="A220" t="str">
            <v>D-ITOT_NKEV_OIL_ELC_CHP</v>
          </cell>
          <cell r="B220" t="str">
            <v>VAR_fout</v>
          </cell>
          <cell r="C220" t="str">
            <v>ITOT_ELC</v>
          </cell>
          <cell r="D220">
            <v>6.6911925153352814E-2</v>
          </cell>
          <cell r="E220">
            <v>0.16853144614537371</v>
          </cell>
          <cell r="F220">
            <v>2.5761994509714389E-3</v>
          </cell>
          <cell r="G220">
            <v>0.16856174603358831</v>
          </cell>
          <cell r="H220">
            <v>4.5117269177504891E-3</v>
          </cell>
          <cell r="I220">
            <v>1.3230464198699229E-3</v>
          </cell>
          <cell r="J220"/>
        </row>
        <row r="221">
          <cell r="A221" t="str">
            <v>D-ITOT_NKEV_OIL_ELC_CHP</v>
          </cell>
          <cell r="B221" t="str">
            <v>VAR_fout</v>
          </cell>
          <cell r="C221" t="str">
            <v>ELC5</v>
          </cell>
          <cell r="D221">
            <v>3.5915320432813604E-3</v>
          </cell>
          <cell r="E221">
            <v>2.7511112157551903E-3</v>
          </cell>
          <cell r="F221">
            <v>8.7545173698681561E-4</v>
          </cell>
          <cell r="G221">
            <v>1.9591481632689777E-3</v>
          </cell>
          <cell r="H221">
            <v>9.9867005288189798E-4</v>
          </cell>
          <cell r="I221">
            <v>4.3732578601638123E-4</v>
          </cell>
          <cell r="J221"/>
        </row>
        <row r="222">
          <cell r="A222" t="str">
            <v>D-ITOT_NKEV_OIL_ELC_CHP</v>
          </cell>
          <cell r="B222" t="str">
            <v>VAR_fin</v>
          </cell>
          <cell r="C222" t="str">
            <v>ITOT_NKEV_OIL_ELC_CHP</v>
          </cell>
          <cell r="D222">
            <v>7.0503457196634131E-2</v>
          </cell>
          <cell r="E222">
            <v>0.17128255736112893</v>
          </cell>
          <cell r="F222">
            <v>3.4516511879582545E-3</v>
          </cell>
          <cell r="G222">
            <v>0.17052089419685754</v>
          </cell>
          <cell r="H222">
            <v>5.5103969706323851E-3</v>
          </cell>
          <cell r="I222">
            <v>1.7603722058863046E-3</v>
          </cell>
          <cell r="J222"/>
          <cell r="K222"/>
        </row>
        <row r="223">
          <cell r="A223" t="str">
            <v>RHNS-SHELCBR</v>
          </cell>
          <cell r="B223" t="str">
            <v>VAR_fout</v>
          </cell>
          <cell r="C223" t="str">
            <v>RHNS-SHAELCB</v>
          </cell>
          <cell r="D223"/>
          <cell r="E223">
            <v>6.9062564458242215E-2</v>
          </cell>
          <cell r="F223">
            <v>6.8532801416895273E-2</v>
          </cell>
          <cell r="G223">
            <v>4.3114600055324326E-3</v>
          </cell>
          <cell r="H223">
            <v>1.2860108939684268E-3</v>
          </cell>
          <cell r="I223">
            <v>6.119984351169467E-4</v>
          </cell>
          <cell r="J223"/>
          <cell r="K223"/>
        </row>
        <row r="224">
          <cell r="A224" t="str">
            <v>RHNS-SHELCBR</v>
          </cell>
          <cell r="B224" t="str">
            <v>VAR_fin</v>
          </cell>
          <cell r="C224" t="str">
            <v>RHNS_ELC</v>
          </cell>
          <cell r="D224"/>
          <cell r="E224">
            <v>7.2697436271833935E-2</v>
          </cell>
          <cell r="F224">
            <v>7.2139790965152856E-2</v>
          </cell>
          <cell r="G224">
            <v>4.5383789531920331E-3</v>
          </cell>
          <cell r="H224">
            <v>1.3536956778615029E-3</v>
          </cell>
          <cell r="I224">
            <v>6.4420887907047078E-4</v>
          </cell>
          <cell r="J224"/>
        </row>
        <row r="225">
          <cell r="A225" t="str">
            <v>RHNS-SHELCBR</v>
          </cell>
          <cell r="B225" t="str">
            <v>VAR_ncap</v>
          </cell>
          <cell r="C225" t="str">
            <v>-</v>
          </cell>
          <cell r="D225"/>
          <cell r="E225">
            <v>5.12997200678231E-3</v>
          </cell>
          <cell r="F225"/>
          <cell r="G225"/>
          <cell r="H225"/>
          <cell r="I225"/>
          <cell r="J225"/>
        </row>
        <row r="226">
          <cell r="A226" t="str">
            <v>RHNS-SHELCBR</v>
          </cell>
          <cell r="B226" t="str">
            <v>VAR_cap</v>
          </cell>
          <cell r="C226" t="str">
            <v>-</v>
          </cell>
          <cell r="D226"/>
          <cell r="E226">
            <v>5.12997200678231E-3</v>
          </cell>
          <cell r="F226">
            <v>5.1294220680103463E-3</v>
          </cell>
          <cell r="G226">
            <v>5.9402139037754986E-4</v>
          </cell>
          <cell r="H226">
            <v>1.7840892357223479E-4</v>
          </cell>
          <cell r="I226">
            <v>7.5214973999228346E-5</v>
          </cell>
          <cell r="J226"/>
        </row>
        <row r="227">
          <cell r="A227" t="str">
            <v>ITOT-SWHSTG-SOL</v>
          </cell>
          <cell r="B227" t="str">
            <v>VAR_fout</v>
          </cell>
          <cell r="C227" t="str">
            <v>ITOT-SWHASOL</v>
          </cell>
          <cell r="D227">
            <v>1.0665264195078171E-6</v>
          </cell>
          <cell r="E227">
            <v>1.0705052165256395E-6</v>
          </cell>
          <cell r="F227">
            <v>3.1961378713830221E-3</v>
          </cell>
          <cell r="G227">
            <v>9.1287900614432389E-4</v>
          </cell>
          <cell r="H227">
            <v>3.6827505706231323E-3</v>
          </cell>
          <cell r="I227">
            <v>1.6756665370961919E-3</v>
          </cell>
          <cell r="J227"/>
          <cell r="K227"/>
        </row>
        <row r="228">
          <cell r="A228" t="str">
            <v>ITOT-SWHSTG-SOL</v>
          </cell>
          <cell r="B228" t="str">
            <v>VAR_fin</v>
          </cell>
          <cell r="C228" t="str">
            <v>ITOT-SWHASOL</v>
          </cell>
          <cell r="D228"/>
          <cell r="E228"/>
          <cell r="F228">
            <v>4.1238926231812467E-3</v>
          </cell>
          <cell r="G228">
            <v>1.1409711077315123E-3</v>
          </cell>
          <cell r="H228">
            <v>4.3326639513520367E-3</v>
          </cell>
          <cell r="I228">
            <v>1.8619295976536161E-3</v>
          </cell>
          <cell r="J228"/>
          <cell r="K228"/>
        </row>
        <row r="229">
          <cell r="A229" t="str">
            <v>ITOT-SWHSTG-SOL</v>
          </cell>
          <cell r="B229" t="str">
            <v>VAR_ncap</v>
          </cell>
          <cell r="C229" t="str">
            <v>-</v>
          </cell>
          <cell r="D229">
            <v>2.9154240742995398E-3</v>
          </cell>
          <cell r="E229">
            <v>5.8426967210491697E-6</v>
          </cell>
          <cell r="F229">
            <v>2.3946580616950099E-6</v>
          </cell>
          <cell r="G229">
            <v>4.1016508499958098E-8</v>
          </cell>
          <cell r="H229">
            <v>7.61703447618279E-4</v>
          </cell>
          <cell r="I229">
            <v>1.4559552868856601E-3</v>
          </cell>
          <cell r="J229"/>
          <cell r="K229"/>
        </row>
        <row r="230">
          <cell r="A230" t="str">
            <v>ITOT-SWHSTG-SOL</v>
          </cell>
          <cell r="B230" t="str">
            <v>VAR_cap</v>
          </cell>
          <cell r="C230" t="str">
            <v>-</v>
          </cell>
          <cell r="D230">
            <v>2.9154240742995398E-3</v>
          </cell>
          <cell r="E230">
            <v>2.9212667710205899E-3</v>
          </cell>
          <cell r="F230">
            <v>2.9236614290822898E-3</v>
          </cell>
          <cell r="G230">
            <v>2.9237024455907902E-3</v>
          </cell>
          <cell r="H230">
            <v>2.9224367681471401E-3</v>
          </cell>
          <cell r="I230">
            <v>2.9225363903099101E-3</v>
          </cell>
          <cell r="J230"/>
        </row>
        <row r="231">
          <cell r="A231" t="str">
            <v>RHES-SHLTHCHPNGA</v>
          </cell>
          <cell r="B231" t="str">
            <v>VAR_fout</v>
          </cell>
          <cell r="C231" t="str">
            <v>RHES-SHLTHC-NGA</v>
          </cell>
          <cell r="D231">
            <v>3.0233702186231937E-2</v>
          </cell>
          <cell r="E231">
            <v>8.1014513950002434E-3</v>
          </cell>
          <cell r="F231">
            <v>2.4409735637734929E-2</v>
          </cell>
          <cell r="G231">
            <v>2.3413407510575298E-2</v>
          </cell>
          <cell r="H231">
            <v>7.935154352148556E-2</v>
          </cell>
          <cell r="I231">
            <v>0.13656608413549085</v>
          </cell>
          <cell r="J231"/>
        </row>
        <row r="232">
          <cell r="A232" t="str">
            <v>RHES-SHLTHCHPNGA</v>
          </cell>
          <cell r="B232" t="str">
            <v>VAR_fin</v>
          </cell>
          <cell r="C232" t="str">
            <v>RHESLTHCHPC</v>
          </cell>
          <cell r="D232">
            <v>3.0233702186231937E-2</v>
          </cell>
          <cell r="E232">
            <v>8.1014513950002434E-3</v>
          </cell>
          <cell r="F232">
            <v>2.4409735637734929E-2</v>
          </cell>
          <cell r="G232">
            <v>2.3413407510575298E-2</v>
          </cell>
          <cell r="H232">
            <v>7.935154352148556E-2</v>
          </cell>
          <cell r="I232">
            <v>0.13656608413549085</v>
          </cell>
          <cell r="J232"/>
        </row>
        <row r="233">
          <cell r="A233" t="str">
            <v>RHES-SHLTHCHPNGA</v>
          </cell>
          <cell r="B233" t="str">
            <v>VAR_fin</v>
          </cell>
          <cell r="C233" t="str">
            <v>RHES_LTH_CHPNGA_ON</v>
          </cell>
          <cell r="D233">
            <v>3.0539093117405977E-2</v>
          </cell>
          <cell r="E233">
            <v>8.1832842373739875E-3</v>
          </cell>
          <cell r="F233">
            <v>2.4656298623974674E-2</v>
          </cell>
          <cell r="G233">
            <v>2.3649906576338683E-2</v>
          </cell>
          <cell r="H233">
            <v>8.015307426412685E-2</v>
          </cell>
          <cell r="I233">
            <v>0.13794553953079883</v>
          </cell>
          <cell r="J233"/>
        </row>
        <row r="234">
          <cell r="A234" t="str">
            <v>RHES-SHLTHCHPNGA</v>
          </cell>
          <cell r="B234" t="str">
            <v>VAR_ncap</v>
          </cell>
          <cell r="C234" t="str">
            <v>-</v>
          </cell>
          <cell r="D234"/>
          <cell r="E234">
            <v>7.4704049342914501E-4</v>
          </cell>
          <cell r="F234">
            <v>2.0667629161342702E-3</v>
          </cell>
          <cell r="G234">
            <v>1.3057911553919399E-3</v>
          </cell>
          <cell r="H234">
            <v>4.8822205785209001E-3</v>
          </cell>
          <cell r="I234">
            <v>1.0231339838287E-2</v>
          </cell>
          <cell r="J234"/>
          <cell r="K234"/>
        </row>
        <row r="235">
          <cell r="A235" t="str">
            <v>RHES-SHLTHCHPNGA</v>
          </cell>
          <cell r="B235" t="str">
            <v>VAR_cap</v>
          </cell>
          <cell r="C235" t="str">
            <v>-</v>
          </cell>
          <cell r="D235">
            <v>5.3757649990155603E-3</v>
          </cell>
          <cell r="E235">
            <v>1.1104107849972148E-3</v>
          </cell>
          <cell r="F235">
            <v>2.6123083981461001E-3</v>
          </cell>
          <cell r="G235">
            <v>2.1779488284734104E-3</v>
          </cell>
          <cell r="H235">
            <v>7.2653167481193E-3</v>
          </cell>
          <cell r="I235">
            <v>1.234705695752523E-2</v>
          </cell>
          <cell r="J235"/>
        </row>
        <row r="236">
          <cell r="A236" t="str">
            <v>RHSA-WHSTG-ELC</v>
          </cell>
          <cell r="B236" t="str">
            <v>VAR_fout</v>
          </cell>
          <cell r="C236" t="str">
            <v>RHSA-WHAELCB</v>
          </cell>
          <cell r="D236"/>
          <cell r="E236"/>
          <cell r="F236">
            <v>1.2416667092019038</v>
          </cell>
          <cell r="G236">
            <v>0.90338603850388499</v>
          </cell>
          <cell r="H236">
            <v>0.15875912751504667</v>
          </cell>
          <cell r="I236">
            <v>7.4640162951468664E-2</v>
          </cell>
          <cell r="J236"/>
          <cell r="K236"/>
        </row>
        <row r="237">
          <cell r="A237" t="str">
            <v>RHSA-WHSTG-ELC</v>
          </cell>
          <cell r="B237" t="str">
            <v>VAR_fin</v>
          </cell>
          <cell r="C237" t="str">
            <v>RHSA-WHAELCB</v>
          </cell>
          <cell r="D237"/>
          <cell r="E237"/>
          <cell r="F237">
            <v>1.2417180905110474</v>
          </cell>
          <cell r="G237">
            <v>0.90342904934487311</v>
          </cell>
          <cell r="H237">
            <v>0.15876766982029228</v>
          </cell>
          <cell r="I237">
            <v>7.4644032570734598E-2</v>
          </cell>
          <cell r="J237"/>
          <cell r="K237"/>
        </row>
        <row r="238">
          <cell r="A238" t="str">
            <v>RHSA-WHSTG-ELC</v>
          </cell>
          <cell r="B238" t="str">
            <v>VAR_ncap</v>
          </cell>
          <cell r="C238" t="str">
            <v>-</v>
          </cell>
          <cell r="D238">
            <v>1.3668453646309701E-2</v>
          </cell>
          <cell r="E238">
            <v>9.7383420456838607E-2</v>
          </cell>
          <cell r="F238">
            <v>6.7852190683249694E-5</v>
          </cell>
          <cell r="G238">
            <v>4.9499982953396197E-5</v>
          </cell>
          <cell r="H238">
            <v>1.9170921088798101E-2</v>
          </cell>
          <cell r="I238">
            <v>5.8738531593704297E-5</v>
          </cell>
          <cell r="J238"/>
          <cell r="K238"/>
        </row>
        <row r="239">
          <cell r="A239" t="str">
            <v>RHSA-WHSTG-ELC</v>
          </cell>
          <cell r="B239" t="str">
            <v>VAR_cap</v>
          </cell>
          <cell r="C239" t="str">
            <v>-</v>
          </cell>
          <cell r="D239">
            <v>1.3669363015198423E-2</v>
          </cell>
          <cell r="E239">
            <v>0.11101753624188052</v>
          </cell>
          <cell r="F239">
            <v>0.11101808801911386</v>
          </cell>
          <cell r="G239">
            <v>0.10201325370372687</v>
          </cell>
          <cell r="H239">
            <v>1.9918361968466868E-2</v>
          </cell>
          <cell r="I239">
            <v>9.5450993347172206E-3</v>
          </cell>
          <cell r="J239"/>
          <cell r="K239"/>
        </row>
        <row r="240">
          <cell r="A240" t="str">
            <v>ITOT-SWHLFOBR</v>
          </cell>
          <cell r="B240" t="str">
            <v>VAR_fout</v>
          </cell>
          <cell r="C240" t="str">
            <v>ITOT-SWH</v>
          </cell>
          <cell r="D240">
            <v>6.9177043012056663</v>
          </cell>
          <cell r="E240">
            <v>6.1775400296643985</v>
          </cell>
          <cell r="F240">
            <v>6.1767584319079081</v>
          </cell>
          <cell r="G240">
            <v>5.0862794847335548</v>
          </cell>
          <cell r="H240">
            <v>2.6798224659487508</v>
          </cell>
          <cell r="I240">
            <v>0.21327651650168936</v>
          </cell>
          <cell r="J240"/>
          <cell r="K240"/>
        </row>
        <row r="241">
          <cell r="A241" t="str">
            <v>ITOT-SWHLFOBR</v>
          </cell>
          <cell r="B241" t="str">
            <v>VAR_fout</v>
          </cell>
          <cell r="C241" t="str">
            <v>CO2_I</v>
          </cell>
          <cell r="D241">
            <v>655.76802503236195</v>
          </cell>
          <cell r="E241">
            <v>584.65785782089597</v>
          </cell>
          <cell r="F241">
            <v>583.17101797395696</v>
          </cell>
          <cell r="G241">
            <v>478.28818872555001</v>
          </cell>
          <cell r="H241">
            <v>249.991138628849</v>
          </cell>
          <cell r="I241">
            <v>19.7386889734242</v>
          </cell>
          <cell r="J241"/>
        </row>
        <row r="242">
          <cell r="A242" t="str">
            <v>ITOT-SWHLFOBR</v>
          </cell>
          <cell r="B242" t="str">
            <v>VAR_fin</v>
          </cell>
          <cell r="C242" t="str">
            <v>ILFO</v>
          </cell>
          <cell r="D242">
            <v>8.8978022392450846</v>
          </cell>
          <cell r="E242">
            <v>7.9329424399036039</v>
          </cell>
          <cell r="F242">
            <v>7.9127682221703886</v>
          </cell>
          <cell r="G242">
            <v>6.4896633477008159</v>
          </cell>
          <cell r="H242">
            <v>3.3920100221010756</v>
          </cell>
          <cell r="I242">
            <v>0.2678248164643714</v>
          </cell>
          <cell r="J242"/>
          <cell r="K242"/>
        </row>
        <row r="243">
          <cell r="A243" t="str">
            <v>ITOT-SWHLFOBR</v>
          </cell>
          <cell r="B243" t="str">
            <v>VAR_ncap</v>
          </cell>
          <cell r="C243" t="str">
            <v>-</v>
          </cell>
          <cell r="D243"/>
          <cell r="E243">
            <v>2.3627439545469001E-4</v>
          </cell>
          <cell r="F243">
            <v>6.60327009231133E-5</v>
          </cell>
          <cell r="G243">
            <v>3.3669990565373798E-5</v>
          </cell>
          <cell r="H243">
            <v>1.65656355468299E-4</v>
          </cell>
          <cell r="I243">
            <v>9.9994183955632501E-6</v>
          </cell>
          <cell r="J243"/>
          <cell r="K243"/>
        </row>
        <row r="244">
          <cell r="A244" t="str">
            <v>ITOT-SWHLFOBR</v>
          </cell>
          <cell r="B244" t="str">
            <v>VAR_cap</v>
          </cell>
          <cell r="C244" t="str">
            <v>-</v>
          </cell>
          <cell r="D244">
            <v>0.37633543963083199</v>
          </cell>
          <cell r="E244">
            <v>0.37656580801005374</v>
          </cell>
          <cell r="F244">
            <v>0.37658931205433377</v>
          </cell>
          <cell r="G244">
            <v>0.37637370825059724</v>
          </cell>
          <cell r="H244">
            <v>0.16752503144415323</v>
          </cell>
          <cell r="I244">
            <v>1.7275248968638995E-2</v>
          </cell>
          <cell r="J244"/>
          <cell r="K244"/>
        </row>
        <row r="245">
          <cell r="A245" t="str">
            <v>D-SCOM_LTH_CHPNGA</v>
          </cell>
          <cell r="B245" t="str">
            <v>VAR_fout</v>
          </cell>
          <cell r="C245" t="str">
            <v>LTH</v>
          </cell>
          <cell r="D245"/>
          <cell r="E245">
            <v>1.5101988718769912E-5</v>
          </cell>
          <cell r="F245">
            <v>2.253577620911422E-4</v>
          </cell>
          <cell r="G245">
            <v>2.8283793009893066E-3</v>
          </cell>
          <cell r="H245">
            <v>6.7172110157831064E-3</v>
          </cell>
          <cell r="I245">
            <v>1.8356855501360191E-5</v>
          </cell>
          <cell r="J245"/>
        </row>
        <row r="246">
          <cell r="A246" t="str">
            <v>D-SCOM_LTH_CHPNGA</v>
          </cell>
          <cell r="B246" t="str">
            <v>VAR_fout</v>
          </cell>
          <cell r="C246" t="str">
            <v>SCOM_LTH_CHPNGA_ON</v>
          </cell>
          <cell r="D246">
            <v>0.69257583879323192</v>
          </cell>
          <cell r="E246">
            <v>0.75019187394487474</v>
          </cell>
          <cell r="F246">
            <v>0.64877375597083264</v>
          </cell>
          <cell r="G246">
            <v>2.6671956888763888</v>
          </cell>
          <cell r="H246">
            <v>2.8102477195904485</v>
          </cell>
          <cell r="I246">
            <v>9.5272158348779362E-3</v>
          </cell>
          <cell r="J246"/>
          <cell r="K246"/>
        </row>
        <row r="247">
          <cell r="A247" t="str">
            <v>D-SCOM_LTH_CHPNGA</v>
          </cell>
          <cell r="B247" t="str">
            <v>VAR_fin</v>
          </cell>
          <cell r="C247" t="str">
            <v>SCOM_LTH_CHPNGA</v>
          </cell>
          <cell r="D247">
            <v>0.69257583879323192</v>
          </cell>
          <cell r="E247">
            <v>0.75020697593359342</v>
          </cell>
          <cell r="F247">
            <v>0.6489991137329244</v>
          </cell>
          <cell r="G247">
            <v>2.6700240681773786</v>
          </cell>
          <cell r="H247">
            <v>2.816964930606229</v>
          </cell>
          <cell r="I247">
            <v>9.5455726903792941E-3</v>
          </cell>
          <cell r="J247"/>
          <cell r="K247"/>
        </row>
        <row r="248">
          <cell r="A248" t="str">
            <v>D-IWOD</v>
          </cell>
          <cell r="B248" t="str">
            <v>VAR_fout</v>
          </cell>
          <cell r="C248" t="str">
            <v>IWOD</v>
          </cell>
          <cell r="D248">
            <v>9.8756662067300951</v>
          </cell>
          <cell r="E248">
            <v>12.920002455845271</v>
          </cell>
          <cell r="F248">
            <v>14.222221216535976</v>
          </cell>
          <cell r="G248">
            <v>20.45682705952375</v>
          </cell>
          <cell r="H248">
            <v>23.24955075925979</v>
          </cell>
          <cell r="I248">
            <v>27.334642826769201</v>
          </cell>
          <cell r="J248"/>
        </row>
        <row r="249">
          <cell r="A249" t="str">
            <v>D-IWOD</v>
          </cell>
          <cell r="B249" t="str">
            <v>VAR_fin</v>
          </cell>
          <cell r="C249" t="str">
            <v>WOD</v>
          </cell>
          <cell r="D249">
            <v>9.8756662067300951</v>
          </cell>
          <cell r="E249">
            <v>12.920002455845271</v>
          </cell>
          <cell r="F249">
            <v>14.222221216535976</v>
          </cell>
          <cell r="G249">
            <v>20.45682705952375</v>
          </cell>
          <cell r="H249">
            <v>23.24955075925979</v>
          </cell>
          <cell r="I249">
            <v>27.334642826769201</v>
          </cell>
          <cell r="J249"/>
        </row>
        <row r="250">
          <cell r="A250" t="str">
            <v>SCOM-ELCSPEC</v>
          </cell>
          <cell r="B250" t="str">
            <v>VAR_fout</v>
          </cell>
          <cell r="C250" t="str">
            <v>SCOM-ELS</v>
          </cell>
          <cell r="D250">
            <v>56.994774574912441</v>
          </cell>
          <cell r="E250">
            <v>58.70189626098594</v>
          </cell>
          <cell r="F250">
            <v>61.319271471064717</v>
          </cell>
          <cell r="G250">
            <v>62.281202566221758</v>
          </cell>
          <cell r="H250">
            <v>63.378839390241659</v>
          </cell>
          <cell r="I250">
            <v>63.023522241766244</v>
          </cell>
          <cell r="J250"/>
        </row>
        <row r="251">
          <cell r="A251" t="str">
            <v>SCOM-ELCSPEC</v>
          </cell>
          <cell r="B251" t="str">
            <v>VAR_fin</v>
          </cell>
          <cell r="C251" t="str">
            <v>SCOM_ELC</v>
          </cell>
          <cell r="D251">
            <v>56.994774574912441</v>
          </cell>
          <cell r="E251">
            <v>58.70189626098594</v>
          </cell>
          <cell r="F251">
            <v>61.319271471064717</v>
          </cell>
          <cell r="G251">
            <v>62.281202566221758</v>
          </cell>
          <cell r="H251">
            <v>63.378839390241659</v>
          </cell>
          <cell r="I251">
            <v>63.023522241766244</v>
          </cell>
          <cell r="J251"/>
        </row>
        <row r="252">
          <cell r="A252" t="str">
            <v>SCOM-ELCSPEC</v>
          </cell>
          <cell r="B252" t="str">
            <v>VAR_ncap</v>
          </cell>
          <cell r="C252" t="str">
            <v>-</v>
          </cell>
          <cell r="D252">
            <v>4.5097606740578797E-7</v>
          </cell>
          <cell r="E252">
            <v>3.75255403627228E-6</v>
          </cell>
          <cell r="F252">
            <v>3.15277553245906E-6</v>
          </cell>
          <cell r="G252">
            <v>2.7337635547366202E-6</v>
          </cell>
          <cell r="H252">
            <v>5.8028192408510898E-2</v>
          </cell>
          <cell r="I252">
            <v>5.9607650291970096</v>
          </cell>
          <cell r="J252"/>
          <cell r="K252"/>
        </row>
        <row r="253">
          <cell r="A253" t="str">
            <v>SCOM-ELCSPEC</v>
          </cell>
          <cell r="B253" t="str">
            <v>VAR_cap</v>
          </cell>
          <cell r="C253" t="str">
            <v>-</v>
          </cell>
          <cell r="D253">
            <v>6.6055317193299272</v>
          </cell>
          <cell r="E253">
            <v>6.5830887416745894</v>
          </cell>
          <cell r="F253">
            <v>6.5830885384423832</v>
          </cell>
          <cell r="G253">
            <v>6.5830871518867902</v>
          </cell>
          <cell r="H253">
            <v>6.6991008438324462</v>
          </cell>
          <cell r="I253">
            <v>6.6615432762114422</v>
          </cell>
          <cell r="J253"/>
          <cell r="K253"/>
        </row>
        <row r="254">
          <cell r="A254" t="str">
            <v>D-ITOT_KEV_WST_ELC_CHP</v>
          </cell>
          <cell r="B254" t="str">
            <v>VAR_fout</v>
          </cell>
          <cell r="C254" t="str">
            <v>ITOT_ELC</v>
          </cell>
          <cell r="D254">
            <v>1.46788191385817E-3</v>
          </cell>
          <cell r="E254">
            <v>5.3901641011447105E-4</v>
          </cell>
          <cell r="F254">
            <v>1.0129297419304163E-3</v>
          </cell>
          <cell r="G254">
            <v>0.32667704893653049</v>
          </cell>
          <cell r="H254">
            <v>0.25563767602015897</v>
          </cell>
          <cell r="I254">
            <v>0.49536560413454256</v>
          </cell>
          <cell r="J254"/>
          <cell r="K254"/>
        </row>
        <row r="255">
          <cell r="A255" t="str">
            <v>D-ITOT_KEV_WST_ELC_CHP</v>
          </cell>
          <cell r="B255" t="str">
            <v>VAR_fout</v>
          </cell>
          <cell r="C255" t="str">
            <v>ELC5</v>
          </cell>
          <cell r="D255">
            <v>0.22857561164823637</v>
          </cell>
          <cell r="E255">
            <v>0.22962136317333848</v>
          </cell>
          <cell r="F255">
            <v>0.33569636738287212</v>
          </cell>
          <cell r="G255">
            <v>6.2720142387714117E-3</v>
          </cell>
          <cell r="H255">
            <v>4.517580913424999E-2</v>
          </cell>
          <cell r="I255">
            <v>9.7558510943203003E-2</v>
          </cell>
          <cell r="J255"/>
        </row>
        <row r="256">
          <cell r="A256" t="str">
            <v>D-ITOT_KEV_WST_ELC_CHP</v>
          </cell>
          <cell r="B256" t="str">
            <v>VAR_fin</v>
          </cell>
          <cell r="C256" t="str">
            <v>ITOT_KEV_WST_ELC_CHP</v>
          </cell>
          <cell r="D256">
            <v>0.23004349356209444</v>
          </cell>
          <cell r="E256">
            <v>0.2301603795834532</v>
          </cell>
          <cell r="F256">
            <v>0.33670929712480258</v>
          </cell>
          <cell r="G256">
            <v>0.33294906317530143</v>
          </cell>
          <cell r="H256">
            <v>0.30081348515440881</v>
          </cell>
          <cell r="I256">
            <v>0.59292411507774578</v>
          </cell>
          <cell r="J256"/>
        </row>
        <row r="257">
          <cell r="A257" t="str">
            <v>D-RHNM_SOLELC</v>
          </cell>
          <cell r="B257" t="str">
            <v>VAR_fout</v>
          </cell>
          <cell r="C257" t="str">
            <v>ELC5</v>
          </cell>
          <cell r="D257"/>
          <cell r="E257">
            <v>1.6820696005177681E-5</v>
          </cell>
          <cell r="F257">
            <v>1.1301310260391872</v>
          </cell>
          <cell r="G257">
            <v>1.521900242292195</v>
          </cell>
          <cell r="H257">
            <v>1.9887575192632956</v>
          </cell>
          <cell r="I257">
            <v>2.4776557124605985</v>
          </cell>
          <cell r="J257"/>
          <cell r="K257"/>
        </row>
        <row r="258">
          <cell r="A258" t="str">
            <v>D-RHNM_SOLELC</v>
          </cell>
          <cell r="B258" t="str">
            <v>VAR_fout</v>
          </cell>
          <cell r="C258" t="str">
            <v>RHNM_ELC</v>
          </cell>
          <cell r="D258"/>
          <cell r="E258">
            <v>1.6838680392104623E-5</v>
          </cell>
          <cell r="F258">
            <v>0.95084774188720522</v>
          </cell>
          <cell r="G258">
            <v>1.1481889419478917</v>
          </cell>
          <cell r="H258">
            <v>1.5996357025968175</v>
          </cell>
          <cell r="I258">
            <v>2.3448523051260195</v>
          </cell>
          <cell r="J258"/>
        </row>
        <row r="259">
          <cell r="A259" t="str">
            <v>D-RHNM_SOLELC</v>
          </cell>
          <cell r="B259" t="str">
            <v>VAR_fin</v>
          </cell>
          <cell r="C259" t="str">
            <v>RHNM_SOL_ELC</v>
          </cell>
          <cell r="D259"/>
          <cell r="E259">
            <v>3.1669070548354374E-5</v>
          </cell>
          <cell r="F259">
            <v>2.0809787679263922</v>
          </cell>
          <cell r="G259">
            <v>2.6700891842400876</v>
          </cell>
          <cell r="H259">
            <v>3.5883932218601147</v>
          </cell>
          <cell r="I259">
            <v>4.8225080175866175</v>
          </cell>
          <cell r="J259"/>
          <cell r="K259"/>
        </row>
        <row r="260">
          <cell r="A260" t="str">
            <v>RHNM-SHSTG-ELCHP</v>
          </cell>
          <cell r="B260" t="str">
            <v>VAR_fout</v>
          </cell>
          <cell r="C260" t="str">
            <v>RHNM-SHAELCH</v>
          </cell>
          <cell r="D260"/>
          <cell r="E260">
            <v>8.2756930647610069E-2</v>
          </cell>
          <cell r="F260">
            <v>0.35498604503522591</v>
          </cell>
          <cell r="G260">
            <v>0.60902900133263871</v>
          </cell>
          <cell r="H260">
            <v>0.87269547987246987</v>
          </cell>
          <cell r="I260">
            <v>1.4310931280309629</v>
          </cell>
          <cell r="J260"/>
          <cell r="K260"/>
        </row>
        <row r="261">
          <cell r="A261" t="str">
            <v>RHNM-SHSTG-ELCHP</v>
          </cell>
          <cell r="B261" t="str">
            <v>VAR_fin</v>
          </cell>
          <cell r="C261" t="str">
            <v>RHNM-SHAELCH</v>
          </cell>
          <cell r="D261"/>
          <cell r="E261">
            <v>8.2760955291740629E-2</v>
          </cell>
          <cell r="F261">
            <v>0.35500333982936721</v>
          </cell>
          <cell r="G261">
            <v>0.60906372848137691</v>
          </cell>
          <cell r="H261">
            <v>0.87274754132471044</v>
          </cell>
          <cell r="I261">
            <v>1.4311576224857208</v>
          </cell>
          <cell r="J261"/>
          <cell r="K261"/>
        </row>
        <row r="262">
          <cell r="A262" t="str">
            <v>RHNM-SHSTG-ELCHP</v>
          </cell>
          <cell r="B262" t="str">
            <v>VAR_ncap</v>
          </cell>
          <cell r="C262" t="str">
            <v>-</v>
          </cell>
          <cell r="D262">
            <v>1.31368627250472E-4</v>
          </cell>
          <cell r="E262">
            <v>9.7877094694487198E-3</v>
          </cell>
          <cell r="F262">
            <v>2.8420039278211798E-2</v>
          </cell>
          <cell r="G262">
            <v>4.1564827944642599E-2</v>
          </cell>
          <cell r="H262">
            <v>5.9133278425559203E-2</v>
          </cell>
          <cell r="I262">
            <v>0.112712996563176</v>
          </cell>
          <cell r="J262"/>
          <cell r="K262"/>
        </row>
        <row r="263">
          <cell r="A263" t="str">
            <v>RHNM-SHSTG-ELCHP</v>
          </cell>
          <cell r="B263" t="str">
            <v>VAR_cap</v>
          </cell>
          <cell r="C263" t="str">
            <v>-</v>
          </cell>
          <cell r="D263">
            <v>1.31368627250472E-4</v>
          </cell>
          <cell r="E263">
            <v>9.9069002167629303E-3</v>
          </cell>
          <cell r="F263">
            <v>3.8304640698364104E-2</v>
          </cell>
          <cell r="G263">
            <v>7.9826556512092056E-2</v>
          </cell>
          <cell r="H263">
            <v>0.12667858321106931</v>
          </cell>
          <cell r="I263">
            <v>0.17003385494493278</v>
          </cell>
          <cell r="J263"/>
        </row>
        <row r="264">
          <cell r="A264" t="str">
            <v>D-SCOM_LTH</v>
          </cell>
          <cell r="B264" t="str">
            <v>VAR_fout</v>
          </cell>
          <cell r="C264" t="str">
            <v>SCOM_LTH_DH</v>
          </cell>
          <cell r="D264">
            <v>5.6100017639514093</v>
          </cell>
          <cell r="E264">
            <v>6.076704126463838</v>
          </cell>
          <cell r="F264">
            <v>6.3989803280733915</v>
          </cell>
          <cell r="G264">
            <v>7.7389917062816611</v>
          </cell>
          <cell r="H264">
            <v>7.7390497411709829</v>
          </cell>
          <cell r="I264">
            <v>8.489324533187661</v>
          </cell>
          <cell r="J264"/>
        </row>
        <row r="265">
          <cell r="A265" t="str">
            <v>D-SCOM_LTH</v>
          </cell>
          <cell r="B265" t="str">
            <v>VAR_fin</v>
          </cell>
          <cell r="C265" t="str">
            <v>LTH</v>
          </cell>
          <cell r="D265">
            <v>6.0987776513372074</v>
          </cell>
          <cell r="E265">
            <v>6.6044056562507336</v>
          </cell>
          <cell r="F265">
            <v>6.9519277760336839</v>
          </cell>
          <cell r="G265">
            <v>8.4022136248878283</v>
          </cell>
          <cell r="H265">
            <v>8.3912615878917958</v>
          </cell>
          <cell r="I265">
            <v>9.1927148425324372</v>
          </cell>
          <cell r="J265"/>
        </row>
        <row r="266">
          <cell r="A266" t="str">
            <v>D-SCOM_LTH</v>
          </cell>
          <cell r="B266" t="str">
            <v>VAR_ncap</v>
          </cell>
          <cell r="C266" t="str">
            <v>-</v>
          </cell>
          <cell r="D266">
            <v>0.849700521567607</v>
          </cell>
          <cell r="E266">
            <v>2.70328057740694E-7</v>
          </cell>
          <cell r="F266">
            <v>1.5224636909394499E-7</v>
          </cell>
          <cell r="G266">
            <v>1.8366870478604701E-7</v>
          </cell>
          <cell r="H266">
            <v>2.2255495953695899E-7</v>
          </cell>
          <cell r="I266">
            <v>2.11502093168431E-7</v>
          </cell>
          <cell r="J266"/>
        </row>
        <row r="267">
          <cell r="A267" t="str">
            <v>D-SCOM_LTH</v>
          </cell>
          <cell r="B267" t="str">
            <v>VAR_cap</v>
          </cell>
          <cell r="C267" t="str">
            <v>-</v>
          </cell>
          <cell r="D267">
            <v>0.849700521567607</v>
          </cell>
          <cell r="E267">
            <v>0.84970079189566505</v>
          </cell>
          <cell r="F267">
            <v>0.84970094414203401</v>
          </cell>
          <cell r="G267">
            <v>0.84970112781073803</v>
          </cell>
          <cell r="H267">
            <v>0.84970164718531904</v>
          </cell>
          <cell r="I267">
            <v>0.84970185868741199</v>
          </cell>
          <cell r="J267"/>
        </row>
        <row r="268">
          <cell r="A268" t="str">
            <v>ITOT-SWHBIOBR</v>
          </cell>
          <cell r="B268" t="str">
            <v>VAR_fout</v>
          </cell>
          <cell r="C268" t="str">
            <v>ITOT-SWH</v>
          </cell>
          <cell r="D268">
            <v>0.31051230810527564</v>
          </cell>
          <cell r="E268">
            <v>0.39251975770171554</v>
          </cell>
          <cell r="F268">
            <v>2.2770070831182165</v>
          </cell>
          <cell r="G268">
            <v>5.5853103868207636</v>
          </cell>
          <cell r="H268">
            <v>5.5853335807932982</v>
          </cell>
          <cell r="I268">
            <v>5.6560446019711792</v>
          </cell>
          <cell r="J268"/>
        </row>
        <row r="269">
          <cell r="A269" t="str">
            <v>ITOT-SWHBIOBR</v>
          </cell>
          <cell r="B269" t="str">
            <v>VAR_fin</v>
          </cell>
          <cell r="C269" t="str">
            <v>IBIO</v>
          </cell>
          <cell r="D269">
            <v>0.43672617173737788</v>
          </cell>
          <cell r="E269">
            <v>0.5520671697633126</v>
          </cell>
          <cell r="F269">
            <v>3.2025416077612072</v>
          </cell>
          <cell r="G269">
            <v>7.8555701643048854</v>
          </cell>
          <cell r="H269">
            <v>7.8556027859258695</v>
          </cell>
          <cell r="I269">
            <v>7.8556175027377542</v>
          </cell>
          <cell r="J269"/>
        </row>
        <row r="270">
          <cell r="A270" t="str">
            <v>ITOT-SWHBIOBR</v>
          </cell>
          <cell r="B270" t="str">
            <v>VAR_ncap</v>
          </cell>
          <cell r="C270" t="str">
            <v>-</v>
          </cell>
          <cell r="D270"/>
          <cell r="E270">
            <v>1.0286637993565601E-2</v>
          </cell>
          <cell r="F270">
            <v>0.14752812523651801</v>
          </cell>
          <cell r="G270">
            <v>0.13510556697895601</v>
          </cell>
          <cell r="H270">
            <v>0.30366378480514999</v>
          </cell>
          <cell r="I270">
            <v>0.14384609738068699</v>
          </cell>
          <cell r="J270"/>
          <cell r="K270"/>
        </row>
        <row r="271">
          <cell r="A271" t="str">
            <v>ITOT-SWHBIOBR</v>
          </cell>
          <cell r="B271" t="str">
            <v>VAR_cap</v>
          </cell>
          <cell r="C271" t="str">
            <v>-</v>
          </cell>
          <cell r="D271">
            <v>1.7013611085743299E-2</v>
          </cell>
          <cell r="E271">
            <v>2.7295911612044591E-2</v>
          </cell>
          <cell r="F271">
            <v>0.17481206889613227</v>
          </cell>
          <cell r="G271">
            <v>0.30989806202189329</v>
          </cell>
          <cell r="H271">
            <v>0.45200462704652278</v>
          </cell>
          <cell r="I271">
            <v>0.37689033319487458</v>
          </cell>
          <cell r="J271"/>
          <cell r="K271"/>
        </row>
        <row r="272">
          <cell r="A272" t="str">
            <v>RHNS-SHPLTBR</v>
          </cell>
          <cell r="B272" t="str">
            <v>VAR_fout</v>
          </cell>
          <cell r="C272" t="str">
            <v>RHNS-SHPLT</v>
          </cell>
          <cell r="D272"/>
          <cell r="E272"/>
          <cell r="F272">
            <v>1.8039821765150025E-3</v>
          </cell>
          <cell r="G272">
            <v>3.7209059998594089E-3</v>
          </cell>
          <cell r="H272">
            <v>4.589991099978475E-3</v>
          </cell>
          <cell r="I272">
            <v>0.10578145233874625</v>
          </cell>
          <cell r="J272"/>
          <cell r="K272"/>
        </row>
        <row r="273">
          <cell r="A273" t="str">
            <v>RHNS-SHPLTBR</v>
          </cell>
          <cell r="B273" t="str">
            <v>VAR_fin</v>
          </cell>
          <cell r="C273" t="str">
            <v>RPLT</v>
          </cell>
          <cell r="D273"/>
          <cell r="E273"/>
          <cell r="F273">
            <v>2.0044246405722275E-3</v>
          </cell>
          <cell r="G273">
            <v>4.1343399998437884E-3</v>
          </cell>
          <cell r="H273">
            <v>5.0999901110871998E-3</v>
          </cell>
          <cell r="I273">
            <v>0.11753494704305147</v>
          </cell>
          <cell r="J273"/>
          <cell r="K273"/>
        </row>
        <row r="274">
          <cell r="A274" t="str">
            <v>RHNS-SHPLTBR</v>
          </cell>
          <cell r="B274" t="str">
            <v>VAR_ncap</v>
          </cell>
          <cell r="C274" t="str">
            <v>-</v>
          </cell>
          <cell r="D274"/>
          <cell r="E274">
            <v>9.6946743605543601E-7</v>
          </cell>
          <cell r="F274">
            <v>1.73474993711948E-4</v>
          </cell>
          <cell r="G274">
            <v>1.2927311207227399E-4</v>
          </cell>
          <cell r="H274">
            <v>2.4526250612225798E-4</v>
          </cell>
          <cell r="I274">
            <v>7.5813025166403397E-3</v>
          </cell>
          <cell r="J274"/>
          <cell r="K274"/>
        </row>
        <row r="275">
          <cell r="A275" t="str">
            <v>RHNS-SHPLTBR</v>
          </cell>
          <cell r="B275" t="str">
            <v>VAR_cap</v>
          </cell>
          <cell r="C275" t="str">
            <v>-</v>
          </cell>
          <cell r="D275"/>
          <cell r="E275">
            <v>9.6946743605543601E-7</v>
          </cell>
          <cell r="F275">
            <v>1.7429310022123214E-4</v>
          </cell>
          <cell r="G275">
            <v>3.033011068510288E-4</v>
          </cell>
          <cell r="H275">
            <v>3.8576318767629363E-4</v>
          </cell>
          <cell r="I275">
            <v>7.7684728420787325E-3</v>
          </cell>
          <cell r="J275"/>
          <cell r="K275"/>
        </row>
        <row r="276">
          <cell r="A276" t="str">
            <v>D-RHNM_KEV_WOD_ELC_CHP</v>
          </cell>
          <cell r="B276" t="str">
            <v>VAR_fout</v>
          </cell>
          <cell r="C276" t="str">
            <v>ELC5</v>
          </cell>
          <cell r="D276"/>
          <cell r="E276"/>
          <cell r="F276"/>
          <cell r="G276">
            <v>1.0695396464885578E-3</v>
          </cell>
          <cell r="H276">
            <v>1.2385911237278388E-3</v>
          </cell>
          <cell r="I276">
            <v>3.5586413171296509E-4</v>
          </cell>
          <cell r="J276"/>
          <cell r="K276"/>
        </row>
        <row r="277">
          <cell r="A277" t="str">
            <v>D-RHNM_KEV_WOD_ELC_CHP</v>
          </cell>
          <cell r="B277" t="str">
            <v>VAR_fout</v>
          </cell>
          <cell r="C277" t="str">
            <v>RHNM_ELC</v>
          </cell>
          <cell r="D277"/>
          <cell r="E277"/>
          <cell r="F277"/>
          <cell r="G277">
            <v>3.3535759072109188E-4</v>
          </cell>
          <cell r="H277">
            <v>1.2198540115881562E-3</v>
          </cell>
          <cell r="I277">
            <v>3.5417179265826836E-4</v>
          </cell>
          <cell r="J277"/>
          <cell r="K277"/>
        </row>
        <row r="278">
          <cell r="A278" t="str">
            <v>D-RHNM_KEV_WOD_ELC_CHP</v>
          </cell>
          <cell r="B278" t="str">
            <v>VAR_fin</v>
          </cell>
          <cell r="C278" t="str">
            <v>RHNM_KEV_WOD_ELC_CHP</v>
          </cell>
          <cell r="D278"/>
          <cell r="E278"/>
          <cell r="F278"/>
          <cell r="G278">
            <v>1.4048972372096488E-3</v>
          </cell>
          <cell r="H278">
            <v>2.458445135315995E-3</v>
          </cell>
          <cell r="I278">
            <v>7.1003592437123377E-4</v>
          </cell>
          <cell r="J278"/>
        </row>
        <row r="279">
          <cell r="A279" t="str">
            <v>SCOM-SHLTHCHPNGA</v>
          </cell>
          <cell r="B279" t="str">
            <v>VAR_fout</v>
          </cell>
          <cell r="C279" t="str">
            <v>SCOM-SHLTHC-NGA</v>
          </cell>
          <cell r="D279">
            <v>0.68565008040529929</v>
          </cell>
          <cell r="E279">
            <v>0.74268995520542591</v>
          </cell>
          <cell r="F279">
            <v>0.64228601841112476</v>
          </cell>
          <cell r="G279">
            <v>2.6405237319876247</v>
          </cell>
          <cell r="H279">
            <v>2.7821452423945421</v>
          </cell>
          <cell r="I279">
            <v>9.4319436765291573E-3</v>
          </cell>
          <cell r="J279"/>
          <cell r="K279"/>
        </row>
        <row r="280">
          <cell r="A280" t="str">
            <v>SCOM-SHLTHCHPNGA</v>
          </cell>
          <cell r="B280" t="str">
            <v>VAR_fin</v>
          </cell>
          <cell r="C280" t="str">
            <v>SCOMLTHCHPC</v>
          </cell>
          <cell r="D280">
            <v>0.68565008040529929</v>
          </cell>
          <cell r="E280">
            <v>0.74268995520542591</v>
          </cell>
          <cell r="F280">
            <v>0.64228601841112476</v>
          </cell>
          <cell r="G280">
            <v>2.6405237319876247</v>
          </cell>
          <cell r="H280">
            <v>2.7821452423945421</v>
          </cell>
          <cell r="I280">
            <v>9.4319436765291573E-3</v>
          </cell>
          <cell r="J280"/>
          <cell r="K280"/>
        </row>
        <row r="281">
          <cell r="A281" t="str">
            <v>SCOM-SHLTHCHPNGA</v>
          </cell>
          <cell r="B281" t="str">
            <v>VAR_fin</v>
          </cell>
          <cell r="C281" t="str">
            <v>SCOM_LTH_CHPNGA_ON</v>
          </cell>
          <cell r="D281">
            <v>0.69257583879323192</v>
          </cell>
          <cell r="E281">
            <v>0.75019187394487474</v>
          </cell>
          <cell r="F281">
            <v>0.64877375597083264</v>
          </cell>
          <cell r="G281">
            <v>2.6671956888763888</v>
          </cell>
          <cell r="H281">
            <v>2.8102477195904485</v>
          </cell>
          <cell r="I281">
            <v>9.5272158348779362E-3</v>
          </cell>
          <cell r="J281"/>
        </row>
        <row r="282">
          <cell r="A282" t="str">
            <v>SCOM-SHLTHCHPNGA</v>
          </cell>
          <cell r="B282" t="str">
            <v>VAR_ncap</v>
          </cell>
          <cell r="C282" t="str">
            <v>-</v>
          </cell>
          <cell r="D282"/>
          <cell r="E282">
            <v>3.0138259583277299E-2</v>
          </cell>
          <cell r="F282">
            <v>2.6128471262723201E-2</v>
          </cell>
          <cell r="G282">
            <v>0.16720998673205001</v>
          </cell>
          <cell r="H282">
            <v>8.0187276192744794E-2</v>
          </cell>
          <cell r="I282">
            <v>3.9570461039537501E-4</v>
          </cell>
          <cell r="J282"/>
          <cell r="K282"/>
        </row>
        <row r="283">
          <cell r="A283" t="str">
            <v>SCOM-SHLTHCHPNGA</v>
          </cell>
          <cell r="B283" t="str">
            <v>VAR_cap</v>
          </cell>
          <cell r="C283" t="str">
            <v>-</v>
          </cell>
          <cell r="D283">
            <v>7.5969268958526903E-2</v>
          </cell>
          <cell r="E283">
            <v>5.7389026445655203E-2</v>
          </cell>
          <cell r="F283">
            <v>4.9997347268849315E-2</v>
          </cell>
          <cell r="G283">
            <v>0.2040353083894601</v>
          </cell>
          <cell r="H283">
            <v>0.21497928999719831</v>
          </cell>
          <cell r="I283">
            <v>1.0807507227800078E-3</v>
          </cell>
          <cell r="J283"/>
          <cell r="K283"/>
        </row>
        <row r="284">
          <cell r="A284" t="str">
            <v>ITOT-PROCESSCO2</v>
          </cell>
          <cell r="B284" t="str">
            <v>VAR_fout</v>
          </cell>
          <cell r="C284" t="str">
            <v>CO2</v>
          </cell>
          <cell r="D284">
            <v>2089.34680048464</v>
          </cell>
          <cell r="E284">
            <v>2111.0131698740802</v>
          </cell>
          <cell r="F284">
            <v>2102.26947106126</v>
          </cell>
          <cell r="G284">
            <v>2093.6570637565601</v>
          </cell>
          <cell r="H284">
            <v>2077.4128484734902</v>
          </cell>
          <cell r="I284">
            <v>2063.7485576047202</v>
          </cell>
          <cell r="J284"/>
          <cell r="K284"/>
        </row>
        <row r="285">
          <cell r="A285" t="str">
            <v>ITOT-PROCESSCO2</v>
          </cell>
          <cell r="B285" t="str">
            <v>VAR_fout</v>
          </cell>
          <cell r="C285" t="str">
            <v>CO2P</v>
          </cell>
          <cell r="D285">
            <v>2089.34680048464</v>
          </cell>
          <cell r="E285">
            <v>2111.0131698740802</v>
          </cell>
          <cell r="F285">
            <v>2102.26947106126</v>
          </cell>
          <cell r="G285">
            <v>2093.6570637565596</v>
          </cell>
          <cell r="H285">
            <v>2077.4128484734902</v>
          </cell>
          <cell r="I285">
            <v>2063.748557604717</v>
          </cell>
          <cell r="J285"/>
          <cell r="K285"/>
        </row>
        <row r="286">
          <cell r="A286" t="str">
            <v>RHNM-SHWODBR</v>
          </cell>
          <cell r="B286" t="str">
            <v>VAR_fout</v>
          </cell>
          <cell r="C286" t="str">
            <v>RHNM-SHWOD</v>
          </cell>
          <cell r="D286"/>
          <cell r="E286">
            <v>8.1140081011725387E-2</v>
          </cell>
          <cell r="F286">
            <v>8.1139276930397172E-2</v>
          </cell>
          <cell r="G286">
            <v>8.1138437514810216E-2</v>
          </cell>
          <cell r="H286">
            <v>8.1133796035127256E-2</v>
          </cell>
          <cell r="I286">
            <v>3.5170214493456121E-2</v>
          </cell>
          <cell r="J286"/>
        </row>
        <row r="287">
          <cell r="A287" t="str">
            <v>RHNM-SHWODBR</v>
          </cell>
          <cell r="B287" t="str">
            <v>VAR_fin</v>
          </cell>
          <cell r="C287" t="str">
            <v>RHNMWODBRC</v>
          </cell>
          <cell r="D287"/>
          <cell r="E287">
            <v>8.1140081011725387E-2</v>
          </cell>
          <cell r="F287">
            <v>8.1139276930397172E-2</v>
          </cell>
          <cell r="G287">
            <v>8.1138437514810216E-2</v>
          </cell>
          <cell r="H287">
            <v>8.1133796035127256E-2</v>
          </cell>
          <cell r="I287">
            <v>3.5170214493456121E-2</v>
          </cell>
          <cell r="J287"/>
          <cell r="K287"/>
        </row>
        <row r="288">
          <cell r="A288" t="str">
            <v>RHNM-SHWODBR</v>
          </cell>
          <cell r="B288" t="str">
            <v>VAR_fin</v>
          </cell>
          <cell r="C288" t="str">
            <v>RWOD</v>
          </cell>
          <cell r="D288"/>
          <cell r="E288">
            <v>0.11269455696072983</v>
          </cell>
          <cell r="F288">
            <v>0.11269344018110718</v>
          </cell>
          <cell r="G288">
            <v>0.11269227432612526</v>
          </cell>
          <cell r="H288">
            <v>0.11268582782656562</v>
          </cell>
          <cell r="I288">
            <v>4.884752012980012E-2</v>
          </cell>
          <cell r="J288"/>
        </row>
        <row r="289">
          <cell r="A289" t="str">
            <v>RHNM-SHWODBR</v>
          </cell>
          <cell r="B289" t="str">
            <v>VAR_ncap</v>
          </cell>
          <cell r="C289" t="str">
            <v>-</v>
          </cell>
          <cell r="D289"/>
          <cell r="E289">
            <v>6.4870944940529597E-3</v>
          </cell>
          <cell r="F289">
            <v>2.4184058507550802E-6</v>
          </cell>
          <cell r="G289"/>
          <cell r="H289"/>
          <cell r="I289"/>
          <cell r="J289"/>
          <cell r="K289"/>
        </row>
        <row r="290">
          <cell r="A290" t="str">
            <v>RHNM-SHWODBR</v>
          </cell>
          <cell r="B290" t="str">
            <v>VAR_cap</v>
          </cell>
          <cell r="C290" t="str">
            <v>-</v>
          </cell>
          <cell r="D290"/>
          <cell r="E290">
            <v>6.4870944940529597E-3</v>
          </cell>
          <cell r="F290">
            <v>6.4891408367931868E-3</v>
          </cell>
          <cell r="G290">
            <v>6.4882933483130147E-3</v>
          </cell>
          <cell r="H290">
            <v>6.5839191643772155E-3</v>
          </cell>
          <cell r="I290">
            <v>2.7847720562378911E-3</v>
          </cell>
          <cell r="J290"/>
          <cell r="K290"/>
        </row>
        <row r="291">
          <cell r="A291" t="str">
            <v>RHNS-SHDEM</v>
          </cell>
          <cell r="B291" t="str">
            <v>VAR_fout</v>
          </cell>
          <cell r="C291" t="str">
            <v>RHNS-SHD</v>
          </cell>
          <cell r="D291"/>
          <cell r="E291">
            <v>0.40498900274511701</v>
          </cell>
          <cell r="F291">
            <v>0.99391635777870935</v>
          </cell>
          <cell r="G291">
            <v>1.8460248800363404</v>
          </cell>
          <cell r="H291">
            <v>3.3577558477160485</v>
          </cell>
          <cell r="I291">
            <v>4.9940828428825199</v>
          </cell>
          <cell r="J291"/>
          <cell r="K291"/>
        </row>
        <row r="292">
          <cell r="A292" t="str">
            <v>RHNS-SHDEM</v>
          </cell>
          <cell r="B292" t="str">
            <v>VAR_fin</v>
          </cell>
          <cell r="C292" t="str">
            <v>RHNS-SHLTHC-WOD</v>
          </cell>
          <cell r="D292"/>
          <cell r="E292">
            <v>4.3551076118013698E-7</v>
          </cell>
          <cell r="F292"/>
          <cell r="G292">
            <v>2.2421074724971778E-3</v>
          </cell>
          <cell r="H292">
            <v>2.4936362990360425E-3</v>
          </cell>
          <cell r="I292">
            <v>2.4162130853769511E-3</v>
          </cell>
          <cell r="J292"/>
          <cell r="K292"/>
        </row>
        <row r="293">
          <cell r="A293" t="str">
            <v>RHNS-SHDEM</v>
          </cell>
          <cell r="B293" t="str">
            <v>VAR_fin</v>
          </cell>
          <cell r="C293" t="str">
            <v>RHNS-SHLFO</v>
          </cell>
          <cell r="D293"/>
          <cell r="E293"/>
          <cell r="F293"/>
          <cell r="G293">
            <v>2.2214727696242984E-4</v>
          </cell>
          <cell r="H293">
            <v>1.6308382639757484E-4</v>
          </cell>
          <cell r="I293"/>
          <cell r="J293"/>
          <cell r="K293"/>
        </row>
        <row r="294">
          <cell r="A294" t="str">
            <v>RHNS-SHDEM</v>
          </cell>
          <cell r="B294" t="str">
            <v>VAR_fin</v>
          </cell>
          <cell r="C294" t="str">
            <v>RHNS-SHNGAH</v>
          </cell>
          <cell r="D294"/>
          <cell r="E294">
            <v>8.1272478943674244E-6</v>
          </cell>
          <cell r="F294">
            <v>4.0976421066000451E-3</v>
          </cell>
          <cell r="G294">
            <v>4.1930916321075914E-3</v>
          </cell>
          <cell r="H294">
            <v>6.1143957057312025E-3</v>
          </cell>
          <cell r="I294">
            <v>3.3202064255292993E-3</v>
          </cell>
          <cell r="J294"/>
          <cell r="K294"/>
        </row>
        <row r="295">
          <cell r="A295" t="str">
            <v>RHNS-SHDEM</v>
          </cell>
          <cell r="B295" t="str">
            <v>VAR_fin</v>
          </cell>
          <cell r="C295" t="str">
            <v>RHNS-SHCON</v>
          </cell>
          <cell r="D295"/>
          <cell r="E295"/>
          <cell r="F295">
            <v>1.8780947537768125E-4</v>
          </cell>
          <cell r="G295">
            <v>2.0168673933163955E-4</v>
          </cell>
          <cell r="H295">
            <v>2.1852208835707702E-4</v>
          </cell>
          <cell r="I295">
            <v>2.251458843530833E-4</v>
          </cell>
          <cell r="J295"/>
          <cell r="K295"/>
        </row>
        <row r="296">
          <cell r="A296" t="str">
            <v>RHNS-SHDEM</v>
          </cell>
          <cell r="B296" t="str">
            <v>VAR_fin</v>
          </cell>
          <cell r="C296" t="str">
            <v>RHNS-SHWOD</v>
          </cell>
          <cell r="D296"/>
          <cell r="E296">
            <v>2.6481258483082391E-2</v>
          </cell>
          <cell r="F296">
            <v>6.2512217673619253E-2</v>
          </cell>
          <cell r="G296">
            <v>0.10392999885125774</v>
          </cell>
          <cell r="H296">
            <v>0.14809739013794659</v>
          </cell>
          <cell r="I296">
            <v>5.6736128755511137E-2</v>
          </cell>
          <cell r="J296"/>
          <cell r="K296"/>
        </row>
        <row r="297">
          <cell r="A297" t="str">
            <v>RHNS-SHDEM</v>
          </cell>
          <cell r="B297" t="str">
            <v>VAR_fin</v>
          </cell>
          <cell r="C297" t="str">
            <v>RHNS-SHNST</v>
          </cell>
          <cell r="D297"/>
          <cell r="E297">
            <v>5.8513869223219701E-5</v>
          </cell>
          <cell r="F297">
            <v>1.0568668300387171E-3</v>
          </cell>
          <cell r="G297">
            <v>4.5769105520393082E-4</v>
          </cell>
          <cell r="H297">
            <v>7.6989392217766432E-4</v>
          </cell>
          <cell r="I297">
            <v>9.1883896248326643E-4</v>
          </cell>
          <cell r="J297"/>
          <cell r="K297"/>
        </row>
        <row r="298">
          <cell r="A298" t="str">
            <v>RHNS-SHDEM</v>
          </cell>
          <cell r="B298" t="str">
            <v>VAR_fin</v>
          </cell>
          <cell r="C298" t="str">
            <v>RHNS-SHPLT</v>
          </cell>
          <cell r="D298"/>
          <cell r="E298">
            <v>4.5326394513717168E-4</v>
          </cell>
          <cell r="F298">
            <v>2.5985957594955329E-3</v>
          </cell>
          <cell r="G298">
            <v>4.0287748719564087E-3</v>
          </cell>
          <cell r="H298">
            <v>4.766415191010588E-3</v>
          </cell>
          <cell r="I298">
            <v>0.10358900213521091</v>
          </cell>
          <cell r="J298"/>
          <cell r="K298"/>
        </row>
        <row r="299">
          <cell r="A299" t="str">
            <v>RHNS-SHDEM</v>
          </cell>
          <cell r="B299" t="str">
            <v>VAR_fin</v>
          </cell>
          <cell r="C299" t="str">
            <v>RHNS-SHLTHD</v>
          </cell>
          <cell r="D299"/>
          <cell r="E299">
            <v>5.3709054841540919E-2</v>
          </cell>
          <cell r="F299">
            <v>6.8662220877046792E-2</v>
          </cell>
          <cell r="G299">
            <v>0.11082831059501531</v>
          </cell>
          <cell r="H299">
            <v>0.24712212400541875</v>
          </cell>
          <cell r="I299">
            <v>0.44778465168673443</v>
          </cell>
          <cell r="J299"/>
          <cell r="K299"/>
        </row>
        <row r="300">
          <cell r="A300" t="str">
            <v>RHNS-SHDEM</v>
          </cell>
          <cell r="B300" t="str">
            <v>VAR_fin</v>
          </cell>
          <cell r="C300" t="str">
            <v>RHNS-SHELCB</v>
          </cell>
          <cell r="D300"/>
          <cell r="E300">
            <v>6.8367818169551745E-2</v>
          </cell>
          <cell r="F300">
            <v>6.7171209514777966E-2</v>
          </cell>
          <cell r="G300">
            <v>4.3783050512554928E-3</v>
          </cell>
          <cell r="H300">
            <v>2.0639402134838515E-3</v>
          </cell>
          <cell r="I300">
            <v>2.3330144589353645E-3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RHNS-SHELCH</v>
          </cell>
          <cell r="D301"/>
          <cell r="E301">
            <v>0.24198478615053778</v>
          </cell>
          <cell r="F301">
            <v>0.77098822850230042</v>
          </cell>
          <cell r="G301">
            <v>1.5983324789800208</v>
          </cell>
          <cell r="H301">
            <v>2.9288854865150107</v>
          </cell>
          <cell r="I301">
            <v>4.3601858386198273</v>
          </cell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RHNS-SHSOL</v>
          </cell>
          <cell r="D302"/>
          <cell r="E302">
            <v>1.2367376562778929E-2</v>
          </cell>
          <cell r="F302">
            <v>1.281785682200849E-2</v>
          </cell>
          <cell r="G302">
            <v>1.2849339966037772E-2</v>
          </cell>
          <cell r="H302">
            <v>1.3085515496357603E-2</v>
          </cell>
          <cell r="I302">
            <v>1.2906597257153886E-2</v>
          </cell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RHNS-SHLTHC-NGA</v>
          </cell>
          <cell r="D303"/>
          <cell r="E303">
            <v>1.570086024374182E-3</v>
          </cell>
          <cell r="F303">
            <v>3.840450222910621E-3</v>
          </cell>
          <cell r="G303">
            <v>4.097327919089489E-3</v>
          </cell>
          <cell r="H303">
            <v>3.9529649804535957E-3</v>
          </cell>
          <cell r="I303">
            <v>3.2956236338917044E-3</v>
          </cell>
          <cell r="J303"/>
          <cell r="K303"/>
        </row>
        <row r="304">
          <cell r="A304" t="str">
            <v>RHNS-SHDEM</v>
          </cell>
          <cell r="B304" t="str">
            <v>VAR_fin</v>
          </cell>
          <cell r="C304" t="str">
            <v>RHNS-SHNGA</v>
          </cell>
          <cell r="D304"/>
          <cell r="E304"/>
          <cell r="F304"/>
          <cell r="G304">
            <v>2.8203348680654408E-4</v>
          </cell>
          <cell r="H304">
            <v>4.0892905036993977E-5</v>
          </cell>
          <cell r="I304">
            <v>3.8999940043959471E-4</v>
          </cell>
          <cell r="J304"/>
          <cell r="K304"/>
        </row>
        <row r="305">
          <cell r="A305" t="str">
            <v>RES-ELCSPEC</v>
          </cell>
          <cell r="B305" t="str">
            <v>VAR_fout</v>
          </cell>
          <cell r="C305" t="str">
            <v>RHSA-ELS</v>
          </cell>
          <cell r="D305">
            <v>44.576907247782252</v>
          </cell>
          <cell r="E305">
            <v>44.827339844829389</v>
          </cell>
          <cell r="F305">
            <v>44.633492372801328</v>
          </cell>
          <cell r="G305">
            <v>44.838274131417087</v>
          </cell>
          <cell r="H305">
            <v>45.051868073901602</v>
          </cell>
          <cell r="I305">
            <v>44.932089704366142</v>
          </cell>
          <cell r="J305"/>
        </row>
        <row r="306">
          <cell r="A306" t="str">
            <v>RES-ELCSPEC</v>
          </cell>
          <cell r="B306" t="str">
            <v>VAR_fin</v>
          </cell>
          <cell r="C306" t="str">
            <v>RHSA_ELC</v>
          </cell>
          <cell r="D306">
            <v>44.576907247782252</v>
          </cell>
          <cell r="E306">
            <v>44.827339844829389</v>
          </cell>
          <cell r="F306">
            <v>44.633492372801328</v>
          </cell>
          <cell r="G306">
            <v>44.838274131417087</v>
          </cell>
          <cell r="H306">
            <v>45.051868073901602</v>
          </cell>
          <cell r="I306">
            <v>44.932089704366142</v>
          </cell>
          <cell r="J306"/>
          <cell r="K306"/>
        </row>
        <row r="307">
          <cell r="A307" t="str">
            <v>RES-ELCSPEC</v>
          </cell>
          <cell r="B307" t="str">
            <v>VAR_ncap</v>
          </cell>
          <cell r="C307" t="str">
            <v>-</v>
          </cell>
          <cell r="D307">
            <v>0.19321220360866401</v>
          </cell>
          <cell r="E307">
            <v>4.9323669087128098E-6</v>
          </cell>
          <cell r="F307">
            <v>4.1668451921383502E-6</v>
          </cell>
          <cell r="G307">
            <v>3.5467796380242299E-6</v>
          </cell>
          <cell r="H307">
            <v>7.8813652519658505E-3</v>
          </cell>
          <cell r="I307">
            <v>4.3111589853122503</v>
          </cell>
          <cell r="J307"/>
        </row>
        <row r="308">
          <cell r="A308" t="str">
            <v>RES-ELCSPEC</v>
          </cell>
          <cell r="B308" t="str">
            <v>VAR_cap</v>
          </cell>
          <cell r="C308" t="str">
            <v>-</v>
          </cell>
          <cell r="D308">
            <v>4.7117488877391338</v>
          </cell>
          <cell r="E308">
            <v>4.738230376927242</v>
          </cell>
          <cell r="F308">
            <v>4.7540859001975999</v>
          </cell>
          <cell r="G308">
            <v>4.7540790525370644</v>
          </cell>
          <cell r="H308">
            <v>4.7619543516914007</v>
          </cell>
          <cell r="I308">
            <v>4.749292235595088</v>
          </cell>
          <cell r="J308"/>
          <cell r="K308"/>
        </row>
        <row r="309">
          <cell r="A309" t="str">
            <v>SCOM-SHCONBR1</v>
          </cell>
          <cell r="B309" t="str">
            <v>VAR_fout</v>
          </cell>
          <cell r="C309" t="str">
            <v>SCOM-SHCON</v>
          </cell>
          <cell r="D309"/>
          <cell r="E309">
            <v>1.519734453135434</v>
          </cell>
          <cell r="F309">
            <v>1.5196105694991366</v>
          </cell>
          <cell r="G309">
            <v>2.6177894610022641</v>
          </cell>
          <cell r="H309">
            <v>2.6177906201999659</v>
          </cell>
          <cell r="I309">
            <v>2.61779147408354</v>
          </cell>
          <cell r="J309"/>
          <cell r="K309"/>
        </row>
        <row r="310">
          <cell r="A310" t="str">
            <v>SCOM-SHCONBR1</v>
          </cell>
          <cell r="B310" t="str">
            <v>VAR_fin</v>
          </cell>
          <cell r="C310" t="str">
            <v>CON</v>
          </cell>
          <cell r="D310"/>
          <cell r="E310">
            <v>1.519734453135434</v>
          </cell>
          <cell r="F310">
            <v>1.5196105694991366</v>
          </cell>
          <cell r="G310">
            <v>2.6177894610022641</v>
          </cell>
          <cell r="H310">
            <v>2.6177906201999659</v>
          </cell>
          <cell r="I310">
            <v>2.61779147408354</v>
          </cell>
          <cell r="J310"/>
          <cell r="K310"/>
        </row>
        <row r="311">
          <cell r="A311" t="str">
            <v>SCOM-SHCONBR1</v>
          </cell>
          <cell r="B311" t="str">
            <v>VAR_ncap</v>
          </cell>
          <cell r="C311" t="str">
            <v>-</v>
          </cell>
          <cell r="D311"/>
          <cell r="E311">
            <v>0.11743130664467399</v>
          </cell>
          <cell r="F311">
            <v>1.06115870835657E-5</v>
          </cell>
          <cell r="G311">
            <v>8.4848834452473099E-2</v>
          </cell>
          <cell r="H311">
            <v>4.0658231835346396E-6</v>
          </cell>
          <cell r="I311">
            <v>4.9539235923981399E-2</v>
          </cell>
          <cell r="J311"/>
        </row>
        <row r="312">
          <cell r="A312" t="str">
            <v>SCOM-SHCONBR1</v>
          </cell>
          <cell r="B312" t="str">
            <v>VAR_cap</v>
          </cell>
          <cell r="C312" t="str">
            <v>-</v>
          </cell>
          <cell r="D312"/>
          <cell r="E312">
            <v>0.11743130664467399</v>
          </cell>
          <cell r="F312">
            <v>0.11744185246686863</v>
          </cell>
          <cell r="G312">
            <v>0.20229053178262404</v>
          </cell>
          <cell r="H312">
            <v>0.20231190345687497</v>
          </cell>
          <cell r="I312">
            <v>0.20230456643090902</v>
          </cell>
          <cell r="J312"/>
        </row>
        <row r="313">
          <cell r="A313" t="str">
            <v>RHSA-WHSTG-SOL</v>
          </cell>
          <cell r="B313" t="str">
            <v>VAR_fout</v>
          </cell>
          <cell r="C313" t="str">
            <v>RHSA-WHASOL</v>
          </cell>
          <cell r="D313">
            <v>5.020761200842511E-7</v>
          </cell>
          <cell r="E313">
            <v>5.8760873551855836E-7</v>
          </cell>
          <cell r="F313">
            <v>0.43330479382588655</v>
          </cell>
          <cell r="G313">
            <v>0.42206874992445592</v>
          </cell>
          <cell r="H313">
            <v>0.67585980700857018</v>
          </cell>
          <cell r="I313">
            <v>0.68386335478536686</v>
          </cell>
          <cell r="J313"/>
          <cell r="K313"/>
        </row>
        <row r="314">
          <cell r="A314" t="str">
            <v>RHSA-WHSTG-SOL</v>
          </cell>
          <cell r="B314" t="str">
            <v>VAR_fin</v>
          </cell>
          <cell r="C314" t="str">
            <v>RHSA-WHASOL</v>
          </cell>
          <cell r="D314"/>
          <cell r="E314"/>
          <cell r="F314">
            <v>0.43332825977193673</v>
          </cell>
          <cell r="G314">
            <v>0.42209418409288724</v>
          </cell>
          <cell r="H314">
            <v>0.67590294293063302</v>
          </cell>
          <cell r="I314">
            <v>0.68390293698166504</v>
          </cell>
          <cell r="J314"/>
        </row>
        <row r="315">
          <cell r="A315" t="str">
            <v>RHSA-WHSTG-SOL</v>
          </cell>
          <cell r="B315" t="str">
            <v>VAR_ncap</v>
          </cell>
          <cell r="C315" t="str">
            <v>-</v>
          </cell>
          <cell r="D315">
            <v>1.0387606651105699E-2</v>
          </cell>
          <cell r="E315">
            <v>5.7500480748547703E-2</v>
          </cell>
          <cell r="F315">
            <v>2.0459776891486401E-6</v>
          </cell>
          <cell r="G315">
            <v>4.8266335489976001E-7</v>
          </cell>
          <cell r="H315">
            <v>8.9140352486272306E-2</v>
          </cell>
          <cell r="I315">
            <v>3.3426986796336197E-2</v>
          </cell>
          <cell r="J315"/>
        </row>
        <row r="316">
          <cell r="A316" t="str">
            <v>RHSA-WHSTG-SOL</v>
          </cell>
          <cell r="B316" t="str">
            <v>VAR_cap</v>
          </cell>
          <cell r="C316" t="str">
            <v>-</v>
          </cell>
          <cell r="D316">
            <v>1.0388669204069296E-2</v>
          </cell>
          <cell r="E316">
            <v>6.7889149952616995E-2</v>
          </cell>
          <cell r="F316">
            <v>6.7891195930306097E-2</v>
          </cell>
          <cell r="G316">
            <v>6.7891678593661006E-2</v>
          </cell>
          <cell r="H316">
            <v>0.10471069590009</v>
          </cell>
          <cell r="I316">
            <v>0.104705008180144</v>
          </cell>
          <cell r="J316"/>
          <cell r="K316"/>
        </row>
        <row r="317">
          <cell r="A317" t="str">
            <v>SCOM-SHCONBR2</v>
          </cell>
          <cell r="B317" t="str">
            <v>VAR_fout</v>
          </cell>
          <cell r="C317" t="str">
            <v>SCOM-SHCON</v>
          </cell>
          <cell r="D317"/>
          <cell r="E317">
            <v>2.3670252408409507</v>
          </cell>
          <cell r="F317">
            <v>2.3668004919509773</v>
          </cell>
          <cell r="G317">
            <v>4.0772655272294207</v>
          </cell>
          <cell r="H317">
            <v>4.0772667101907656</v>
          </cell>
          <cell r="I317">
            <v>4.077267134052307</v>
          </cell>
          <cell r="J317"/>
          <cell r="K317"/>
          <cell r="L317"/>
          <cell r="M317"/>
        </row>
        <row r="318">
          <cell r="A318" t="str">
            <v>SCOM-SHCONBR2</v>
          </cell>
          <cell r="B318" t="str">
            <v>VAR_fin</v>
          </cell>
          <cell r="C318" t="str">
            <v>CON</v>
          </cell>
          <cell r="D318"/>
          <cell r="E318">
            <v>2.3670252408409507</v>
          </cell>
          <cell r="F318">
            <v>2.3668004919509773</v>
          </cell>
          <cell r="G318">
            <v>4.0772655272294207</v>
          </cell>
          <cell r="H318">
            <v>4.0772667101907656</v>
          </cell>
          <cell r="I318">
            <v>4.077267134052307</v>
          </cell>
          <cell r="J318"/>
          <cell r="K318"/>
        </row>
        <row r="319">
          <cell r="A319" t="str">
            <v>SCOM-SHCONBR2</v>
          </cell>
          <cell r="B319" t="str">
            <v>VAR_ncap</v>
          </cell>
          <cell r="C319" t="str">
            <v>-</v>
          </cell>
          <cell r="D319"/>
          <cell r="E319">
            <v>0.18290185937494099</v>
          </cell>
          <cell r="F319">
            <v>7.6167316209880997E-6</v>
          </cell>
          <cell r="G319">
            <v>0.13215660290134101</v>
          </cell>
          <cell r="H319">
            <v>5.11014311365505E-6</v>
          </cell>
          <cell r="I319">
            <v>7.7160124948398398E-2</v>
          </cell>
          <cell r="J319"/>
        </row>
        <row r="320">
          <cell r="A320" t="str">
            <v>SCOM-SHCONBR2</v>
          </cell>
          <cell r="B320" t="str">
            <v>VAR_cap</v>
          </cell>
          <cell r="C320" t="str">
            <v>-</v>
          </cell>
          <cell r="E320">
            <v>0.18290185937494099</v>
          </cell>
          <cell r="F320">
            <v>0.18290941107210662</v>
          </cell>
          <cell r="G320">
            <v>0.31506586169052503</v>
          </cell>
          <cell r="H320">
            <v>0.31509706632750539</v>
          </cell>
          <cell r="I320">
            <v>0.31508928015176391</v>
          </cell>
          <cell r="J320"/>
        </row>
        <row r="321">
          <cell r="A321" t="str">
            <v>SCOM-SHCONBR3</v>
          </cell>
          <cell r="B321" t="str">
            <v>VAR_fout</v>
          </cell>
          <cell r="C321" t="str">
            <v>SCOM-SHCON</v>
          </cell>
          <cell r="D321"/>
          <cell r="E321">
            <v>1.9019892620330299</v>
          </cell>
          <cell r="F321">
            <v>1.9017154128516147</v>
          </cell>
          <cell r="G321">
            <v>1.9042002792632635</v>
          </cell>
          <cell r="H321">
            <v>3.2762297378182219</v>
          </cell>
          <cell r="I321">
            <v>3.2762320318754643</v>
          </cell>
          <cell r="J321"/>
          <cell r="K321"/>
        </row>
        <row r="322">
          <cell r="A322" t="str">
            <v>SCOM-SHCONBR3</v>
          </cell>
          <cell r="B322" t="str">
            <v>VAR_fin</v>
          </cell>
          <cell r="C322" t="str">
            <v>CON</v>
          </cell>
          <cell r="D322"/>
          <cell r="E322">
            <v>1.9019892620330299</v>
          </cell>
          <cell r="F322">
            <v>1.9017154128516147</v>
          </cell>
          <cell r="G322">
            <v>1.9042002792632635</v>
          </cell>
          <cell r="H322">
            <v>3.2762297378182219</v>
          </cell>
          <cell r="I322">
            <v>3.2762320318754643</v>
          </cell>
          <cell r="J322"/>
          <cell r="K322"/>
        </row>
        <row r="323">
          <cell r="A323" t="str">
            <v>SCOM-SHCONBR3</v>
          </cell>
          <cell r="B323" t="str">
            <v>VAR_ncap</v>
          </cell>
          <cell r="C323" t="str">
            <v>-</v>
          </cell>
          <cell r="D323"/>
          <cell r="E323">
            <v>0.14696830438365899</v>
          </cell>
          <cell r="F323">
            <v>1.5374176304466399E-6</v>
          </cell>
          <cell r="G323">
            <v>1.76908617812947E-4</v>
          </cell>
          <cell r="H323">
            <v>0.106034585332607</v>
          </cell>
          <cell r="I323">
            <v>6.2005303122620897E-2</v>
          </cell>
          <cell r="J323"/>
        </row>
        <row r="324">
          <cell r="A324" t="str">
            <v>SCOM-SHCONBR3</v>
          </cell>
          <cell r="B324" t="str">
            <v>VAR_cap</v>
          </cell>
          <cell r="C324" t="str">
            <v>-</v>
          </cell>
          <cell r="D324"/>
          <cell r="E324">
            <v>0.14696830438365899</v>
          </cell>
          <cell r="F324">
            <v>0.14696979384631359</v>
          </cell>
          <cell r="G324">
            <v>0.14714660030468502</v>
          </cell>
          <cell r="H324">
            <v>0.25318414048235316</v>
          </cell>
          <cell r="I324">
            <v>0.25318316885888437</v>
          </cell>
          <cell r="J324"/>
        </row>
        <row r="325">
          <cell r="A325" t="str">
            <v>SCOM-SHCONBR4</v>
          </cell>
          <cell r="B325" t="str">
            <v>VAR_fout</v>
          </cell>
          <cell r="C325" t="str">
            <v>SCOM-SHCON</v>
          </cell>
          <cell r="D325"/>
          <cell r="E325">
            <v>0.52285430093850316</v>
          </cell>
          <cell r="F325">
            <v>0.52272468418743745</v>
          </cell>
          <cell r="G325">
            <v>0.52283643650935763</v>
          </cell>
          <cell r="H325">
            <v>3.4637508282440113</v>
          </cell>
          <cell r="I325">
            <v>3.6025614416096867</v>
          </cell>
          <cell r="J325"/>
        </row>
        <row r="326">
          <cell r="A326" t="str">
            <v>SCOM-SHCONBR4</v>
          </cell>
          <cell r="B326" t="str">
            <v>VAR_fin</v>
          </cell>
          <cell r="C326" t="str">
            <v>CON</v>
          </cell>
          <cell r="D326"/>
          <cell r="E326">
            <v>0.52285430093850316</v>
          </cell>
          <cell r="F326">
            <v>0.52272468418743745</v>
          </cell>
          <cell r="G326">
            <v>0.52283643650935763</v>
          </cell>
          <cell r="H326">
            <v>3.4637508282440113</v>
          </cell>
          <cell r="I326">
            <v>3.6025614416096867</v>
          </cell>
          <cell r="J326"/>
          <cell r="K326"/>
        </row>
        <row r="327">
          <cell r="A327" t="str">
            <v>SCOM-SHCONBR4</v>
          </cell>
          <cell r="B327" t="str">
            <v>VAR_ncap</v>
          </cell>
          <cell r="C327" t="str">
            <v>-</v>
          </cell>
          <cell r="D327"/>
          <cell r="E327">
            <v>4.0401786247796598E-2</v>
          </cell>
          <cell r="F327">
            <v>1.0497225630660699E-6</v>
          </cell>
          <cell r="G327">
            <v>2.6665776122279998E-6</v>
          </cell>
          <cell r="H327">
            <v>0.227253537049974</v>
          </cell>
          <cell r="I327">
            <v>2.77807759512784E-2</v>
          </cell>
          <cell r="J327"/>
          <cell r="K327"/>
        </row>
        <row r="328">
          <cell r="A328" t="str">
            <v>SCOM-SHCONBR4</v>
          </cell>
          <cell r="B328" t="str">
            <v>VAR_cap</v>
          </cell>
          <cell r="C328" t="str">
            <v>-</v>
          </cell>
          <cell r="D328"/>
          <cell r="E328">
            <v>4.0401786247796598E-2</v>
          </cell>
          <cell r="F328">
            <v>4.0402794879017011E-2</v>
          </cell>
          <cell r="G328">
            <v>4.0405380698292408E-2</v>
          </cell>
          <cell r="H328">
            <v>0.26766425237546509</v>
          </cell>
          <cell r="I328">
            <v>0.27839919201040414</v>
          </cell>
          <cell r="J328"/>
        </row>
        <row r="329">
          <cell r="A329" t="str">
            <v>RHEM-SHNGABR</v>
          </cell>
          <cell r="B329" t="str">
            <v>VAR_fout</v>
          </cell>
          <cell r="C329" t="str">
            <v>CO2_R</v>
          </cell>
          <cell r="D329">
            <v>1127.9631341972499</v>
          </cell>
          <cell r="E329">
            <v>1123.70949642084</v>
          </cell>
          <cell r="F329">
            <v>1125.8436687659701</v>
          </cell>
          <cell r="G329">
            <v>1115.55693158792</v>
          </cell>
          <cell r="H329">
            <v>961.04061927277303</v>
          </cell>
          <cell r="I329">
            <v>515.389481218019</v>
          </cell>
          <cell r="J329"/>
          <cell r="K329"/>
        </row>
        <row r="330">
          <cell r="A330" t="str">
            <v>RHEM-SHNGABR</v>
          </cell>
          <cell r="B330" t="str">
            <v>VAR_fout</v>
          </cell>
          <cell r="C330" t="str">
            <v>RHEM-SHNGA</v>
          </cell>
          <cell r="D330">
            <v>18.999379033464226</v>
          </cell>
          <cell r="E330">
            <v>18.927730879429081</v>
          </cell>
          <cell r="F330">
            <v>18.963678817866459</v>
          </cell>
          <cell r="G330">
            <v>18.790409308661729</v>
          </cell>
          <cell r="H330">
            <v>16.18774092746693</v>
          </cell>
          <cell r="I330">
            <v>8.6812058006581179</v>
          </cell>
          <cell r="J330"/>
          <cell r="K330"/>
        </row>
        <row r="331">
          <cell r="A331" t="str">
            <v>RHEM-SHNGABR</v>
          </cell>
          <cell r="B331" t="str">
            <v>VAR_fin</v>
          </cell>
          <cell r="C331" t="str">
            <v>RNGA</v>
          </cell>
          <cell r="D331">
            <v>19.999346351014967</v>
          </cell>
          <cell r="E331">
            <v>19.923927241504302</v>
          </cell>
          <cell r="F331">
            <v>19.961767176701517</v>
          </cell>
          <cell r="G331">
            <v>19.779378219643924</v>
          </cell>
          <cell r="H331">
            <v>17.039727292070445</v>
          </cell>
          <cell r="I331">
            <v>9.1381113691138083</v>
          </cell>
          <cell r="J331"/>
        </row>
        <row r="332">
          <cell r="A332" t="str">
            <v>RHEM-SHNGABR</v>
          </cell>
          <cell r="B332" t="str">
            <v>VAR_ncap</v>
          </cell>
          <cell r="C332" t="str">
            <v>-</v>
          </cell>
          <cell r="D332"/>
          <cell r="E332">
            <v>3.4698075360578401E-6</v>
          </cell>
          <cell r="F332">
            <v>3.0628984185695402E-6</v>
          </cell>
          <cell r="G332">
            <v>2.3733861764437799E-6</v>
          </cell>
          <cell r="H332">
            <v>0.25196202912270799</v>
          </cell>
          <cell r="I332">
            <v>5.5781019089279099E-2</v>
          </cell>
          <cell r="J332"/>
          <cell r="K332"/>
        </row>
        <row r="333">
          <cell r="A333" t="str">
            <v>RHEM-SHNGABR</v>
          </cell>
          <cell r="B333" t="str">
            <v>VAR_cap</v>
          </cell>
          <cell r="C333" t="str">
            <v>-</v>
          </cell>
          <cell r="D333">
            <v>1.34683498965227</v>
          </cell>
          <cell r="E333">
            <v>1.3468376711894916</v>
          </cell>
          <cell r="F333">
            <v>1.3468350986371185</v>
          </cell>
          <cell r="G333">
            <v>1.3468304285004027</v>
          </cell>
          <cell r="H333">
            <v>1.1495583681384529</v>
          </cell>
          <cell r="I333">
            <v>0.61831432424518595</v>
          </cell>
          <cell r="J333"/>
          <cell r="K333"/>
        </row>
        <row r="334">
          <cell r="A334" t="str">
            <v>SCOM-SHCONBR5</v>
          </cell>
          <cell r="B334" t="str">
            <v>VAR_fout</v>
          </cell>
          <cell r="C334" t="str">
            <v>SCOM-SHCON</v>
          </cell>
          <cell r="D334"/>
          <cell r="E334">
            <v>0.65258233351235051</v>
          </cell>
          <cell r="F334">
            <v>0.65242736962908232</v>
          </cell>
          <cell r="G334">
            <v>0.65253872883735553</v>
          </cell>
          <cell r="H334">
            <v>3.914425699954676</v>
          </cell>
          <cell r="I334">
            <v>3.9967999709870798</v>
          </cell>
          <cell r="J334"/>
          <cell r="K334"/>
        </row>
        <row r="335">
          <cell r="A335" t="str">
            <v>SCOM-SHCONBR5</v>
          </cell>
          <cell r="B335" t="str">
            <v>VAR_fin</v>
          </cell>
          <cell r="C335" t="str">
            <v>CON</v>
          </cell>
          <cell r="D335"/>
          <cell r="E335">
            <v>0.65258233351235051</v>
          </cell>
          <cell r="F335">
            <v>0.65242736962908232</v>
          </cell>
          <cell r="G335">
            <v>0.65253872883735553</v>
          </cell>
          <cell r="H335">
            <v>3.914425699954676</v>
          </cell>
          <cell r="I335">
            <v>3.9967999709870798</v>
          </cell>
          <cell r="J335"/>
          <cell r="K335"/>
        </row>
        <row r="336">
          <cell r="A336" t="str">
            <v>SCOM-SHCONBR5</v>
          </cell>
          <cell r="B336" t="str">
            <v>VAR_ncap</v>
          </cell>
          <cell r="C336" t="str">
            <v>-</v>
          </cell>
          <cell r="D336"/>
          <cell r="E336">
            <v>5.0425956317572199E-2</v>
          </cell>
          <cell r="F336">
            <v>7.5780204597195398E-7</v>
          </cell>
          <cell r="G336">
            <v>1.3825076187683E-6</v>
          </cell>
          <cell r="H336">
            <v>0.25205860516529999</v>
          </cell>
          <cell r="I336">
            <v>2.7650137716904701E-2</v>
          </cell>
          <cell r="J336"/>
          <cell r="K336"/>
        </row>
        <row r="337">
          <cell r="A337" t="str">
            <v>SCOM-SHCONBR5</v>
          </cell>
          <cell r="B337" t="str">
            <v>VAR_cap</v>
          </cell>
          <cell r="C337" t="str">
            <v>-</v>
          </cell>
          <cell r="D337"/>
          <cell r="E337">
            <v>5.0425956317572199E-2</v>
          </cell>
          <cell r="F337">
            <v>5.0426673358295614E-2</v>
          </cell>
          <cell r="G337">
            <v>5.0427976951022004E-2</v>
          </cell>
          <cell r="H337">
            <v>0.30248909608709901</v>
          </cell>
          <cell r="I337">
            <v>0.30886428676311811</v>
          </cell>
          <cell r="J337"/>
          <cell r="K337"/>
        </row>
        <row r="338">
          <cell r="A338" t="str">
            <v>RHES-SHSTG-ELCHP</v>
          </cell>
          <cell r="B338" t="str">
            <v>VAR_fout</v>
          </cell>
          <cell r="C338" t="str">
            <v>RHES-SHAELCH</v>
          </cell>
          <cell r="D338"/>
          <cell r="F338">
            <v>1.4897669602292465</v>
          </cell>
          <cell r="G338">
            <v>1.2618016423047351</v>
          </cell>
          <cell r="H338">
            <v>1.3189949145936164</v>
          </cell>
          <cell r="I338">
            <v>3.2142354626691132</v>
          </cell>
          <cell r="J338"/>
          <cell r="K338"/>
        </row>
        <row r="339">
          <cell r="A339" t="str">
            <v>RHES-SHSTG-ELCHP</v>
          </cell>
          <cell r="B339" t="str">
            <v>VAR_fin</v>
          </cell>
          <cell r="C339" t="str">
            <v>RHES-SHAELCH</v>
          </cell>
          <cell r="D339">
            <v>7.8284802805226497E-8</v>
          </cell>
          <cell r="E339">
            <v>7.8301178550264106E-8</v>
          </cell>
          <cell r="F339">
            <v>1.4898353688037564</v>
          </cell>
          <cell r="G339">
            <v>1.2618624236855327</v>
          </cell>
          <cell r="H339">
            <v>1.3190569723001944</v>
          </cell>
          <cell r="I339">
            <v>3.2143641059193855</v>
          </cell>
          <cell r="J339"/>
        </row>
        <row r="340">
          <cell r="A340" t="str">
            <v>RHES-SHSTG-ELCHP</v>
          </cell>
          <cell r="B340" t="str">
            <v>VAR_ncap</v>
          </cell>
          <cell r="C340" t="str">
            <v>-</v>
          </cell>
          <cell r="D340">
            <v>7.5436957697662997E-3</v>
          </cell>
          <cell r="E340">
            <v>0.13897805465002</v>
          </cell>
          <cell r="F340">
            <v>5.6138360962093098E-5</v>
          </cell>
          <cell r="G340">
            <v>5.2607032631705802E-5</v>
          </cell>
          <cell r="H340">
            <v>8.2446182147044605E-2</v>
          </cell>
          <cell r="I340">
            <v>0.25767736669684899</v>
          </cell>
          <cell r="J340"/>
          <cell r="K340"/>
        </row>
        <row r="341">
          <cell r="A341" t="str">
            <v>RHES-SHSTG-ELCHP</v>
          </cell>
          <cell r="B341" t="str">
            <v>VAR_cap</v>
          </cell>
          <cell r="C341" t="str">
            <v>-</v>
          </cell>
          <cell r="D341">
            <v>7.5436957697662997E-3</v>
          </cell>
          <cell r="E341">
            <v>0.14650008223086494</v>
          </cell>
          <cell r="F341">
            <v>0.14650787025520159</v>
          </cell>
          <cell r="G341">
            <v>0.14650818557178694</v>
          </cell>
          <cell r="H341">
            <v>0.15584384788998173</v>
          </cell>
          <cell r="I341">
            <v>0.34850471114238385</v>
          </cell>
          <cell r="J341"/>
          <cell r="K341"/>
        </row>
        <row r="342">
          <cell r="A342" t="str">
            <v>SCOM-SHCONBR6</v>
          </cell>
          <cell r="B342" t="str">
            <v>VAR_fout</v>
          </cell>
          <cell r="C342" t="str">
            <v>SCOM-SHCON</v>
          </cell>
          <cell r="D342"/>
          <cell r="E342"/>
          <cell r="F342"/>
          <cell r="G342"/>
          <cell r="H342">
            <v>0.35862262309734438</v>
          </cell>
          <cell r="I342">
            <v>3.8574703917351569</v>
          </cell>
          <cell r="J342"/>
        </row>
        <row r="343">
          <cell r="A343" t="str">
            <v>SCOM-SHCONBR6</v>
          </cell>
          <cell r="B343" t="str">
            <v>VAR_fin</v>
          </cell>
          <cell r="C343" t="str">
            <v>CON</v>
          </cell>
          <cell r="D343"/>
          <cell r="F343"/>
          <cell r="G343"/>
          <cell r="H343">
            <v>0.35862262309734438</v>
          </cell>
          <cell r="I343">
            <v>3.8574703917351569</v>
          </cell>
          <cell r="J343"/>
        </row>
        <row r="344">
          <cell r="A344" t="str">
            <v>SCOM-SHCONBR6</v>
          </cell>
          <cell r="B344" t="str">
            <v>VAR_ncap</v>
          </cell>
          <cell r="C344" t="str">
            <v>-</v>
          </cell>
          <cell r="D344"/>
          <cell r="F344"/>
          <cell r="G344"/>
          <cell r="H344">
            <v>2.76070248159817E-2</v>
          </cell>
          <cell r="I344">
            <v>0.270375789879647</v>
          </cell>
          <cell r="J344"/>
        </row>
        <row r="345">
          <cell r="A345" t="str">
            <v>SCOM-SHCONBR6</v>
          </cell>
          <cell r="B345" t="str">
            <v>VAR_cap</v>
          </cell>
          <cell r="C345" t="str">
            <v>-</v>
          </cell>
          <cell r="D345"/>
          <cell r="F345"/>
          <cell r="G345"/>
          <cell r="H345">
            <v>2.7717008732367737E-2</v>
          </cell>
          <cell r="I345">
            <v>0.29809272576859563</v>
          </cell>
          <cell r="J345"/>
          <cell r="K345"/>
        </row>
        <row r="346">
          <cell r="A346" t="str">
            <v>RHNM-SHDEM</v>
          </cell>
          <cell r="B346" t="str">
            <v>VAR_fout</v>
          </cell>
          <cell r="C346" t="str">
            <v>RHNM-SHD</v>
          </cell>
          <cell r="D346"/>
          <cell r="E346">
            <v>1.2080578110778688</v>
          </cell>
          <cell r="F346">
            <v>2.8025049217267619</v>
          </cell>
          <cell r="G346">
            <v>5.1042307618570204</v>
          </cell>
          <cell r="H346">
            <v>8.896941629405994</v>
          </cell>
          <cell r="I346">
            <v>11.568474406511188</v>
          </cell>
          <cell r="J346"/>
          <cell r="K346"/>
        </row>
        <row r="347">
          <cell r="A347" t="str">
            <v>RHNM-SHDEM</v>
          </cell>
          <cell r="B347" t="str">
            <v>VAR_fin</v>
          </cell>
          <cell r="C347" t="str">
            <v>RHNM-SHLFO</v>
          </cell>
          <cell r="D347"/>
          <cell r="E347">
            <v>7.1742579794382402E-7</v>
          </cell>
          <cell r="F347">
            <v>1.3799984654753001E-3</v>
          </cell>
          <cell r="G347">
            <v>4.2996708068401086E-4</v>
          </cell>
          <cell r="H347">
            <v>3.517917182769813E-5</v>
          </cell>
          <cell r="I347">
            <v>3.217709930338673E-4</v>
          </cell>
          <cell r="J347"/>
          <cell r="K347"/>
        </row>
        <row r="348">
          <cell r="A348" t="str">
            <v>RHNM-SHDEM</v>
          </cell>
          <cell r="B348" t="str">
            <v>VAR_fin</v>
          </cell>
          <cell r="C348" t="str">
            <v>RHNM-SHLTHD</v>
          </cell>
          <cell r="D348"/>
          <cell r="E348">
            <v>0.34648919080855661</v>
          </cell>
          <cell r="F348">
            <v>0.37690553523890324</v>
          </cell>
          <cell r="G348">
            <v>0.43692673176687252</v>
          </cell>
          <cell r="H348">
            <v>1.1068135052125279</v>
          </cell>
          <cell r="I348">
            <v>1.4844347227111621</v>
          </cell>
          <cell r="J348"/>
          <cell r="K348"/>
        </row>
        <row r="349">
          <cell r="A349" t="str">
            <v>RHNM-SHDEM</v>
          </cell>
          <cell r="B349" t="str">
            <v>VAR_fin</v>
          </cell>
          <cell r="C349" t="str">
            <v>RHNM-SHCON</v>
          </cell>
          <cell r="D349"/>
          <cell r="F349">
            <v>2.1598616639555282E-4</v>
          </cell>
          <cell r="G349">
            <v>2.3048340758461631E-4</v>
          </cell>
          <cell r="H349">
            <v>2.9250568165145135E-4</v>
          </cell>
          <cell r="I349">
            <v>3.049920607872225E-4</v>
          </cell>
          <cell r="J349"/>
          <cell r="K349"/>
        </row>
        <row r="350">
          <cell r="A350" t="str">
            <v>RHNM-SHDEM</v>
          </cell>
          <cell r="B350" t="str">
            <v>VAR_fin</v>
          </cell>
          <cell r="C350" t="str">
            <v>RHNM-SHELCB</v>
          </cell>
          <cell r="D350"/>
          <cell r="E350">
            <v>0.15430527771793087</v>
          </cell>
          <cell r="F350">
            <v>0.14985248190577696</v>
          </cell>
          <cell r="G350">
            <v>3.9550049547354684E-3</v>
          </cell>
          <cell r="H350">
            <v>3.2576064837077602E-3</v>
          </cell>
          <cell r="I350">
            <v>4.1336322968622326E-3</v>
          </cell>
          <cell r="J350"/>
          <cell r="K350"/>
        </row>
        <row r="351">
          <cell r="A351" t="str">
            <v>RHNM-SHDEM</v>
          </cell>
          <cell r="B351" t="str">
            <v>VAR_fin</v>
          </cell>
          <cell r="C351" t="str">
            <v>RHNM-SHWOD</v>
          </cell>
          <cell r="D351"/>
          <cell r="E351">
            <v>8.1067124751759118E-2</v>
          </cell>
          <cell r="F351">
            <v>8.0335482743666212E-2</v>
          </cell>
          <cell r="G351">
            <v>8.0107109093263032E-2</v>
          </cell>
          <cell r="H351">
            <v>8.0904471306739043E-2</v>
          </cell>
          <cell r="I351">
            <v>3.610099471588922E-2</v>
          </cell>
          <cell r="J351"/>
          <cell r="K351"/>
        </row>
        <row r="352">
          <cell r="A352" t="str">
            <v>RHNM-SHDEM</v>
          </cell>
          <cell r="B352" t="str">
            <v>VAR_fin</v>
          </cell>
          <cell r="C352" t="str">
            <v>RHNM-SHELCH</v>
          </cell>
          <cell r="D352"/>
          <cell r="E352">
            <v>0.52855668102337439</v>
          </cell>
          <cell r="F352">
            <v>2.0777182030574823</v>
          </cell>
          <cell r="G352">
            <v>4.3327369206683022</v>
          </cell>
          <cell r="H352">
            <v>6.8322649373739273</v>
          </cell>
          <cell r="I352">
            <v>9.1654501915240729</v>
          </cell>
          <cell r="J352"/>
          <cell r="K352"/>
        </row>
        <row r="353">
          <cell r="A353" t="str">
            <v>RHNM-SHDEM</v>
          </cell>
          <cell r="B353" t="str">
            <v>VAR_fin</v>
          </cell>
          <cell r="C353" t="str">
            <v>RHNM-SHNST</v>
          </cell>
          <cell r="D353"/>
          <cell r="E353">
            <v>5.6444244450635729E-5</v>
          </cell>
          <cell r="F353">
            <v>8.6759473281102759E-5</v>
          </cell>
          <cell r="G353">
            <v>3.9428020319713674E-4</v>
          </cell>
          <cell r="H353">
            <v>1.3612308701929231E-3</v>
          </cell>
          <cell r="I353">
            <v>1.5825698841935333E-3</v>
          </cell>
          <cell r="J353"/>
          <cell r="K353"/>
        </row>
        <row r="354">
          <cell r="A354" t="str">
            <v>RHNM-SHDEM</v>
          </cell>
          <cell r="B354" t="str">
            <v>VAR_fin</v>
          </cell>
          <cell r="C354" t="str">
            <v>RHNM-SHPLT</v>
          </cell>
          <cell r="D354"/>
          <cell r="E354">
            <v>7.3467734750609248E-2</v>
          </cell>
          <cell r="F354">
            <v>7.5680832619086036E-2</v>
          </cell>
          <cell r="G354">
            <v>0.20450181835556946</v>
          </cell>
          <cell r="H354">
            <v>0.60873907492187973</v>
          </cell>
          <cell r="I354">
            <v>0.6120408222702205</v>
          </cell>
          <cell r="J354"/>
          <cell r="K354"/>
        </row>
        <row r="355">
          <cell r="A355" t="str">
            <v>RHNM-SHDEM</v>
          </cell>
          <cell r="B355" t="str">
            <v>VAR_fin</v>
          </cell>
          <cell r="C355" t="str">
            <v>RHNM-SHLTHC-NGA</v>
          </cell>
          <cell r="D355"/>
          <cell r="E355">
            <v>2.5581053490686808E-3</v>
          </cell>
          <cell r="F355">
            <v>1.2006494618764322E-2</v>
          </cell>
          <cell r="G355">
            <v>1.2590885510251814E-2</v>
          </cell>
          <cell r="H355">
            <v>0.10889052372812852</v>
          </cell>
          <cell r="I355">
            <v>8.0515400137479529E-2</v>
          </cell>
          <cell r="J355"/>
          <cell r="K355"/>
        </row>
        <row r="356">
          <cell r="A356" t="str">
            <v>RHNM-SHDEM</v>
          </cell>
          <cell r="B356" t="str">
            <v>VAR_fin</v>
          </cell>
          <cell r="C356" t="str">
            <v>RHNM-SHSOL</v>
          </cell>
          <cell r="D356"/>
          <cell r="E356">
            <v>2.1548788779585545E-2</v>
          </cell>
          <cell r="F356">
            <v>2.1672992901025399E-2</v>
          </cell>
          <cell r="G356">
            <v>2.1629869377251081E-2</v>
          </cell>
          <cell r="H356">
            <v>0.1371523118423254</v>
          </cell>
          <cell r="I356">
            <v>0.17252548710073357</v>
          </cell>
          <cell r="J356"/>
          <cell r="K356"/>
        </row>
        <row r="357">
          <cell r="A357" t="str">
            <v>RHNM-SHDEM</v>
          </cell>
          <cell r="B357" t="str">
            <v>VAR_fin</v>
          </cell>
          <cell r="C357" t="str">
            <v>RHNM-SHLTHC-WOD</v>
          </cell>
          <cell r="D357"/>
          <cell r="G357">
            <v>3.5676183623833003E-3</v>
          </cell>
          <cell r="H357">
            <v>5.8472312354516283E-3</v>
          </cell>
          <cell r="I357">
            <v>4.6625847443162276E-3</v>
          </cell>
          <cell r="J357"/>
          <cell r="K357"/>
        </row>
        <row r="358">
          <cell r="A358" t="str">
            <v>RHNM-SHDEM</v>
          </cell>
          <cell r="B358" t="str">
            <v>VAR_fin</v>
          </cell>
          <cell r="C358" t="str">
            <v>RHNM-SHNGAH</v>
          </cell>
          <cell r="E358">
            <v>1.9245028673097865E-5</v>
          </cell>
          <cell r="F358">
            <v>6.6674400704038825E-3</v>
          </cell>
          <cell r="G358">
            <v>6.7308371444760257E-3</v>
          </cell>
          <cell r="H358">
            <v>1.1365509385595975E-2</v>
          </cell>
          <cell r="I358">
            <v>6.109799697302843E-3</v>
          </cell>
          <cell r="J358"/>
          <cell r="K358"/>
        </row>
        <row r="359">
          <cell r="A359" t="str">
            <v>RHNM-SHDEM</v>
          </cell>
          <cell r="B359" t="str">
            <v>VAR_fin</v>
          </cell>
          <cell r="C359" t="str">
            <v>RHNM-SHNGA</v>
          </cell>
          <cell r="D359"/>
          <cell r="E359">
            <v>2.3298237810166941E-6</v>
          </cell>
          <cell r="F359"/>
          <cell r="G359">
            <v>4.4824963039807614E-4</v>
          </cell>
          <cell r="H359">
            <v>3.6555160326094297E-5</v>
          </cell>
          <cell r="I359">
            <v>3.1045082948284025E-4</v>
          </cell>
          <cell r="J359"/>
          <cell r="K359"/>
        </row>
        <row r="360">
          <cell r="A360" t="str">
            <v>SCOM-STG-ELCSPEC</v>
          </cell>
          <cell r="B360" t="str">
            <v>VAR_fout</v>
          </cell>
          <cell r="C360" t="str">
            <v>SCOM-ELS</v>
          </cell>
          <cell r="D360"/>
          <cell r="E360">
            <v>2.0451072902495027E-2</v>
          </cell>
          <cell r="F360">
            <v>2.0724288046695301E-2</v>
          </cell>
          <cell r="G360">
            <v>2.0782344957479458E-2</v>
          </cell>
          <cell r="H360">
            <v>2.1809995742814479E-2</v>
          </cell>
          <cell r="I360">
            <v>2.1992584840780968E-2</v>
          </cell>
          <cell r="J360"/>
          <cell r="K360"/>
        </row>
        <row r="361">
          <cell r="A361" t="str">
            <v>SCOM-STG-ELCSPEC</v>
          </cell>
          <cell r="B361" t="str">
            <v>VAR_fin</v>
          </cell>
          <cell r="C361" t="str">
            <v>SCOM-ELS</v>
          </cell>
          <cell r="D361"/>
          <cell r="E361">
            <v>2.0451072902495111E-2</v>
          </cell>
          <cell r="F361">
            <v>2.0724288046695311E-2</v>
          </cell>
          <cell r="G361">
            <v>2.0782344957479465E-2</v>
          </cell>
          <cell r="H361">
            <v>2.1809995742814482E-2</v>
          </cell>
          <cell r="I361">
            <v>2.1992584840780954E-2</v>
          </cell>
          <cell r="J361"/>
          <cell r="K361"/>
        </row>
        <row r="362">
          <cell r="A362" t="str">
            <v>SCOM-STG-ELCSPEC</v>
          </cell>
          <cell r="B362" t="str">
            <v>VAR_ncap</v>
          </cell>
          <cell r="C362" t="str">
            <v>-</v>
          </cell>
          <cell r="D362"/>
          <cell r="E362">
            <v>7.9160847192427002E-4</v>
          </cell>
          <cell r="F362">
            <v>8.0508332568325305E-6</v>
          </cell>
          <cell r="G362">
            <v>4.4979637750428602E-6</v>
          </cell>
          <cell r="H362">
            <v>3.8421028030749402E-4</v>
          </cell>
          <cell r="I362">
            <v>4.2703598265586199E-4</v>
          </cell>
          <cell r="J362"/>
          <cell r="K362"/>
        </row>
        <row r="363">
          <cell r="A363" t="str">
            <v>SCOM-STG-ELCSPEC</v>
          </cell>
          <cell r="B363" t="str">
            <v>VAR_cap</v>
          </cell>
          <cell r="C363" t="str">
            <v>-</v>
          </cell>
          <cell r="D363"/>
          <cell r="E363">
            <v>7.9160847192427002E-4</v>
          </cell>
          <cell r="F363">
            <v>7.9931693657914974E-4</v>
          </cell>
          <cell r="G363">
            <v>8.0297675743139783E-4</v>
          </cell>
          <cell r="H363">
            <v>8.3815319257063143E-4</v>
          </cell>
          <cell r="I363">
            <v>8.3918403551763319E-4</v>
          </cell>
          <cell r="J363"/>
          <cell r="K363"/>
        </row>
        <row r="364">
          <cell r="A364" t="str">
            <v>SCOM-SHCONBR7</v>
          </cell>
          <cell r="B364" t="str">
            <v>VAR_fout</v>
          </cell>
          <cell r="C364" t="str">
            <v>SCOM-SHCON</v>
          </cell>
          <cell r="D364"/>
          <cell r="G364"/>
          <cell r="H364"/>
          <cell r="I364">
            <v>5.9563832675718189E-3</v>
          </cell>
          <cell r="J364"/>
        </row>
        <row r="365">
          <cell r="A365" t="str">
            <v>SCOM-SHCONBR7</v>
          </cell>
          <cell r="B365" t="str">
            <v>VAR_fin</v>
          </cell>
          <cell r="C365" t="str">
            <v>CON</v>
          </cell>
          <cell r="D365"/>
          <cell r="G365"/>
          <cell r="H365"/>
          <cell r="I365">
            <v>5.9563832675718189E-3</v>
          </cell>
          <cell r="J365"/>
        </row>
        <row r="366">
          <cell r="A366" t="str">
            <v>SCOM-SHCONBR7</v>
          </cell>
          <cell r="B366" t="str">
            <v>VAR_ncap</v>
          </cell>
          <cell r="C366" t="str">
            <v>-</v>
          </cell>
          <cell r="D366"/>
          <cell r="G366"/>
          <cell r="H366"/>
          <cell r="I366">
            <v>4.60343829515695E-4</v>
          </cell>
          <cell r="J366"/>
          <cell r="K366"/>
        </row>
        <row r="367">
          <cell r="A367" t="str">
            <v>SCOM-SHCONBR7</v>
          </cell>
          <cell r="B367" t="str">
            <v>VAR_cap</v>
          </cell>
          <cell r="C367" t="str">
            <v>-</v>
          </cell>
          <cell r="D367"/>
          <cell r="G367"/>
          <cell r="H367"/>
          <cell r="I367">
            <v>4.60343829515695E-4</v>
          </cell>
          <cell r="J367"/>
          <cell r="K367"/>
        </row>
        <row r="368">
          <cell r="A368" t="str">
            <v>SCOM-SHCONBR8</v>
          </cell>
          <cell r="B368" t="str">
            <v>VAR_fout</v>
          </cell>
          <cell r="C368" t="str">
            <v>SCOM-SHCON</v>
          </cell>
          <cell r="D368"/>
          <cell r="G368"/>
          <cell r="H368"/>
          <cell r="I368">
            <v>1.6405608136374846E-4</v>
          </cell>
          <cell r="J368"/>
        </row>
        <row r="369">
          <cell r="A369" t="str">
            <v>SCOM-SHCONBR8</v>
          </cell>
          <cell r="B369" t="str">
            <v>VAR_fin</v>
          </cell>
          <cell r="C369" t="str">
            <v>CON</v>
          </cell>
          <cell r="G369"/>
          <cell r="H369"/>
          <cell r="I369">
            <v>1.6405608136374846E-4</v>
          </cell>
          <cell r="J369"/>
          <cell r="K369"/>
        </row>
        <row r="370">
          <cell r="A370" t="str">
            <v>SCOM-SHCONBR8</v>
          </cell>
          <cell r="B370" t="str">
            <v>VAR_ncap</v>
          </cell>
          <cell r="C370" t="str">
            <v>-</v>
          </cell>
          <cell r="G370"/>
          <cell r="H370"/>
          <cell r="I370">
            <v>1.25547512183727E-5</v>
          </cell>
          <cell r="J370"/>
          <cell r="K370"/>
        </row>
        <row r="371">
          <cell r="A371" t="str">
            <v>SCOM-SHCONBR8</v>
          </cell>
          <cell r="B371" t="str">
            <v>VAR_cap</v>
          </cell>
          <cell r="C371" t="str">
            <v>-</v>
          </cell>
          <cell r="G371"/>
          <cell r="H371"/>
          <cell r="I371">
            <v>1.25547512183727E-5</v>
          </cell>
          <cell r="J371"/>
          <cell r="K371"/>
        </row>
        <row r="372">
          <cell r="A372" t="str">
            <v>ITOT-ELCSPEC</v>
          </cell>
          <cell r="B372" t="str">
            <v>VAR_fout</v>
          </cell>
          <cell r="C372" t="str">
            <v>ITOT-ELS</v>
          </cell>
          <cell r="D372">
            <v>48.063397652170998</v>
          </cell>
          <cell r="E372">
            <v>49.629878559239536</v>
          </cell>
          <cell r="F372">
            <v>50.570160203991712</v>
          </cell>
          <cell r="G372">
            <v>52.122708312891405</v>
          </cell>
          <cell r="H372">
            <v>54.562441675499805</v>
          </cell>
          <cell r="I372">
            <v>57.048494602267361</v>
          </cell>
          <cell r="J372"/>
          <cell r="K372"/>
        </row>
        <row r="373">
          <cell r="A373" t="str">
            <v>ITOT-ELCSPEC</v>
          </cell>
          <cell r="B373" t="str">
            <v>VAR_fin</v>
          </cell>
          <cell r="C373" t="str">
            <v>ITOT_ELC</v>
          </cell>
          <cell r="D373">
            <v>48.063397652170998</v>
          </cell>
          <cell r="E373">
            <v>49.629878559239536</v>
          </cell>
          <cell r="F373">
            <v>50.570160203991712</v>
          </cell>
          <cell r="G373">
            <v>52.122708312891405</v>
          </cell>
          <cell r="H373">
            <v>54.562441675499805</v>
          </cell>
          <cell r="I373">
            <v>57.048494602267361</v>
          </cell>
          <cell r="J373"/>
        </row>
        <row r="374">
          <cell r="A374" t="str">
            <v>ITOT-ELCSPEC</v>
          </cell>
          <cell r="B374" t="str">
            <v>VAR_ncap</v>
          </cell>
          <cell r="C374" t="str">
            <v>-</v>
          </cell>
          <cell r="D374">
            <v>8.3500737088849405E-2</v>
          </cell>
          <cell r="E374">
            <v>8.5188834825209794E-2</v>
          </cell>
          <cell r="F374">
            <v>5.1136894046182102E-2</v>
          </cell>
          <cell r="G374">
            <v>8.4433349865248905E-2</v>
          </cell>
          <cell r="H374">
            <v>5.3914297676548602E-2</v>
          </cell>
          <cell r="I374">
            <v>2.6458973542508599</v>
          </cell>
          <cell r="J374"/>
          <cell r="K374"/>
        </row>
        <row r="375">
          <cell r="A375" t="str">
            <v>ITOT-ELCSPEC</v>
          </cell>
          <cell r="B375" t="str">
            <v>VAR_cap</v>
          </cell>
          <cell r="C375" t="str">
            <v>-</v>
          </cell>
          <cell r="D375">
            <v>2.6138279691215596</v>
          </cell>
          <cell r="E375">
            <v>2.69901621955594</v>
          </cell>
          <cell r="F375">
            <v>2.7501515356750508</v>
          </cell>
          <cell r="G375">
            <v>2.8345820197627272</v>
          </cell>
          <cell r="H375">
            <v>2.9672624921091404</v>
          </cell>
          <cell r="I375">
            <v>3.1024600906086288</v>
          </cell>
          <cell r="J375"/>
          <cell r="K375"/>
        </row>
        <row r="376">
          <cell r="A376" t="str">
            <v>RHNM-SHLTHDH</v>
          </cell>
          <cell r="B376" t="str">
            <v>VAR_fout</v>
          </cell>
          <cell r="C376" t="str">
            <v>RHNM-SHLTHD</v>
          </cell>
          <cell r="E376">
            <v>0.34658196392799206</v>
          </cell>
          <cell r="F376">
            <v>0.37872274715954041</v>
          </cell>
          <cell r="G376">
            <v>0.43904518635115353</v>
          </cell>
          <cell r="H376">
            <v>1.1092239071079972</v>
          </cell>
          <cell r="I376">
            <v>1.4907240741795811</v>
          </cell>
          <cell r="J376"/>
          <cell r="K376"/>
        </row>
        <row r="377">
          <cell r="A377" t="str">
            <v>RHNM-SHLTHDH</v>
          </cell>
          <cell r="B377" t="str">
            <v>VAR_fin</v>
          </cell>
          <cell r="C377" t="str">
            <v>RHNMLTHDHC</v>
          </cell>
          <cell r="D377"/>
          <cell r="E377">
            <v>0.34658196392799206</v>
          </cell>
          <cell r="F377">
            <v>0.37872274715954041</v>
          </cell>
          <cell r="G377">
            <v>0.43904518635115353</v>
          </cell>
          <cell r="H377">
            <v>1.1092239071079972</v>
          </cell>
          <cell r="I377">
            <v>1.4907240741795811</v>
          </cell>
          <cell r="J377"/>
          <cell r="K377"/>
        </row>
        <row r="378">
          <cell r="A378" t="str">
            <v>RHNM-SHLTHDH</v>
          </cell>
          <cell r="B378" t="str">
            <v>VAR_fin</v>
          </cell>
          <cell r="C378" t="str">
            <v>RHNM_LTH_DH</v>
          </cell>
          <cell r="E378">
            <v>0.35008279184645652</v>
          </cell>
          <cell r="F378">
            <v>0.38254822945408079</v>
          </cell>
          <cell r="G378">
            <v>0.44347998621328671</v>
          </cell>
          <cell r="H378">
            <v>1.120428188997977</v>
          </cell>
          <cell r="I378">
            <v>1.5057818931106894</v>
          </cell>
          <cell r="J378"/>
          <cell r="K378"/>
        </row>
        <row r="379">
          <cell r="A379" t="str">
            <v>RHNM-SHLTHDH</v>
          </cell>
          <cell r="B379" t="str">
            <v>VAR_ncap</v>
          </cell>
          <cell r="C379" t="str">
            <v>-</v>
          </cell>
          <cell r="D379"/>
          <cell r="E379">
            <v>2.7618231747878402E-2</v>
          </cell>
          <cell r="F379">
            <v>2.1187446525131001E-3</v>
          </cell>
          <cell r="G379">
            <v>4.4195226479070296E-3</v>
          </cell>
          <cell r="H379">
            <v>4.8539961657066498E-2</v>
          </cell>
          <cell r="I379">
            <v>2.9951534705957999E-2</v>
          </cell>
          <cell r="J379"/>
          <cell r="K379"/>
        </row>
        <row r="380">
          <cell r="A380" t="str">
            <v>RHNM-SHLTHDH</v>
          </cell>
          <cell r="B380" t="str">
            <v>VAR_cap</v>
          </cell>
          <cell r="C380" t="str">
            <v>-</v>
          </cell>
          <cell r="E380">
            <v>2.7618231747878402E-2</v>
          </cell>
          <cell r="F380">
            <v>2.97369764003915E-2</v>
          </cell>
          <cell r="G380">
            <v>3.4156499048298497E-2</v>
          </cell>
          <cell r="H380">
            <v>8.8929717963832894E-2</v>
          </cell>
          <cell r="I380">
            <v>0.11888125266979099</v>
          </cell>
          <cell r="J380"/>
          <cell r="K380"/>
        </row>
        <row r="381">
          <cell r="A381" t="str">
            <v>SCOM-SHCONBR9</v>
          </cell>
          <cell r="B381" t="str">
            <v>VAR_fout</v>
          </cell>
          <cell r="C381" t="str">
            <v>SCOM-SHCON</v>
          </cell>
          <cell r="G381"/>
          <cell r="H381"/>
          <cell r="I381">
            <v>4.6077253605217257E-5</v>
          </cell>
          <cell r="J381"/>
          <cell r="K381"/>
        </row>
        <row r="382">
          <cell r="A382" t="str">
            <v>SCOM-SHCONBR9</v>
          </cell>
          <cell r="B382" t="str">
            <v>VAR_fin</v>
          </cell>
          <cell r="C382" t="str">
            <v>CON</v>
          </cell>
          <cell r="D382"/>
          <cell r="G382"/>
          <cell r="H382"/>
          <cell r="I382">
            <v>4.6077253605217257E-5</v>
          </cell>
          <cell r="J382"/>
          <cell r="K382"/>
        </row>
        <row r="383">
          <cell r="A383" t="str">
            <v>SCOM-SHCONBR9</v>
          </cell>
          <cell r="B383" t="str">
            <v>VAR_ncap</v>
          </cell>
          <cell r="C383" t="str">
            <v>-</v>
          </cell>
          <cell r="H383"/>
          <cell r="I383">
            <v>3.43003424300178E-6</v>
          </cell>
          <cell r="J383"/>
          <cell r="K383"/>
        </row>
        <row r="384">
          <cell r="A384" t="str">
            <v>SCOM-SHCONBR9</v>
          </cell>
          <cell r="B384" t="str">
            <v>VAR_cap</v>
          </cell>
          <cell r="C384" t="str">
            <v>-</v>
          </cell>
          <cell r="H384"/>
          <cell r="I384">
            <v>3.43003424300178E-6</v>
          </cell>
          <cell r="J384"/>
          <cell r="K384"/>
        </row>
        <row r="385">
          <cell r="A385" t="str">
            <v>ITOT-SWHCOABR</v>
          </cell>
          <cell r="B385" t="str">
            <v>VAR_fout</v>
          </cell>
          <cell r="C385" t="str">
            <v>ITOT-SWH</v>
          </cell>
          <cell r="D385">
            <v>2.3674017467960597</v>
          </cell>
          <cell r="E385">
            <v>2.3075028797478656</v>
          </cell>
          <cell r="F385">
            <v>8.7448187897960442E-3</v>
          </cell>
          <cell r="G385">
            <v>5.581079372356597E-4</v>
          </cell>
          <cell r="H385">
            <v>8.4832287451014419E-4</v>
          </cell>
          <cell r="I385">
            <v>2.573495900575088E-4</v>
          </cell>
          <cell r="J385"/>
          <cell r="K385"/>
        </row>
        <row r="386">
          <cell r="A386" t="str">
            <v>ITOT-SWHCOABR</v>
          </cell>
          <cell r="B386" t="str">
            <v>VAR_fout</v>
          </cell>
          <cell r="C386" t="str">
            <v>CO2_I</v>
          </cell>
          <cell r="D386">
            <v>330.01224350074398</v>
          </cell>
          <cell r="E386">
            <v>321.17945488382497</v>
          </cell>
          <cell r="F386">
            <v>1.21444899148179</v>
          </cell>
          <cell r="G386">
            <v>7.7218814599620406E-2</v>
          </cell>
          <cell r="H386">
            <v>0.116503008099393</v>
          </cell>
          <cell r="I386">
            <v>3.50828044093104E-2</v>
          </cell>
          <cell r="J386"/>
        </row>
        <row r="387">
          <cell r="A387" t="str">
            <v>ITOT-SWHCOABR</v>
          </cell>
          <cell r="B387" t="str">
            <v>VAR_fin</v>
          </cell>
          <cell r="C387" t="str">
            <v>ICOA</v>
          </cell>
          <cell r="D387">
            <v>3.5600026267609901</v>
          </cell>
          <cell r="E387">
            <v>3.4647190386604612</v>
          </cell>
          <cell r="F387">
            <v>1.3100852119544646E-2</v>
          </cell>
          <cell r="G387">
            <v>8.3299692124725439E-4</v>
          </cell>
          <cell r="H387">
            <v>1.2567746289039174E-3</v>
          </cell>
          <cell r="I387">
            <v>3.7845527949633648E-4</v>
          </cell>
          <cell r="J387"/>
        </row>
        <row r="388">
          <cell r="A388" t="str">
            <v>ITOT-SWHCOABR</v>
          </cell>
          <cell r="B388" t="str">
            <v>VAR_ncap</v>
          </cell>
          <cell r="C388" t="str">
            <v>-</v>
          </cell>
          <cell r="E388">
            <v>1.31375766651057E-5</v>
          </cell>
          <cell r="F388">
            <v>1.2141688172094599E-5</v>
          </cell>
          <cell r="G388">
            <v>9.6911337017391307E-6</v>
          </cell>
          <cell r="H388">
            <v>7.0331179024884694E-5</v>
          </cell>
          <cell r="I388">
            <v>3.6715603330139698E-6</v>
          </cell>
          <cell r="J388"/>
        </row>
        <row r="389">
          <cell r="A389" t="str">
            <v>ITOT-SWHCOABR</v>
          </cell>
          <cell r="B389" t="str">
            <v>VAR_cap</v>
          </cell>
          <cell r="C389" t="str">
            <v>-</v>
          </cell>
          <cell r="D389">
            <v>0.26172155007150499</v>
          </cell>
          <cell r="E389">
            <v>0.1770259401162706</v>
          </cell>
          <cell r="F389">
            <v>8.3181914090818543E-4</v>
          </cell>
          <cell r="G389">
            <v>5.2729160117948037E-5</v>
          </cell>
          <cell r="H389">
            <v>7.9700775407167971E-5</v>
          </cell>
          <cell r="I389">
            <v>2.4225055702503298E-5</v>
          </cell>
          <cell r="J389"/>
          <cell r="K389"/>
        </row>
        <row r="390">
          <cell r="A390" t="str">
            <v>RHSA-WHDEM</v>
          </cell>
          <cell r="B390" t="str">
            <v>VAR_fout</v>
          </cell>
          <cell r="C390" t="str">
            <v>WWTPC</v>
          </cell>
          <cell r="D390">
            <v>2.3913389111361462E-2</v>
          </cell>
          <cell r="E390">
            <v>9.1834048610061891E-3</v>
          </cell>
          <cell r="F390">
            <v>0.17276972613259489</v>
          </cell>
          <cell r="G390">
            <v>0.28423654738323556</v>
          </cell>
          <cell r="H390">
            <v>0.99400279969609184</v>
          </cell>
          <cell r="I390">
            <v>1.1112176333061885</v>
          </cell>
          <cell r="J390"/>
          <cell r="K390"/>
        </row>
        <row r="391">
          <cell r="A391" t="str">
            <v>RHSA-WHDEM</v>
          </cell>
          <cell r="B391" t="str">
            <v>VAR_fout</v>
          </cell>
          <cell r="C391" t="str">
            <v>RHSA-WHD</v>
          </cell>
          <cell r="D391">
            <v>26.438654975424289</v>
          </cell>
          <cell r="E391">
            <v>25.92879146371218</v>
          </cell>
          <cell r="F391">
            <v>25.418927951999976</v>
          </cell>
          <cell r="G391">
            <v>25.509072923999994</v>
          </cell>
          <cell r="H391">
            <v>25.33969431720001</v>
          </cell>
          <cell r="I391">
            <v>24.930159425999989</v>
          </cell>
          <cell r="J391"/>
          <cell r="K391"/>
        </row>
        <row r="392">
          <cell r="A392" t="str">
            <v>RHSA-WHDEM</v>
          </cell>
          <cell r="B392" t="str">
            <v>VAR_fin</v>
          </cell>
          <cell r="C392" t="str">
            <v>RHSA-WHNGA</v>
          </cell>
          <cell r="D392">
            <v>6.2067514211461852</v>
          </cell>
          <cell r="E392">
            <v>5.2413356989522288</v>
          </cell>
          <cell r="F392">
            <v>6.1676787986221173</v>
          </cell>
          <cell r="G392">
            <v>4.61304046512711</v>
          </cell>
          <cell r="H392">
            <v>3.90567601265812</v>
          </cell>
          <cell r="I392">
            <v>1.9686732214458584</v>
          </cell>
          <cell r="J392"/>
          <cell r="K392"/>
        </row>
        <row r="393">
          <cell r="A393" t="str">
            <v>RHSA-WHDEM</v>
          </cell>
          <cell r="B393" t="str">
            <v>VAR_fin</v>
          </cell>
          <cell r="C393" t="str">
            <v>RHSA-WHLFO</v>
          </cell>
          <cell r="D393">
            <v>6.8195636819815455</v>
          </cell>
          <cell r="E393">
            <v>5.9476406758165581</v>
          </cell>
          <cell r="F393">
            <v>0.14343675452202778</v>
          </cell>
          <cell r="G393">
            <v>0.10043906096918695</v>
          </cell>
          <cell r="H393">
            <v>9.0106156222102718E-2</v>
          </cell>
          <cell r="I393">
            <v>7.0242753689139945E-2</v>
          </cell>
          <cell r="J393"/>
          <cell r="K393"/>
        </row>
        <row r="394">
          <cell r="A394" t="str">
            <v>RHSA-WHDEM</v>
          </cell>
          <cell r="B394" t="str">
            <v>VAR_fin</v>
          </cell>
          <cell r="C394" t="str">
            <v>RHSA-WHWOD</v>
          </cell>
          <cell r="D394">
            <v>0.55563134177483708</v>
          </cell>
          <cell r="E394">
            <v>0.58706650368005941</v>
          </cell>
          <cell r="F394">
            <v>0.34449657229172098</v>
          </cell>
          <cell r="G394">
            <v>0.30599484260623427</v>
          </cell>
          <cell r="H394">
            <v>0.27478419172263063</v>
          </cell>
          <cell r="I394">
            <v>0.13927844031681494</v>
          </cell>
          <cell r="J394"/>
          <cell r="K394"/>
        </row>
        <row r="395">
          <cell r="A395" t="str">
            <v>RHSA-WHDEM</v>
          </cell>
          <cell r="B395" t="str">
            <v>VAR_fin</v>
          </cell>
          <cell r="C395" t="str">
            <v>RHSA-WHNGAH</v>
          </cell>
          <cell r="D395">
            <v>4.0988547167352556E-2</v>
          </cell>
          <cell r="E395">
            <v>1.2742609540342653E-2</v>
          </cell>
          <cell r="F395">
            <v>0.1288849490178767</v>
          </cell>
          <cell r="G395">
            <v>0.10116846262155466</v>
          </cell>
          <cell r="H395">
            <v>9.4061793733158774E-2</v>
          </cell>
          <cell r="I395">
            <v>7.15023089815566E-2</v>
          </cell>
          <cell r="J395"/>
          <cell r="K395"/>
        </row>
        <row r="396">
          <cell r="A396" t="str">
            <v>RHSA-WHDEM</v>
          </cell>
          <cell r="B396" t="str">
            <v>VAR_fin</v>
          </cell>
          <cell r="C396" t="str">
            <v>RHSA-WHNST</v>
          </cell>
          <cell r="D396">
            <v>5.1031887282872147E-2</v>
          </cell>
          <cell r="E396">
            <v>2.8521872606616646E-2</v>
          </cell>
          <cell r="F396">
            <v>7.6382702020519791E-2</v>
          </cell>
          <cell r="G396">
            <v>6.0221190988352213E-2</v>
          </cell>
          <cell r="H396">
            <v>5.2882619667196568E-2</v>
          </cell>
          <cell r="I396">
            <v>4.0509245663944711E-2</v>
          </cell>
          <cell r="J396"/>
          <cell r="K396"/>
        </row>
        <row r="397">
          <cell r="A397" t="str">
            <v>RHSA-WHDEM</v>
          </cell>
          <cell r="B397" t="str">
            <v>VAR_fin</v>
          </cell>
          <cell r="C397" t="str">
            <v>RHSA-WHPLT</v>
          </cell>
          <cell r="D397">
            <v>0.26915950006893524</v>
          </cell>
          <cell r="E397">
            <v>0.22004969047337206</v>
          </cell>
          <cell r="F397">
            <v>0.20788410004631963</v>
          </cell>
          <cell r="G397">
            <v>0.18347545353114203</v>
          </cell>
          <cell r="H397">
            <v>0.18576378096269219</v>
          </cell>
          <cell r="I397">
            <v>0.17455482012959603</v>
          </cell>
          <cell r="J397"/>
        </row>
        <row r="398">
          <cell r="A398" t="str">
            <v>RHSA-WHDEM</v>
          </cell>
          <cell r="B398" t="str">
            <v>VAR_fin</v>
          </cell>
          <cell r="C398" t="str">
            <v>RHSA-WHLTHRD</v>
          </cell>
          <cell r="D398">
            <v>1.2779593249698999</v>
          </cell>
          <cell r="E398">
            <v>1.4306462462123171</v>
          </cell>
          <cell r="F398">
            <v>1.3013754431125764</v>
          </cell>
          <cell r="G398">
            <v>1.4055762478590452</v>
          </cell>
          <cell r="H398">
            <v>1.4115872898639621</v>
          </cell>
          <cell r="I398">
            <v>1.4187910140113174</v>
          </cell>
        </row>
        <row r="399">
          <cell r="A399" t="str">
            <v>RHSA-WHDEM</v>
          </cell>
          <cell r="B399" t="str">
            <v>VAR_fin</v>
          </cell>
          <cell r="C399" t="str">
            <v>RHSA-WHELCB</v>
          </cell>
          <cell r="D399">
            <v>6.4617522809315648</v>
          </cell>
          <cell r="E399">
            <v>6.9115604811051874</v>
          </cell>
          <cell r="F399">
            <v>6.6700670506925777</v>
          </cell>
          <cell r="G399">
            <v>3.4707129912883299</v>
          </cell>
          <cell r="H399">
            <v>1.164368439508394</v>
          </cell>
          <cell r="I399">
            <v>0.41314691180781099</v>
          </cell>
          <cell r="J399"/>
        </row>
        <row r="400">
          <cell r="A400" t="str">
            <v>RHSA-WHDEM</v>
          </cell>
          <cell r="B400" t="str">
            <v>VAR_fin</v>
          </cell>
          <cell r="C400" t="str">
            <v>RHSA-WHSOL</v>
          </cell>
          <cell r="D400">
            <v>1.6629892934767967</v>
          </cell>
          <cell r="E400">
            <v>1.974425521804684</v>
          </cell>
          <cell r="F400">
            <v>1.7904477709314226</v>
          </cell>
          <cell r="G400">
            <v>1.8361601097817288</v>
          </cell>
          <cell r="H400">
            <v>2.9177367614550187</v>
          </cell>
          <cell r="I400">
            <v>2.9280395750906827</v>
          </cell>
          <cell r="J400"/>
        </row>
        <row r="401">
          <cell r="A401" t="str">
            <v>RHSA-WHDEM</v>
          </cell>
          <cell r="B401" t="str">
            <v>VAR_fin</v>
          </cell>
          <cell r="C401" t="str">
            <v>RHSA-WHELCH</v>
          </cell>
          <cell r="D401">
            <v>3.1167410857356663</v>
          </cell>
          <cell r="E401">
            <v>3.5839855683818298</v>
          </cell>
          <cell r="F401">
            <v>8.7610435368754302</v>
          </cell>
          <cell r="G401">
            <v>13.716520646610563</v>
          </cell>
          <cell r="H401">
            <v>16.236730071102812</v>
          </cell>
          <cell r="I401">
            <v>18.816638768169469</v>
          </cell>
          <cell r="J401"/>
          <cell r="K401"/>
        </row>
        <row r="402">
          <cell r="A402" t="str">
            <v>RHSA-WHNGAHP</v>
          </cell>
          <cell r="B402" t="str">
            <v>VAR_fout</v>
          </cell>
          <cell r="C402" t="str">
            <v>RHSA-WHANGAH</v>
          </cell>
          <cell r="F402">
            <v>2.5897177090727203E-3</v>
          </cell>
          <cell r="G402">
            <v>3.0369543599580557E-3</v>
          </cell>
          <cell r="H402">
            <v>6.864826541822959E-3</v>
          </cell>
          <cell r="I402">
            <v>2.4431429612544269E-3</v>
          </cell>
          <cell r="J402"/>
          <cell r="K402"/>
        </row>
        <row r="403">
          <cell r="A403" t="str">
            <v>RHSA-WHNGAHP</v>
          </cell>
          <cell r="B403" t="str">
            <v>VAR_fout</v>
          </cell>
          <cell r="C403" t="str">
            <v>CO2_R</v>
          </cell>
          <cell r="F403">
            <v>8.5867183299060304E-2</v>
          </cell>
          <cell r="G403">
            <v>0.10016621397756401</v>
          </cell>
          <cell r="H403">
            <v>0.214383287352611</v>
          </cell>
          <cell r="I403">
            <v>7.3607512294203897E-2</v>
          </cell>
          <cell r="J403"/>
          <cell r="K403"/>
        </row>
        <row r="404">
          <cell r="A404" t="str">
            <v>RHSA-WHNGAHP</v>
          </cell>
          <cell r="B404" t="str">
            <v>VAR_fin</v>
          </cell>
          <cell r="C404" t="str">
            <v>RNGA</v>
          </cell>
          <cell r="F404">
            <v>1.5224677889904303E-3</v>
          </cell>
          <cell r="G404">
            <v>1.7759967017298586E-3</v>
          </cell>
          <cell r="H404">
            <v>3.8011221161810354E-3</v>
          </cell>
          <cell r="I404">
            <v>1.3050977357128345E-3</v>
          </cell>
          <cell r="J404"/>
          <cell r="K404"/>
        </row>
        <row r="405">
          <cell r="A405" t="str">
            <v>RHSA-WHNGAHP</v>
          </cell>
          <cell r="B405" t="str">
            <v>VAR_ncap</v>
          </cell>
          <cell r="C405" t="str">
            <v>-</v>
          </cell>
          <cell r="E405">
            <v>3.79257591922509E-6</v>
          </cell>
          <cell r="F405">
            <v>2.3118875470277801E-4</v>
          </cell>
          <cell r="G405">
            <v>2.98150611010003E-6</v>
          </cell>
          <cell r="H405">
            <v>7.8107655982316199E-5</v>
          </cell>
          <cell r="I405">
            <v>6.0753454418799902E-7</v>
          </cell>
          <cell r="J405"/>
          <cell r="K405"/>
        </row>
        <row r="406">
          <cell r="A406" t="str">
            <v>RHSA-WHNGAHP</v>
          </cell>
          <cell r="B406" t="str">
            <v>VAR_cap</v>
          </cell>
          <cell r="C406" t="str">
            <v>-</v>
          </cell>
          <cell r="D406">
            <v>4.7729432218241499E-11</v>
          </cell>
          <cell r="E406">
            <v>3.7926236486573083E-6</v>
          </cell>
          <cell r="F406">
            <v>2.3485837144909851E-4</v>
          </cell>
          <cell r="G406">
            <v>2.3752184570819377E-4</v>
          </cell>
          <cell r="H406">
            <v>4.9664241763108905E-4</v>
          </cell>
          <cell r="I406">
            <v>2.1606578934481752E-4</v>
          </cell>
          <cell r="J406"/>
          <cell r="K406"/>
        </row>
        <row r="407">
          <cell r="A407" t="str">
            <v>SCOM-SHSTG-ELCHP</v>
          </cell>
          <cell r="B407" t="str">
            <v>VAR_fout</v>
          </cell>
          <cell r="C407" t="str">
            <v>SCOM-SHAELCH</v>
          </cell>
          <cell r="F407">
            <v>7.0972242596610696E-3</v>
          </cell>
          <cell r="G407">
            <v>1.9682628983102675E-3</v>
          </cell>
          <cell r="H407">
            <v>0.64421805187346148</v>
          </cell>
          <cell r="I407">
            <v>1.7371789740235459</v>
          </cell>
          <cell r="K407"/>
        </row>
        <row r="408">
          <cell r="A408" t="str">
            <v>SCOM-SHSTG-ELCHP</v>
          </cell>
          <cell r="B408" t="str">
            <v>VAR_fin</v>
          </cell>
          <cell r="C408" t="str">
            <v>SCOM-SHAELCH</v>
          </cell>
          <cell r="F408">
            <v>9.200694770983826E-3</v>
          </cell>
          <cell r="G408">
            <v>2.4946565344937462E-3</v>
          </cell>
          <cell r="H408">
            <v>0.75794925916507705</v>
          </cell>
          <cell r="I408">
            <v>1.9302463099246914</v>
          </cell>
          <cell r="J408"/>
          <cell r="K408"/>
        </row>
        <row r="409">
          <cell r="A409" t="str">
            <v>SCOM-SHSTG-ELCHP</v>
          </cell>
          <cell r="B409" t="str">
            <v>VAR_ncap</v>
          </cell>
          <cell r="C409" t="str">
            <v>-</v>
          </cell>
          <cell r="D409">
            <v>1.12532142670091E-2</v>
          </cell>
          <cell r="E409">
            <v>9.0117126046074497E-2</v>
          </cell>
          <cell r="F409">
            <v>8.56174275131797E-5</v>
          </cell>
          <cell r="G409">
            <v>8.3012479448284104E-5</v>
          </cell>
          <cell r="H409">
            <v>5.6996762456808202E-2</v>
          </cell>
          <cell r="I409">
            <v>9.4934256200382802E-2</v>
          </cell>
          <cell r="J409"/>
          <cell r="K409"/>
        </row>
        <row r="410">
          <cell r="A410" t="str">
            <v>SCOM-SHSTG-ELCHP</v>
          </cell>
          <cell r="B410" t="str">
            <v>VAR_cap</v>
          </cell>
          <cell r="C410" t="str">
            <v>-</v>
          </cell>
          <cell r="D410">
            <v>1.12532142670091E-2</v>
          </cell>
          <cell r="E410">
            <v>0.10132157059265273</v>
          </cell>
          <cell r="F410">
            <v>0.10132128764454099</v>
          </cell>
          <cell r="G410">
            <v>0.10132131339485752</v>
          </cell>
          <cell r="H410">
            <v>0.10994821826193228</v>
          </cell>
          <cell r="I410">
            <v>0.15861527398457381</v>
          </cell>
          <cell r="J410"/>
        </row>
        <row r="411">
          <cell r="A411" t="str">
            <v>RHEM-SHLFOBR</v>
          </cell>
          <cell r="B411" t="str">
            <v>VAR_fout</v>
          </cell>
          <cell r="C411" t="str">
            <v>CO2_R</v>
          </cell>
          <cell r="D411">
            <v>1928.71044429993</v>
          </cell>
          <cell r="E411">
            <v>1522.1333075372199</v>
          </cell>
          <cell r="F411">
            <v>1509.37472141234</v>
          </cell>
          <cell r="G411">
            <v>1509.35673531305</v>
          </cell>
          <cell r="H411">
            <v>1078.21813310673</v>
          </cell>
          <cell r="I411">
            <v>8.0603709963026501E-2</v>
          </cell>
          <cell r="J411"/>
          <cell r="K411"/>
        </row>
        <row r="412">
          <cell r="A412" t="str">
            <v>RHEM-SHLFOBR</v>
          </cell>
          <cell r="B412" t="str">
            <v>VAR_fout</v>
          </cell>
          <cell r="C412" t="str">
            <v>RHEM-SHLFO</v>
          </cell>
          <cell r="D412">
            <v>23.44373278632326</v>
          </cell>
          <cell r="E412">
            <v>18.501733441909909</v>
          </cell>
          <cell r="F412">
            <v>18.346651125263055</v>
          </cell>
          <cell r="G412">
            <v>18.346432501826467</v>
          </cell>
          <cell r="H412">
            <v>13.105885267862188</v>
          </cell>
          <cell r="I412">
            <v>9.7974884905307168E-4</v>
          </cell>
          <cell r="J412"/>
          <cell r="K412"/>
        </row>
        <row r="413">
          <cell r="A413" t="str">
            <v>RHEM-SHLFOBR</v>
          </cell>
          <cell r="B413" t="str">
            <v>VAR_fin</v>
          </cell>
          <cell r="C413" t="str">
            <v>RLFO</v>
          </cell>
          <cell r="D413">
            <v>26.169748226593363</v>
          </cell>
          <cell r="E413">
            <v>20.653097795620361</v>
          </cell>
          <cell r="F413">
            <v>20.479982651456442</v>
          </cell>
          <cell r="G413">
            <v>20.479738606689992</v>
          </cell>
          <cell r="H413">
            <v>14.629825415288007</v>
          </cell>
          <cell r="I413">
            <v>1.0936731338266842E-3</v>
          </cell>
          <cell r="J413"/>
          <cell r="K413"/>
        </row>
        <row r="414">
          <cell r="A414" t="str">
            <v>RHEM-SHLFOBR</v>
          </cell>
          <cell r="B414" t="str">
            <v>VAR_ncap</v>
          </cell>
          <cell r="C414" t="str">
            <v>-</v>
          </cell>
          <cell r="E414">
            <v>8.4736046114317903E-7</v>
          </cell>
          <cell r="F414">
            <v>1.4091370207392201E-6</v>
          </cell>
          <cell r="G414">
            <v>1.64152625884838E-6</v>
          </cell>
          <cell r="H414">
            <v>0.216838550216507</v>
          </cell>
          <cell r="I414">
            <v>3.1768400770257503E-7</v>
          </cell>
        </row>
        <row r="415">
          <cell r="A415" t="str">
            <v>RHEM-SHLFOBR</v>
          </cell>
          <cell r="B415" t="str">
            <v>VAR_cap</v>
          </cell>
          <cell r="C415" t="str">
            <v>-</v>
          </cell>
          <cell r="D415">
            <v>1.65587464377338</v>
          </cell>
          <cell r="E415">
            <v>1.6558525755027311</v>
          </cell>
          <cell r="F415">
            <v>1.6558398209543115</v>
          </cell>
          <cell r="G415">
            <v>1.6558300884210539</v>
          </cell>
          <cell r="H415">
            <v>0.92713986670997806</v>
          </cell>
          <cell r="I415">
            <v>1.1893352017999792E-4</v>
          </cell>
        </row>
        <row r="416">
          <cell r="A416" t="str">
            <v>RHES-SHNGAHP</v>
          </cell>
          <cell r="B416" t="str">
            <v>VAR_fout</v>
          </cell>
          <cell r="C416" t="str">
            <v>RHES-SHANGAH</v>
          </cell>
          <cell r="F416">
            <v>1.1552709462181075E-3</v>
          </cell>
          <cell r="G416">
            <v>1.2575304399054742E-3</v>
          </cell>
          <cell r="H416">
            <v>5.5955121404360287E-3</v>
          </cell>
          <cell r="I416">
            <v>3.0540530518302911E-3</v>
          </cell>
          <cell r="J416"/>
          <cell r="K416"/>
        </row>
        <row r="417">
          <cell r="A417" t="str">
            <v>RHES-SHNGAHP</v>
          </cell>
          <cell r="B417" t="str">
            <v>VAR_fout</v>
          </cell>
          <cell r="C417" t="str">
            <v>CO2_R</v>
          </cell>
          <cell r="F417">
            <v>3.2578640683350597E-2</v>
          </cell>
          <cell r="G417">
            <v>3.4098421543590697E-2</v>
          </cell>
          <cell r="H417">
            <v>0.14215625437864499</v>
          </cell>
          <cell r="I417">
            <v>7.3610509454371198E-2</v>
          </cell>
          <cell r="J417"/>
          <cell r="K417"/>
        </row>
        <row r="418">
          <cell r="A418" t="str">
            <v>RHES-SHNGAHP</v>
          </cell>
          <cell r="B418" t="str">
            <v>VAR_fin</v>
          </cell>
          <cell r="C418" t="str">
            <v>RHESELCHPC</v>
          </cell>
          <cell r="F418">
            <v>1.1552709462181075E-3</v>
          </cell>
          <cell r="G418">
            <v>1.2575304399054742E-3</v>
          </cell>
          <cell r="H418">
            <v>5.5955121404360287E-3</v>
          </cell>
          <cell r="I418">
            <v>3.0540530518302911E-3</v>
          </cell>
        </row>
        <row r="419">
          <cell r="A419" t="str">
            <v>RHES-SHNGAHP</v>
          </cell>
          <cell r="B419" t="str">
            <v>VAR_fin</v>
          </cell>
          <cell r="C419" t="str">
            <v>RNGA</v>
          </cell>
          <cell r="F419">
            <v>5.776354731090533E-4</v>
          </cell>
          <cell r="G419">
            <v>6.0458194226224715E-4</v>
          </cell>
          <cell r="H419">
            <v>2.5205009641603706E-3</v>
          </cell>
          <cell r="I419">
            <v>1.3051508768505533E-3</v>
          </cell>
        </row>
        <row r="420">
          <cell r="A420" t="str">
            <v>RHES-SHNGAHP</v>
          </cell>
          <cell r="B420" t="str">
            <v>VAR_ncap</v>
          </cell>
          <cell r="C420" t="str">
            <v>-</v>
          </cell>
          <cell r="E420">
            <v>2.0768992692199598E-6</v>
          </cell>
          <cell r="F420">
            <v>1.28421118051994E-4</v>
          </cell>
          <cell r="G420">
            <v>1.2164485727366001E-6</v>
          </cell>
          <cell r="H420">
            <v>2.4752654642235E-4</v>
          </cell>
          <cell r="I420">
            <v>5.02651333879369E-7</v>
          </cell>
          <cell r="J420"/>
          <cell r="K420"/>
        </row>
        <row r="421">
          <cell r="A421" t="str">
            <v>RHES-SHNGAHP</v>
          </cell>
          <cell r="B421" t="str">
            <v>VAR_cap</v>
          </cell>
          <cell r="C421" t="str">
            <v>-</v>
          </cell>
          <cell r="E421">
            <v>2.0768992692199598E-6</v>
          </cell>
          <cell r="F421">
            <v>1.3043551684617006E-4</v>
          </cell>
          <cell r="G421">
            <v>1.3131103288734625E-4</v>
          </cell>
          <cell r="H421">
            <v>4.7331617154782195E-4</v>
          </cell>
          <cell r="I421">
            <v>2.6562950984767089E-4</v>
          </cell>
          <cell r="J421"/>
          <cell r="K421"/>
        </row>
        <row r="422">
          <cell r="A422" t="str">
            <v>D-RHES_LTH_CHPWOD</v>
          </cell>
          <cell r="B422" t="str">
            <v>VAR_fout</v>
          </cell>
          <cell r="C422" t="str">
            <v>RHES_LTH_CHPWOD_ON</v>
          </cell>
          <cell r="G422">
            <v>1.5578969322693726E-3</v>
          </cell>
          <cell r="H422">
            <v>2.9621820363717149E-3</v>
          </cell>
          <cell r="I422">
            <v>9.5176917002148581E-4</v>
          </cell>
        </row>
        <row r="423">
          <cell r="A423" t="str">
            <v>D-RHES_LTH_CHPWOD</v>
          </cell>
          <cell r="B423" t="str">
            <v>VAR_fout</v>
          </cell>
          <cell r="C423" t="str">
            <v>RHSA_LTH</v>
          </cell>
          <cell r="G423">
            <v>7.4512886806555836E-5</v>
          </cell>
          <cell r="H423">
            <v>5.158319031852238E-5</v>
          </cell>
          <cell r="I423">
            <v>9.3141191254716215E-5</v>
          </cell>
        </row>
        <row r="424">
          <cell r="A424" t="str">
            <v>D-RHES_LTH_CHPWOD</v>
          </cell>
          <cell r="B424" t="str">
            <v>VAR_fout</v>
          </cell>
          <cell r="C424" t="str">
            <v>LTH</v>
          </cell>
          <cell r="G424">
            <v>9.4325382812273449E-7</v>
          </cell>
          <cell r="H424">
            <v>5.0107369312114596E-6</v>
          </cell>
          <cell r="I424">
            <v>2.4370405567059938E-6</v>
          </cell>
          <cell r="J424"/>
          <cell r="K424"/>
        </row>
        <row r="425">
          <cell r="A425" t="str">
            <v>D-RHES_LTH_CHPWOD</v>
          </cell>
          <cell r="B425" t="str">
            <v>VAR_fin</v>
          </cell>
          <cell r="C425" t="str">
            <v>RHES_LTH_CHPWOD</v>
          </cell>
          <cell r="E425">
            <v>2.3792691936092862E-6</v>
          </cell>
          <cell r="F425">
            <v>2.3191658574291191E-6</v>
          </cell>
          <cell r="G425">
            <v>1.635155119899168E-3</v>
          </cell>
          <cell r="H425">
            <v>3.0193620069159442E-3</v>
          </cell>
          <cell r="I425">
            <v>1.0485239163081372E-3</v>
          </cell>
          <cell r="J425"/>
          <cell r="K425"/>
        </row>
        <row r="426">
          <cell r="A426" t="str">
            <v>ITOT-SWHCONBR</v>
          </cell>
          <cell r="B426" t="str">
            <v>VAR_fout</v>
          </cell>
          <cell r="C426" t="str">
            <v>ITOT-SWHC</v>
          </cell>
          <cell r="F426">
            <v>2.8780026568688041E-5</v>
          </cell>
          <cell r="G426">
            <v>3.0075072091456037E-5</v>
          </cell>
          <cell r="H426">
            <v>3.3221791617750774E-5</v>
          </cell>
          <cell r="I426">
            <v>3.3738047492613054E-5</v>
          </cell>
        </row>
        <row r="427">
          <cell r="A427" t="str">
            <v>ITOT-SWHCONBR</v>
          </cell>
          <cell r="B427" t="str">
            <v>VAR_fin</v>
          </cell>
          <cell r="C427" t="str">
            <v>CON</v>
          </cell>
          <cell r="F427">
            <v>2.8780026568688041E-5</v>
          </cell>
          <cell r="G427">
            <v>3.0075072091456037E-5</v>
          </cell>
          <cell r="H427">
            <v>3.3221791617750774E-5</v>
          </cell>
          <cell r="I427">
            <v>3.3738047492613054E-5</v>
          </cell>
        </row>
        <row r="428">
          <cell r="A428" t="str">
            <v>ITOT-SWHCONBR</v>
          </cell>
          <cell r="B428" t="str">
            <v>VAR_ncap</v>
          </cell>
          <cell r="C428" t="str">
            <v>-</v>
          </cell>
          <cell r="E428">
            <v>1.7764415113186402E-8</v>
          </cell>
          <cell r="F428">
            <v>1.4637166633601599E-6</v>
          </cell>
          <cell r="G428">
            <v>7.7171277901420995E-8</v>
          </cell>
          <cell r="H428">
            <v>2.8520200300653498E-8</v>
          </cell>
          <cell r="I428">
            <v>1.2645824517043701E-8</v>
          </cell>
          <cell r="J428"/>
          <cell r="K428"/>
        </row>
        <row r="429">
          <cell r="A429" t="str">
            <v>ITOT-SWHCONBR</v>
          </cell>
          <cell r="B429" t="str">
            <v>VAR_cap</v>
          </cell>
          <cell r="C429" t="str">
            <v>-</v>
          </cell>
          <cell r="E429">
            <v>1.7764415113186402E-8</v>
          </cell>
          <cell r="F429">
            <v>1.4814810784733501E-6</v>
          </cell>
          <cell r="G429">
            <v>1.5586523563747699E-6</v>
          </cell>
          <cell r="H429">
            <v>1.73672301796532E-6</v>
          </cell>
          <cell r="I429">
            <v>1.74936884248237E-6</v>
          </cell>
          <cell r="K429"/>
        </row>
        <row r="430">
          <cell r="A430" t="str">
            <v>ITOT-SWHSOLBR</v>
          </cell>
          <cell r="B430" t="str">
            <v>VAR_fout</v>
          </cell>
          <cell r="C430" t="str">
            <v>ITOT-SWHASOL</v>
          </cell>
          <cell r="D430">
            <v>6.762755789151853E-2</v>
          </cell>
          <cell r="E430">
            <v>8.5488346665263865E-2</v>
          </cell>
          <cell r="F430">
            <v>8.5558424263295574E-2</v>
          </cell>
          <cell r="G430">
            <v>8.5560270341281677E-2</v>
          </cell>
          <cell r="H430">
            <v>8.5563005924369537E-2</v>
          </cell>
          <cell r="I430">
            <v>8.5564790320612441E-2</v>
          </cell>
          <cell r="K430"/>
        </row>
        <row r="431">
          <cell r="A431" t="str">
            <v>ITOT-SWHSOLBR</v>
          </cell>
          <cell r="B431" t="str">
            <v>VAR_fin</v>
          </cell>
          <cell r="C431" t="str">
            <v>SOL</v>
          </cell>
          <cell r="D431">
            <v>6.762755789151853E-2</v>
          </cell>
          <cell r="E431">
            <v>8.5488346665263865E-2</v>
          </cell>
          <cell r="F431">
            <v>8.5558424263295574E-2</v>
          </cell>
          <cell r="G431">
            <v>8.5560270341281677E-2</v>
          </cell>
          <cell r="H431">
            <v>8.5563005924369537E-2</v>
          </cell>
          <cell r="I431">
            <v>8.5564790320612441E-2</v>
          </cell>
          <cell r="K431"/>
        </row>
        <row r="432">
          <cell r="A432" t="str">
            <v>ITOT-SWHSOLBR</v>
          </cell>
          <cell r="B432" t="str">
            <v>VAR_ncap</v>
          </cell>
          <cell r="C432" t="str">
            <v>-</v>
          </cell>
          <cell r="E432">
            <v>2.59390379897453E-3</v>
          </cell>
          <cell r="F432">
            <v>1.0177296762203799E-5</v>
          </cell>
          <cell r="G432">
            <v>1.7432016112482199E-7</v>
          </cell>
          <cell r="H432">
            <v>3.8846344636690902E-3</v>
          </cell>
          <cell r="I432">
            <v>5.9949559424301501E-3</v>
          </cell>
          <cell r="K432"/>
        </row>
        <row r="433">
          <cell r="A433" t="str">
            <v>ITOT-SWHSOLBR</v>
          </cell>
          <cell r="B433" t="str">
            <v>VAR_cap</v>
          </cell>
          <cell r="C433" t="str">
            <v>-</v>
          </cell>
          <cell r="D433">
            <v>9.8214799778629808E-3</v>
          </cell>
          <cell r="E433">
            <v>1.2415383776837511E-2</v>
          </cell>
          <cell r="F433">
            <v>1.2425561073599711E-2</v>
          </cell>
          <cell r="G433">
            <v>1.2425735393760831E-2</v>
          </cell>
          <cell r="H433">
            <v>1.2426115425948899E-2</v>
          </cell>
          <cell r="I433">
            <v>1.2426353301673E-2</v>
          </cell>
          <cell r="K433"/>
        </row>
        <row r="434">
          <cell r="A434" t="str">
            <v>SCOM-SHNGAHP</v>
          </cell>
          <cell r="B434" t="str">
            <v>VAR_fout</v>
          </cell>
          <cell r="C434" t="str">
            <v>SCOM-SHANGAH</v>
          </cell>
          <cell r="F434">
            <v>2.8144198794941137E-3</v>
          </cell>
          <cell r="G434">
            <v>2.2329741064451123E-3</v>
          </cell>
          <cell r="H434">
            <v>1.7667420641801469E-2</v>
          </cell>
          <cell r="I434">
            <v>6.0587222928984406E-3</v>
          </cell>
          <cell r="K434"/>
        </row>
        <row r="435">
          <cell r="A435" t="str">
            <v>SCOM-SHNGAHP</v>
          </cell>
          <cell r="B435" t="str">
            <v>VAR_fout</v>
          </cell>
          <cell r="C435" t="str">
            <v>CO2_S</v>
          </cell>
          <cell r="F435">
            <v>8.0168323840135405E-2</v>
          </cell>
          <cell r="G435">
            <v>6.1735166472306098E-2</v>
          </cell>
          <cell r="H435">
            <v>0.461315983424816</v>
          </cell>
          <cell r="I435">
            <v>0.14987365671906699</v>
          </cell>
          <cell r="J435"/>
          <cell r="K435"/>
        </row>
        <row r="436">
          <cell r="A436" t="str">
            <v>SCOM-SHNGAHP</v>
          </cell>
          <cell r="B436" t="str">
            <v>VAR_fin</v>
          </cell>
          <cell r="C436" t="str">
            <v>SCOMELCHPC</v>
          </cell>
          <cell r="F436">
            <v>2.8144198794941137E-3</v>
          </cell>
          <cell r="G436">
            <v>2.2329741064451123E-3</v>
          </cell>
          <cell r="H436">
            <v>1.7667420641801469E-2</v>
          </cell>
          <cell r="I436">
            <v>6.0587222928984406E-3</v>
          </cell>
          <cell r="J436"/>
          <cell r="K436"/>
        </row>
        <row r="437">
          <cell r="A437" t="str">
            <v>SCOM-SHNGAHP</v>
          </cell>
          <cell r="B437" t="str">
            <v>VAR_fin</v>
          </cell>
          <cell r="C437" t="str">
            <v>SNGA</v>
          </cell>
          <cell r="F437">
            <v>1.4214241815626843E-3</v>
          </cell>
          <cell r="G437">
            <v>1.0945951502181928E-3</v>
          </cell>
          <cell r="H437">
            <v>8.1793614082414211E-3</v>
          </cell>
          <cell r="I437">
            <v>2.6573343389905426E-3</v>
          </cell>
          <cell r="J437"/>
          <cell r="K437"/>
        </row>
        <row r="438">
          <cell r="A438" t="str">
            <v>SCOM-SHNGAHP</v>
          </cell>
          <cell r="B438" t="str">
            <v>VAR_ncap</v>
          </cell>
          <cell r="C438" t="str">
            <v>-</v>
          </cell>
          <cell r="D438">
            <v>1.64019764389889E-6</v>
          </cell>
          <cell r="E438">
            <v>5.61908456655974E-5</v>
          </cell>
          <cell r="F438">
            <v>1.7002741174736299E-4</v>
          </cell>
          <cell r="G438">
            <v>5.1418535382329202E-6</v>
          </cell>
          <cell r="H438">
            <v>7.9166096400207794E-6</v>
          </cell>
          <cell r="I438">
            <v>1.06462307750507E-6</v>
          </cell>
          <cell r="J438"/>
          <cell r="K438"/>
        </row>
        <row r="439">
          <cell r="A439" t="str">
            <v>SCOM-SHNGAHP</v>
          </cell>
          <cell r="B439" t="str">
            <v>VAR_cap</v>
          </cell>
          <cell r="C439" t="str">
            <v>-</v>
          </cell>
          <cell r="D439">
            <v>1.64019764389889E-6</v>
          </cell>
          <cell r="E439">
            <v>5.7755526693656582E-5</v>
          </cell>
          <cell r="F439">
            <v>2.2737109565181893E-4</v>
          </cell>
          <cell r="G439">
            <v>2.3182217285012724E-4</v>
          </cell>
          <cell r="H439">
            <v>1.3663085099637653E-3</v>
          </cell>
          <cell r="I439">
            <v>5.6668582104997122E-4</v>
          </cell>
          <cell r="K439"/>
        </row>
        <row r="440">
          <cell r="A440" t="str">
            <v>D-RHNM_LTH_CHPNGA</v>
          </cell>
          <cell r="B440" t="str">
            <v>VAR_fout</v>
          </cell>
          <cell r="C440" t="str">
            <v>RHSA_LTH</v>
          </cell>
          <cell r="E440">
            <v>4.3779444824348873E-5</v>
          </cell>
          <cell r="F440">
            <v>1.2673873568900102E-3</v>
          </cell>
          <cell r="G440">
            <v>4.0679091502016616E-4</v>
          </cell>
          <cell r="H440">
            <v>9.1189359662091317E-3</v>
          </cell>
          <cell r="I440">
            <v>2.0642377766196318E-4</v>
          </cell>
        </row>
        <row r="441">
          <cell r="A441" t="str">
            <v>D-RHNM_LTH_CHPNGA</v>
          </cell>
          <cell r="B441" t="str">
            <v>VAR_fout</v>
          </cell>
          <cell r="C441" t="str">
            <v>LTH</v>
          </cell>
          <cell r="E441">
            <v>4.0767754717053405E-8</v>
          </cell>
          <cell r="F441">
            <v>5.6413529072302763E-6</v>
          </cell>
          <cell r="G441">
            <v>1.0986975104489627E-5</v>
          </cell>
          <cell r="H441">
            <v>2.0820018056232371E-4</v>
          </cell>
          <cell r="I441">
            <v>6.8923785926222882E-5</v>
          </cell>
        </row>
        <row r="442">
          <cell r="A442" t="str">
            <v>D-RHNM_LTH_CHPNGA</v>
          </cell>
          <cell r="B442" t="str">
            <v>VAR_fout</v>
          </cell>
          <cell r="C442" t="str">
            <v>RHNM_LTH_CHPNGA_ON</v>
          </cell>
          <cell r="E442">
            <v>2.6312728970106195E-3</v>
          </cell>
          <cell r="F442">
            <v>1.289123190321338E-2</v>
          </cell>
          <cell r="G442">
            <v>1.4454912234895326E-2</v>
          </cell>
          <cell r="H442">
            <v>0.11215230634435551</v>
          </cell>
          <cell r="I442">
            <v>8.197529681473785E-2</v>
          </cell>
          <cell r="K442"/>
        </row>
        <row r="443">
          <cell r="A443" t="str">
            <v>D-RHNM_LTH_CHPNGA</v>
          </cell>
          <cell r="B443" t="str">
            <v>VAR_fin</v>
          </cell>
          <cell r="C443" t="str">
            <v>RHNM_LTH_CHPNGA</v>
          </cell>
          <cell r="E443">
            <v>2.6770191952030908E-3</v>
          </cell>
          <cell r="F443">
            <v>1.416478515928905E-2</v>
          </cell>
          <cell r="G443">
            <v>1.4872866837498706E-2</v>
          </cell>
          <cell r="H443">
            <v>0.12147944249112698</v>
          </cell>
          <cell r="I443">
            <v>8.2250644378326146E-2</v>
          </cell>
          <cell r="J443"/>
          <cell r="K443"/>
        </row>
        <row r="444">
          <cell r="A444" t="str">
            <v>RHNM-SHELCHP</v>
          </cell>
          <cell r="B444" t="str">
            <v>VAR_fout</v>
          </cell>
          <cell r="C444" t="str">
            <v>RHNM-SHAELCH</v>
          </cell>
          <cell r="E444">
            <v>0.52866468549708889</v>
          </cell>
          <cell r="F444">
            <v>2.0812057815123981</v>
          </cell>
          <cell r="G444">
            <v>4.3371256375760163</v>
          </cell>
          <cell r="H444">
            <v>6.8380163187734837</v>
          </cell>
          <cell r="I444">
            <v>9.1780506017110515</v>
          </cell>
        </row>
        <row r="445">
          <cell r="A445" t="str">
            <v>RHNM-SHELCHP</v>
          </cell>
          <cell r="B445" t="str">
            <v>VAR_fin</v>
          </cell>
          <cell r="C445" t="str">
            <v>RHNM_ELC</v>
          </cell>
          <cell r="E445">
            <v>0.1624993910339414</v>
          </cell>
          <cell r="F445">
            <v>0.6243617344537189</v>
          </cell>
          <cell r="G445">
            <v>1.2510939339161591</v>
          </cell>
          <cell r="H445">
            <v>1.8481125185874288</v>
          </cell>
          <cell r="I445">
            <v>2.3533463081310373</v>
          </cell>
        </row>
        <row r="446">
          <cell r="A446" t="str">
            <v>RHNM-SHELCHP</v>
          </cell>
          <cell r="B446" t="str">
            <v>VAR_fin</v>
          </cell>
          <cell r="C446" t="str">
            <v>RHNMELCHPC</v>
          </cell>
          <cell r="E446">
            <v>0.52866468549708889</v>
          </cell>
          <cell r="F446">
            <v>2.0812057815123981</v>
          </cell>
          <cell r="G446">
            <v>4.3371256375760163</v>
          </cell>
          <cell r="H446">
            <v>6.8380163187734837</v>
          </cell>
          <cell r="I446">
            <v>9.1780506017110515</v>
          </cell>
          <cell r="J446"/>
          <cell r="K446"/>
        </row>
        <row r="447">
          <cell r="A447" t="str">
            <v>RHNM-SHELCHP</v>
          </cell>
          <cell r="B447" t="str">
            <v>VAR_ncap</v>
          </cell>
          <cell r="C447" t="str">
            <v>-</v>
          </cell>
          <cell r="E447">
            <v>4.2106275952229703E-2</v>
          </cell>
          <cell r="F447">
            <v>0.12068858898295499</v>
          </cell>
          <cell r="G447">
            <v>0.176468553613809</v>
          </cell>
          <cell r="H447">
            <v>0.25145318279804801</v>
          </cell>
          <cell r="I447">
            <v>0.47880948254657602</v>
          </cell>
        </row>
        <row r="448">
          <cell r="A448" t="str">
            <v>RHNM-SHELCHP</v>
          </cell>
          <cell r="B448" t="str">
            <v>VAR_cap</v>
          </cell>
          <cell r="C448" t="str">
            <v>-</v>
          </cell>
          <cell r="E448">
            <v>4.2106275952229703E-2</v>
          </cell>
          <cell r="F448">
            <v>0.16279469863345616</v>
          </cell>
          <cell r="G448">
            <v>0.33926281833603844</v>
          </cell>
          <cell r="H448">
            <v>0.53838391211426273</v>
          </cell>
          <cell r="I448">
            <v>0.72264375434184569</v>
          </cell>
        </row>
        <row r="449">
          <cell r="A449" t="str">
            <v>D-IH2R</v>
          </cell>
          <cell r="B449" t="str">
            <v>VAR_fout</v>
          </cell>
          <cell r="C449" t="str">
            <v>IH2</v>
          </cell>
          <cell r="G449">
            <v>5.7437988970207238E-3</v>
          </cell>
          <cell r="H449">
            <v>7.5746464623896088</v>
          </cell>
          <cell r="I449">
            <v>7.3732510561004485</v>
          </cell>
        </row>
        <row r="450">
          <cell r="A450" t="str">
            <v>D-IH2R</v>
          </cell>
          <cell r="B450" t="str">
            <v>VAR_fin</v>
          </cell>
          <cell r="C450" t="str">
            <v>H2</v>
          </cell>
          <cell r="G450">
            <v>5.7437988970207238E-3</v>
          </cell>
          <cell r="H450">
            <v>7.5746464623896088</v>
          </cell>
          <cell r="I450">
            <v>7.3732510561004485</v>
          </cell>
        </row>
        <row r="451">
          <cell r="A451" t="str">
            <v>D-IH2R</v>
          </cell>
          <cell r="B451" t="str">
            <v>VAR_ncap</v>
          </cell>
          <cell r="C451" t="str">
            <v>-</v>
          </cell>
          <cell r="G451">
            <v>3.6906409038712498E-4</v>
          </cell>
          <cell r="H451">
            <v>0.21798483878514299</v>
          </cell>
          <cell r="I451">
            <v>0.185120166803562</v>
          </cell>
        </row>
        <row r="452">
          <cell r="A452" t="str">
            <v>D-IH2R</v>
          </cell>
          <cell r="B452" t="str">
            <v>VAR_cap</v>
          </cell>
          <cell r="C452" t="str">
            <v>-</v>
          </cell>
          <cell r="G452">
            <v>3.6906409038712498E-4</v>
          </cell>
          <cell r="H452">
            <v>0.266932372301252</v>
          </cell>
          <cell r="I452">
            <v>0.259784605555614</v>
          </cell>
        </row>
        <row r="453">
          <cell r="A453" t="str">
            <v>RHEM-SHSTG-ELC</v>
          </cell>
          <cell r="B453" t="str">
            <v>VAR_fout</v>
          </cell>
          <cell r="C453" t="str">
            <v>RHEM-SHAELCB</v>
          </cell>
          <cell r="E453">
            <v>0.79296352163301054</v>
          </cell>
          <cell r="F453">
            <v>0.76157370716880057</v>
          </cell>
          <cell r="G453">
            <v>0.57713596605393602</v>
          </cell>
          <cell r="H453">
            <v>0.11379481198665559</v>
          </cell>
          <cell r="I453">
            <v>5.7003855179090818E-2</v>
          </cell>
        </row>
        <row r="454">
          <cell r="A454" t="str">
            <v>RHEM-SHSTG-ELC</v>
          </cell>
          <cell r="B454" t="str">
            <v>VAR_fin</v>
          </cell>
          <cell r="C454" t="str">
            <v>RHEM-SHAELCB</v>
          </cell>
          <cell r="D454">
            <v>5.6045771119114102E-8</v>
          </cell>
          <cell r="E454">
            <v>0.79299554655280802</v>
          </cell>
          <cell r="F454">
            <v>0.76161030929609741</v>
          </cell>
          <cell r="G454">
            <v>0.57716707705125425</v>
          </cell>
          <cell r="H454">
            <v>0.11380237585823287</v>
          </cell>
          <cell r="I454">
            <v>5.7007054236580978E-2</v>
          </cell>
        </row>
        <row r="455">
          <cell r="A455" t="str">
            <v>RHEM-SHSTG-ELC</v>
          </cell>
          <cell r="B455" t="str">
            <v>VAR_ncap</v>
          </cell>
          <cell r="C455" t="str">
            <v>-</v>
          </cell>
          <cell r="D455">
            <v>1.24895147303012E-2</v>
          </cell>
          <cell r="E455">
            <v>6.44586241572183E-2</v>
          </cell>
          <cell r="F455">
            <v>8.8688974422840798E-5</v>
          </cell>
          <cell r="G455">
            <v>8.2096866270171205E-5</v>
          </cell>
          <cell r="H455">
            <v>1.58267904401262E-2</v>
          </cell>
          <cell r="I455">
            <v>4.4686002121608098E-5</v>
          </cell>
        </row>
        <row r="456">
          <cell r="A456" t="str">
            <v>RHEM-SHSTG-ELC</v>
          </cell>
          <cell r="B456" t="str">
            <v>VAR_cap</v>
          </cell>
          <cell r="C456" t="str">
            <v>-</v>
          </cell>
          <cell r="D456">
            <v>1.24895147303012E-2</v>
          </cell>
          <cell r="E456">
            <v>7.6895080154847431E-2</v>
          </cell>
          <cell r="F456">
            <v>7.6895493539289872E-2</v>
          </cell>
          <cell r="G456">
            <v>7.68922223795208E-2</v>
          </cell>
          <cell r="H456">
            <v>1.6809491383770071E-2</v>
          </cell>
          <cell r="I456">
            <v>7.11139761460515E-3</v>
          </cell>
        </row>
        <row r="457">
          <cell r="A457" t="str">
            <v>RHNM-SHLTHCHPWOD</v>
          </cell>
          <cell r="B457" t="str">
            <v>VAR_fout</v>
          </cell>
          <cell r="C457" t="str">
            <v>RHNM-SHLTHC-WOD</v>
          </cell>
          <cell r="G457">
            <v>2.7341846953190187E-3</v>
          </cell>
          <cell r="H457">
            <v>4.7372777701774615E-3</v>
          </cell>
          <cell r="I457">
            <v>1.5731645730531004E-3</v>
          </cell>
        </row>
        <row r="458">
          <cell r="A458" t="str">
            <v>RHNM-SHLTHCHPWOD</v>
          </cell>
          <cell r="B458" t="str">
            <v>VAR_fin</v>
          </cell>
          <cell r="C458" t="str">
            <v>RHNM_LTH_CHPWOD_ON</v>
          </cell>
          <cell r="G458">
            <v>2.7618027225444607E-3</v>
          </cell>
          <cell r="H458">
            <v>4.7851290607853082E-3</v>
          </cell>
          <cell r="I458">
            <v>1.5890551242960624E-3</v>
          </cell>
        </row>
        <row r="459">
          <cell r="A459" t="str">
            <v>RHNM-SHLTHCHPWOD</v>
          </cell>
          <cell r="B459" t="str">
            <v>VAR_fin</v>
          </cell>
          <cell r="C459" t="str">
            <v>RHNMLTHCHPC</v>
          </cell>
          <cell r="G459">
            <v>2.7341846953190187E-3</v>
          </cell>
          <cell r="H459">
            <v>4.7372777701774615E-3</v>
          </cell>
          <cell r="I459">
            <v>1.5731645730531004E-3</v>
          </cell>
        </row>
        <row r="460">
          <cell r="A460" t="str">
            <v>RHNM-SHLTHCHPWOD</v>
          </cell>
          <cell r="B460" t="str">
            <v>VAR_ncap</v>
          </cell>
          <cell r="C460" t="str">
            <v>-</v>
          </cell>
          <cell r="G460">
            <v>2.7781260333046198E-4</v>
          </cell>
          <cell r="H460">
            <v>3.2749841138882103E-4</v>
          </cell>
          <cell r="I460">
            <v>9.9276992416086704E-5</v>
          </cell>
        </row>
        <row r="461">
          <cell r="A461" t="str">
            <v>RHNM-SHLTHCHPWOD</v>
          </cell>
          <cell r="B461" t="str">
            <v>VAR_cap</v>
          </cell>
          <cell r="C461" t="str">
            <v>-</v>
          </cell>
          <cell r="G461">
            <v>2.7781260333046198E-4</v>
          </cell>
          <cell r="H461">
            <v>4.8737081919433193E-4</v>
          </cell>
          <cell r="I461">
            <v>1.8275741846313998E-4</v>
          </cell>
        </row>
        <row r="462">
          <cell r="A462" t="str">
            <v>ITOT-SWHDEM</v>
          </cell>
          <cell r="B462" t="str">
            <v>VAR_fout</v>
          </cell>
          <cell r="C462" t="str">
            <v>ITOT-SWHD</v>
          </cell>
          <cell r="D462">
            <v>72.708169056255471</v>
          </cell>
          <cell r="E462">
            <v>74.034534312054888</v>
          </cell>
          <cell r="F462">
            <v>75.228997915331831</v>
          </cell>
          <cell r="G462">
            <v>76.741068579199563</v>
          </cell>
          <cell r="H462">
            <v>79.604647766114525</v>
          </cell>
          <cell r="I462">
            <v>83.379524325933872</v>
          </cell>
        </row>
        <row r="463">
          <cell r="A463" t="str">
            <v>ITOT-SWHDEM</v>
          </cell>
          <cell r="B463" t="str">
            <v>VAR_fin</v>
          </cell>
          <cell r="C463" t="str">
            <v>ITOT-SWHNGAH</v>
          </cell>
          <cell r="F463">
            <v>1.192930057080243E-2</v>
          </cell>
          <cell r="G463">
            <v>1.1764865793138476E-2</v>
          </cell>
          <cell r="H463">
            <v>1.7386047094482038E-2</v>
          </cell>
          <cell r="I463">
            <v>9.6095118979893177E-3</v>
          </cell>
        </row>
        <row r="464">
          <cell r="A464" t="str">
            <v>ITOT-SWHDEM</v>
          </cell>
          <cell r="B464" t="str">
            <v>VAR_fin</v>
          </cell>
          <cell r="C464" t="str">
            <v>ITOT-SWH</v>
          </cell>
          <cell r="D464">
            <v>61.718523197615639</v>
          </cell>
          <cell r="E464">
            <v>58.23588420748051</v>
          </cell>
          <cell r="F464">
            <v>58.269944855097329</v>
          </cell>
          <cell r="G464">
            <v>58.105826994080353</v>
          </cell>
          <cell r="H464">
            <v>58.753920436577239</v>
          </cell>
          <cell r="I464">
            <v>58.245342702433774</v>
          </cell>
        </row>
        <row r="465">
          <cell r="A465" t="str">
            <v>ITOT-SWHDEM</v>
          </cell>
          <cell r="B465" t="str">
            <v>VAR_fin</v>
          </cell>
          <cell r="C465" t="str">
            <v>ITOT-SWHELCH</v>
          </cell>
          <cell r="D465">
            <v>1.1081275654045448</v>
          </cell>
          <cell r="E465">
            <v>1.4007915678004359</v>
          </cell>
          <cell r="F465">
            <v>2.4075819044460385</v>
          </cell>
          <cell r="G465">
            <v>3.8575749568248985</v>
          </cell>
          <cell r="H465">
            <v>3.8620172014447349</v>
          </cell>
          <cell r="I465">
            <v>6.1582081834221647</v>
          </cell>
        </row>
        <row r="466">
          <cell r="A466" t="str">
            <v>ITOT-SWHDEM</v>
          </cell>
          <cell r="B466" t="str">
            <v>VAR_fin</v>
          </cell>
          <cell r="C466" t="str">
            <v>ITOT-SWHC</v>
          </cell>
          <cell r="E466">
            <v>3.9773045722215059</v>
          </cell>
          <cell r="F466">
            <v>3.9773217349664658</v>
          </cell>
          <cell r="G466">
            <v>3.9788716542944771</v>
          </cell>
          <cell r="H466">
            <v>5.8407678229921709</v>
          </cell>
          <cell r="I466">
            <v>6.1199254564853476</v>
          </cell>
        </row>
        <row r="467">
          <cell r="A467" t="str">
            <v>ITOT-SWHDEM</v>
          </cell>
          <cell r="B467" t="str">
            <v>VAR_fin</v>
          </cell>
          <cell r="C467" t="str">
            <v>ITOT-SWHELC</v>
          </cell>
          <cell r="D467">
            <v>9.8138889885512981</v>
          </cell>
          <cell r="E467">
            <v>10.335084241957722</v>
          </cell>
          <cell r="F467">
            <v>10.477612266547739</v>
          </cell>
          <cell r="G467">
            <v>10.701721593764526</v>
          </cell>
          <cell r="H467">
            <v>11.045668971050915</v>
          </cell>
          <cell r="I467">
            <v>12.761086023883365</v>
          </cell>
        </row>
        <row r="468">
          <cell r="A468" t="str">
            <v>ITOT-SWHDEM</v>
          </cell>
          <cell r="B468" t="str">
            <v>VAR_fin</v>
          </cell>
          <cell r="C468" t="str">
            <v>ITOT-SWHSOL</v>
          </cell>
          <cell r="D468">
            <v>6.7628622530978066E-2</v>
          </cell>
          <cell r="E468">
            <v>8.5489408231490843E-2</v>
          </cell>
          <cell r="F468">
            <v>8.4631717946090618E-2</v>
          </cell>
          <cell r="G468">
            <v>8.5332378394219907E-2</v>
          </cell>
          <cell r="H468">
            <v>8.4913242659534774E-2</v>
          </cell>
          <cell r="I468">
            <v>8.5378627337317839E-2</v>
          </cell>
        </row>
        <row r="469">
          <cell r="A469" t="str">
            <v>D-RHNS_NKEV_GAS_ELC_CHP</v>
          </cell>
          <cell r="B469" t="str">
            <v>VAR_fout</v>
          </cell>
          <cell r="C469" t="str">
            <v>RHNS_ELC</v>
          </cell>
          <cell r="E469">
            <v>2.277164259065747E-4</v>
          </cell>
          <cell r="F469">
            <v>1.1152025129960276E-3</v>
          </cell>
          <cell r="G469">
            <v>1.1986530929458034E-3</v>
          </cell>
          <cell r="H469">
            <v>1.6613107632841935E-3</v>
          </cell>
          <cell r="I469">
            <v>7.4558780740492626E-4</v>
          </cell>
        </row>
        <row r="470">
          <cell r="A470" t="str">
            <v>D-RHNS_NKEV_GAS_ELC_CHP</v>
          </cell>
          <cell r="B470" t="str">
            <v>VAR_fout</v>
          </cell>
          <cell r="C470" t="str">
            <v>ELC5</v>
          </cell>
          <cell r="E470">
            <v>2.276867257967193E-4</v>
          </cell>
          <cell r="F470">
            <v>1.1168656637700343E-3</v>
          </cell>
          <cell r="G470">
            <v>1.2272128762330506E-3</v>
          </cell>
          <cell r="H470">
            <v>1.7851271050040257E-3</v>
          </cell>
          <cell r="I470">
            <v>7.72805581383963E-4</v>
          </cell>
        </row>
        <row r="471">
          <cell r="A471" t="str">
            <v>D-RHNS_NKEV_GAS_ELC_CHP</v>
          </cell>
          <cell r="B471" t="str">
            <v>VAR_fin</v>
          </cell>
          <cell r="C471" t="str">
            <v>RHNS_NKEV_GAS_ELC_CHP</v>
          </cell>
          <cell r="E471">
            <v>4.5540315170329403E-4</v>
          </cell>
          <cell r="F471">
            <v>2.2320681767660617E-3</v>
          </cell>
          <cell r="G471">
            <v>2.4258659691788554E-3</v>
          </cell>
          <cell r="H471">
            <v>3.4464378682882214E-3</v>
          </cell>
          <cell r="I471">
            <v>1.5183933887888894E-3</v>
          </cell>
        </row>
        <row r="472">
          <cell r="A472" t="str">
            <v>RHNM-SHSTG-NGAHP</v>
          </cell>
          <cell r="B472" t="str">
            <v>VAR_fout</v>
          </cell>
          <cell r="C472" t="str">
            <v>RHNM-SHANGAH</v>
          </cell>
          <cell r="F472">
            <v>3.3674139755288741E-4</v>
          </cell>
          <cell r="G472">
            <v>3.2925448247343644E-4</v>
          </cell>
          <cell r="H472">
            <v>5.3522726493334077E-4</v>
          </cell>
          <cell r="I472">
            <v>2.0460145794486495E-4</v>
          </cell>
        </row>
        <row r="473">
          <cell r="A473" t="str">
            <v>RHNM-SHSTG-NGAHP</v>
          </cell>
          <cell r="B473" t="str">
            <v>VAR_fin</v>
          </cell>
          <cell r="C473" t="str">
            <v>RHNM-SHANGAH</v>
          </cell>
          <cell r="F473">
            <v>3.3681813670345011E-4</v>
          </cell>
          <cell r="G473">
            <v>3.2933182032593683E-4</v>
          </cell>
          <cell r="H473">
            <v>5.35341036319817E-4</v>
          </cell>
          <cell r="I473">
            <v>2.0466170884120383E-4</v>
          </cell>
        </row>
        <row r="474">
          <cell r="A474" t="str">
            <v>RHNM-SHSTG-NGAHP</v>
          </cell>
          <cell r="B474" t="str">
            <v>VAR_ncap</v>
          </cell>
          <cell r="C474" t="str">
            <v>-</v>
          </cell>
          <cell r="D474">
            <v>2.6874953476591101E-5</v>
          </cell>
          <cell r="E474">
            <v>5.1486360955074004E-7</v>
          </cell>
          <cell r="F474">
            <v>1.3070027339544499E-4</v>
          </cell>
          <cell r="G474">
            <v>3.7619025032806903E-5</v>
          </cell>
          <cell r="H474">
            <v>4.9000769049088502E-5</v>
          </cell>
          <cell r="I474">
            <v>3.29985420506717E-5</v>
          </cell>
        </row>
        <row r="475">
          <cell r="A475" t="str">
            <v>RHNM-SHSTG-NGAHP</v>
          </cell>
          <cell r="B475" t="str">
            <v>VAR_cap</v>
          </cell>
          <cell r="C475" t="str">
            <v>-</v>
          </cell>
          <cell r="D475">
            <v>2.6874953476591101E-5</v>
          </cell>
          <cell r="E475">
            <v>7.8944123697809911E-7</v>
          </cell>
          <cell r="F475">
            <v>1.3124052280843391E-4</v>
          </cell>
          <cell r="G475">
            <v>1.3254669801662111E-4</v>
          </cell>
          <cell r="H475">
            <v>2.1423074990533411E-4</v>
          </cell>
          <cell r="I475">
            <v>8.0823118165629213E-5</v>
          </cell>
        </row>
        <row r="476">
          <cell r="A476" t="str">
            <v>D-IBIO</v>
          </cell>
          <cell r="B476" t="str">
            <v>VAR_fout</v>
          </cell>
          <cell r="C476" t="str">
            <v>IBIO</v>
          </cell>
          <cell r="D476">
            <v>0.43672617173737788</v>
          </cell>
          <cell r="E476">
            <v>0.5520671697633126</v>
          </cell>
          <cell r="F476">
            <v>3.2025416077612072</v>
          </cell>
          <cell r="G476">
            <v>7.8555701643048854</v>
          </cell>
          <cell r="H476">
            <v>7.8556027859258695</v>
          </cell>
          <cell r="I476">
            <v>7.8556175027377542</v>
          </cell>
        </row>
        <row r="477">
          <cell r="A477" t="str">
            <v>D-IBIO</v>
          </cell>
          <cell r="B477" t="str">
            <v>VAR_fin</v>
          </cell>
          <cell r="C477" t="str">
            <v>BIO</v>
          </cell>
          <cell r="D477">
            <v>0.43672617173737788</v>
          </cell>
          <cell r="E477">
            <v>0.5520671697633126</v>
          </cell>
          <cell r="F477">
            <v>3.2025416077612072</v>
          </cell>
          <cell r="G477">
            <v>7.8555701643048854</v>
          </cell>
          <cell r="H477">
            <v>7.8556027859258695</v>
          </cell>
          <cell r="I477">
            <v>7.8556175027377542</v>
          </cell>
        </row>
        <row r="478">
          <cell r="A478" t="str">
            <v>D-RHES_KEV_WOD_ELC_CHP</v>
          </cell>
          <cell r="B478" t="str">
            <v>VAR_fout</v>
          </cell>
          <cell r="C478" t="str">
            <v>RHES_ELC</v>
          </cell>
          <cell r="G478">
            <v>2.3137497437507188E-4</v>
          </cell>
          <cell r="H478">
            <v>6.3570056886441836E-4</v>
          </cell>
          <cell r="I478">
            <v>2.3042309048500076E-4</v>
          </cell>
        </row>
        <row r="479">
          <cell r="A479" t="str">
            <v>D-RHES_KEV_WOD_ELC_CHP</v>
          </cell>
          <cell r="B479" t="str">
            <v>VAR_fout</v>
          </cell>
          <cell r="C479" t="str">
            <v>ELC5</v>
          </cell>
          <cell r="G479">
            <v>4.5980821094108678E-4</v>
          </cell>
          <cell r="H479">
            <v>6.5212353845677798E-4</v>
          </cell>
          <cell r="I479">
            <v>2.3205130627330689E-4</v>
          </cell>
        </row>
        <row r="480">
          <cell r="A480" t="str">
            <v>D-RHES_KEV_WOD_ELC_CHP</v>
          </cell>
          <cell r="B480" t="str">
            <v>VAR_fin</v>
          </cell>
          <cell r="C480" t="str">
            <v>RHES_KEV_WOD_ELC_CHP</v>
          </cell>
          <cell r="G480">
            <v>6.9118318531615896E-4</v>
          </cell>
          <cell r="H480">
            <v>1.2878241073211961E-3</v>
          </cell>
          <cell r="I480">
            <v>4.6247439675830724E-4</v>
          </cell>
        </row>
        <row r="481">
          <cell r="A481" t="str">
            <v>D-SNGA</v>
          </cell>
          <cell r="B481" t="str">
            <v>VAR_fout</v>
          </cell>
          <cell r="C481" t="str">
            <v>CO2</v>
          </cell>
          <cell r="D481">
            <v>1522.9858359683899</v>
          </cell>
          <cell r="E481">
            <v>1357.6911421471</v>
          </cell>
          <cell r="F481">
            <v>1549.7075750765</v>
          </cell>
          <cell r="G481">
            <v>1776.1931490084301</v>
          </cell>
          <cell r="H481">
            <v>1580.8866207777601</v>
          </cell>
          <cell r="I481">
            <v>828.58958676931695</v>
          </cell>
        </row>
        <row r="482">
          <cell r="A482" t="str">
            <v>D-SNGA</v>
          </cell>
          <cell r="B482" t="str">
            <v>VAR_fout</v>
          </cell>
          <cell r="C482" t="str">
            <v>SNGA</v>
          </cell>
          <cell r="D482">
            <v>27.221502375035129</v>
          </cell>
          <cell r="E482">
            <v>28.488569393711877</v>
          </cell>
          <cell r="F482">
            <v>27.397651515359193</v>
          </cell>
          <cell r="G482">
            <v>31.393234985712663</v>
          </cell>
          <cell r="H482">
            <v>28.013995942403611</v>
          </cell>
          <cell r="I482">
            <v>14.698144419211596</v>
          </cell>
        </row>
        <row r="483">
          <cell r="A483" t="str">
            <v>D-SNGA</v>
          </cell>
          <cell r="B483" t="str">
            <v>VAR_fin</v>
          </cell>
          <cell r="C483" t="str">
            <v>NGA</v>
          </cell>
          <cell r="D483">
            <v>27.003294963978469</v>
          </cell>
          <cell r="E483">
            <v>24.072537981331621</v>
          </cell>
          <cell r="F483">
            <v>27.477084664476958</v>
          </cell>
          <cell r="G483">
            <v>31.492786329936614</v>
          </cell>
          <cell r="H483">
            <v>28.029904623719219</v>
          </cell>
          <cell r="I483">
            <v>14.691304729952417</v>
          </cell>
        </row>
        <row r="484">
          <cell r="A484" t="str">
            <v>D-SNGA</v>
          </cell>
          <cell r="B484" t="str">
            <v>VAR_fin</v>
          </cell>
          <cell r="C484" t="str">
            <v>BNGA</v>
          </cell>
          <cell r="D484">
            <v>0.30516975576044164</v>
          </cell>
          <cell r="E484">
            <v>4.507041554201261</v>
          </cell>
          <cell r="F484">
            <v>6.869278538766543E-3</v>
          </cell>
          <cell r="G484">
            <v>4.2161007080727855E-4</v>
          </cell>
          <cell r="H484">
            <v>6.1404750948686724E-4</v>
          </cell>
          <cell r="I484">
            <v>9.8888920442794848E-4</v>
          </cell>
        </row>
        <row r="485">
          <cell r="A485" t="str">
            <v>D-SNGA</v>
          </cell>
          <cell r="B485" t="str">
            <v>VAR_fin</v>
          </cell>
          <cell r="C485" t="str">
            <v>H2</v>
          </cell>
          <cell r="F485">
            <v>1.2226465413406537E-3</v>
          </cell>
          <cell r="G485">
            <v>3.1997714920224538E-4</v>
          </cell>
          <cell r="H485">
            <v>7.297481746388533E-2</v>
          </cell>
          <cell r="I485">
            <v>5.281430725750768E-2</v>
          </cell>
        </row>
        <row r="486">
          <cell r="A486" t="str">
            <v>D-SNGA</v>
          </cell>
          <cell r="B486" t="str">
            <v>VAR_ncap</v>
          </cell>
          <cell r="C486" t="str">
            <v>-</v>
          </cell>
          <cell r="D486">
            <v>3.60461237014077E-6</v>
          </cell>
          <cell r="E486">
            <v>2.02628585003065E-7</v>
          </cell>
          <cell r="F486">
            <v>3.6979542170288599E-7</v>
          </cell>
          <cell r="G486">
            <v>3.6806532201624801E-7</v>
          </cell>
          <cell r="H486">
            <v>7.5627198783840697E-7</v>
          </cell>
          <cell r="I486">
            <v>1.48126825064493E-6</v>
          </cell>
        </row>
        <row r="487">
          <cell r="A487" t="str">
            <v>D-SNGA</v>
          </cell>
          <cell r="B487" t="str">
            <v>VAR_cap</v>
          </cell>
          <cell r="C487" t="str">
            <v>-</v>
          </cell>
          <cell r="D487">
            <v>2.2350558062375101</v>
          </cell>
          <cell r="E487">
            <v>2.2350560088660951</v>
          </cell>
          <cell r="F487">
            <v>2.235056378661517</v>
          </cell>
          <cell r="G487">
            <v>2.2350567467268392</v>
          </cell>
          <cell r="H487">
            <v>2.2350581509287908</v>
          </cell>
          <cell r="I487">
            <v>1.1208979330607614</v>
          </cell>
        </row>
        <row r="488">
          <cell r="A488" t="str">
            <v>D-IPLT</v>
          </cell>
          <cell r="B488" t="str">
            <v>VAR_fout</v>
          </cell>
          <cell r="C488" t="str">
            <v>IPLT</v>
          </cell>
          <cell r="D488">
            <v>0.62578950602069228</v>
          </cell>
          <cell r="E488">
            <v>0.7375749008557656</v>
          </cell>
          <cell r="F488">
            <v>0.73635045229265395</v>
          </cell>
          <cell r="G488">
            <v>0.73431259642410263</v>
          </cell>
          <cell r="H488">
            <v>0.73032140774658194</v>
          </cell>
          <cell r="I488">
            <v>0.72647959064376788</v>
          </cell>
        </row>
        <row r="489">
          <cell r="A489" t="str">
            <v>D-IPLT</v>
          </cell>
          <cell r="B489" t="str">
            <v>VAR_fin</v>
          </cell>
          <cell r="C489" t="str">
            <v>PLT</v>
          </cell>
          <cell r="D489">
            <v>0.62578950602069228</v>
          </cell>
          <cell r="E489">
            <v>0.7375749008557656</v>
          </cell>
          <cell r="F489">
            <v>0.73635045229265395</v>
          </cell>
          <cell r="G489">
            <v>0.73431259642410263</v>
          </cell>
          <cell r="H489">
            <v>0.73032140774658194</v>
          </cell>
          <cell r="I489">
            <v>0.72647959064376788</v>
          </cell>
        </row>
        <row r="490">
          <cell r="A490" t="str">
            <v>ITOT-SWHWODBR</v>
          </cell>
          <cell r="B490" t="str">
            <v>VAR_fout</v>
          </cell>
          <cell r="C490" t="str">
            <v>ITOT-SWH</v>
          </cell>
          <cell r="D490">
            <v>5.3111193502616274</v>
          </cell>
          <cell r="E490">
            <v>6.2669392697593711</v>
          </cell>
          <cell r="F490">
            <v>5.7596655771839051</v>
          </cell>
          <cell r="G490">
            <v>7.5152835758014618</v>
          </cell>
          <cell r="H490">
            <v>7.3023585185679085</v>
          </cell>
          <cell r="I490">
            <v>6.2909548988068904</v>
          </cell>
        </row>
        <row r="491">
          <cell r="A491" t="str">
            <v>ITOT-SWHWODBR</v>
          </cell>
          <cell r="B491" t="str">
            <v>VAR_fin</v>
          </cell>
          <cell r="C491" t="str">
            <v>IWOD</v>
          </cell>
          <cell r="D491">
            <v>9.0018972038332699</v>
          </cell>
          <cell r="E491">
            <v>10.609942330292396</v>
          </cell>
          <cell r="F491">
            <v>9.7346460459446149</v>
          </cell>
          <cell r="G491">
            <v>12.666208273822676</v>
          </cell>
          <cell r="H491">
            <v>12.238589695923856</v>
          </cell>
          <cell r="I491">
            <v>10.484924831344831</v>
          </cell>
        </row>
        <row r="492">
          <cell r="A492" t="str">
            <v>ITOT-SWHWODBR</v>
          </cell>
          <cell r="B492" t="str">
            <v>VAR_fin</v>
          </cell>
          <cell r="C492" t="str">
            <v>ITOTWODBRC</v>
          </cell>
          <cell r="D492">
            <v>5.3111193502616274</v>
          </cell>
          <cell r="E492">
            <v>6.2669392697593711</v>
          </cell>
          <cell r="F492">
            <v>5.7596655771839051</v>
          </cell>
          <cell r="G492">
            <v>7.5152835758014618</v>
          </cell>
          <cell r="H492">
            <v>7.3023585185679085</v>
          </cell>
          <cell r="I492">
            <v>6.2909548988068904</v>
          </cell>
        </row>
        <row r="493">
          <cell r="A493" t="str">
            <v>ITOT-SWHWODBR</v>
          </cell>
          <cell r="B493" t="str">
            <v>VAR_ncap</v>
          </cell>
          <cell r="C493" t="str">
            <v>-</v>
          </cell>
          <cell r="E493">
            <v>5.2979624074479897E-2</v>
          </cell>
          <cell r="F493">
            <v>4.90367395284074E-5</v>
          </cell>
          <cell r="G493">
            <v>6.9445614471064399E-2</v>
          </cell>
          <cell r="H493">
            <v>0.127667963476888</v>
          </cell>
          <cell r="I493">
            <v>0.192332406691193</v>
          </cell>
        </row>
        <row r="494">
          <cell r="A494" t="str">
            <v>ITOT-SWHWODBR</v>
          </cell>
          <cell r="B494" t="str">
            <v>VAR_cap</v>
          </cell>
          <cell r="C494" t="str">
            <v>-</v>
          </cell>
          <cell r="D494">
            <v>0.28883369534761499</v>
          </cell>
          <cell r="E494">
            <v>0.34181120657636571</v>
          </cell>
          <cell r="F494">
            <v>0.34184922478568475</v>
          </cell>
          <cell r="G494">
            <v>0.41127737669488251</v>
          </cell>
          <cell r="H494">
            <v>0.42805566701033981</v>
          </cell>
          <cell r="I494">
            <v>0.39198004943134929</v>
          </cell>
        </row>
        <row r="495">
          <cell r="A495" t="str">
            <v>D-ITOT_KEV_WOD_ELC_CHP</v>
          </cell>
          <cell r="B495" t="str">
            <v>VAR_fout</v>
          </cell>
          <cell r="C495" t="str">
            <v>ITOT_ELC</v>
          </cell>
          <cell r="D495">
            <v>5.6966791732169521E-4</v>
          </cell>
          <cell r="E495">
            <v>2.2697097614604434E-4</v>
          </cell>
          <cell r="F495">
            <v>3.9460371277021334E-4</v>
          </cell>
          <cell r="G495">
            <v>2.2881751497634047E-3</v>
          </cell>
          <cell r="H495">
            <v>3.4821833157822581</v>
          </cell>
          <cell r="I495">
            <v>5.2474203811927138</v>
          </cell>
        </row>
        <row r="496">
          <cell r="A496" t="str">
            <v>D-ITOT_KEV_WOD_ELC_CHP</v>
          </cell>
          <cell r="B496" t="str">
            <v>VAR_fout</v>
          </cell>
          <cell r="C496" t="str">
            <v>ELC5</v>
          </cell>
          <cell r="D496">
            <v>0.17196094651690538</v>
          </cell>
          <cell r="E496">
            <v>0.52138656908901249</v>
          </cell>
          <cell r="F496">
            <v>1.1309688592989362</v>
          </cell>
          <cell r="G496">
            <v>2.6347842643379513</v>
          </cell>
          <cell r="H496">
            <v>0.37701541164045815</v>
          </cell>
          <cell r="I496">
            <v>0.636059747599938</v>
          </cell>
        </row>
        <row r="497">
          <cell r="A497" t="str">
            <v>D-ITOT_KEV_WOD_ELC_CHP</v>
          </cell>
          <cell r="B497" t="str">
            <v>VAR_fin</v>
          </cell>
          <cell r="C497" t="str">
            <v>ITOT_KEV_WOD_ELC_CHP</v>
          </cell>
          <cell r="D497">
            <v>0.17253061443422707</v>
          </cell>
          <cell r="E497">
            <v>0.5216135400651587</v>
          </cell>
          <cell r="F497">
            <v>1.1313634630117069</v>
          </cell>
          <cell r="G497">
            <v>2.6370724394877167</v>
          </cell>
          <cell r="H497">
            <v>3.8591987274227186</v>
          </cell>
          <cell r="I497">
            <v>5.8834801287926455</v>
          </cell>
        </row>
        <row r="498">
          <cell r="A498" t="str">
            <v>RHEM-SHSTG-SOL</v>
          </cell>
          <cell r="B498" t="str">
            <v>VAR_fout</v>
          </cell>
          <cell r="C498" t="str">
            <v>RHEM-SHASOL</v>
          </cell>
          <cell r="D498">
            <v>4.0501360317248168E-7</v>
          </cell>
          <cell r="E498">
            <v>6.2960027710934287E-7</v>
          </cell>
          <cell r="F498">
            <v>8.1149401568146748E-2</v>
          </cell>
          <cell r="G498">
            <v>8.0737859374965956E-2</v>
          </cell>
          <cell r="H498">
            <v>0.29031791227709564</v>
          </cell>
          <cell r="I498">
            <v>0.25486588092209056</v>
          </cell>
        </row>
        <row r="499">
          <cell r="A499" t="str">
            <v>RHEM-SHSTG-SOL</v>
          </cell>
          <cell r="B499" t="str">
            <v>VAR_fin</v>
          </cell>
          <cell r="C499" t="str">
            <v>RHEM-SHASOL</v>
          </cell>
          <cell r="F499">
            <v>8.1154081714771689E-2</v>
          </cell>
          <cell r="G499">
            <v>8.0742438409698483E-2</v>
          </cell>
          <cell r="H499">
            <v>0.2903542544559784</v>
          </cell>
          <cell r="I499">
            <v>0.25490591775748545</v>
          </cell>
        </row>
        <row r="500">
          <cell r="A500" t="str">
            <v>RHEM-SHSTG-SOL</v>
          </cell>
          <cell r="B500" t="str">
            <v>VAR_ncap</v>
          </cell>
          <cell r="C500" t="str">
            <v>-</v>
          </cell>
          <cell r="D500">
            <v>1.10818676606678E-2</v>
          </cell>
          <cell r="E500">
            <v>5.0085590168727203E-3</v>
          </cell>
          <cell r="F500">
            <v>1.9641649246686698E-6</v>
          </cell>
          <cell r="G500">
            <v>3.52088695691452E-6</v>
          </cell>
          <cell r="H500">
            <v>3.9532899440908702E-2</v>
          </cell>
          <cell r="I500">
            <v>2.0491898400898701E-2</v>
          </cell>
        </row>
        <row r="501">
          <cell r="A501" t="str">
            <v>RHEM-SHSTG-SOL</v>
          </cell>
          <cell r="B501" t="str">
            <v>VAR_cap</v>
          </cell>
          <cell r="C501" t="str">
            <v>-</v>
          </cell>
          <cell r="D501">
            <v>1.10818676606678E-2</v>
          </cell>
          <cell r="E501">
            <v>1.6090426677540501E-2</v>
          </cell>
          <cell r="F501">
            <v>1.60923908424652E-2</v>
          </cell>
          <cell r="G501">
            <v>1.60959117294221E-2</v>
          </cell>
          <cell r="H501">
            <v>5.6253246084269397E-2</v>
          </cell>
          <cell r="I501">
            <v>5.6253701678814799E-2</v>
          </cell>
        </row>
        <row r="502">
          <cell r="A502" t="str">
            <v>ITOT-SWHCONBR10</v>
          </cell>
          <cell r="B502" t="str">
            <v>VAR_fout</v>
          </cell>
          <cell r="C502" t="str">
            <v>ITOT-ELS</v>
          </cell>
          <cell r="E502">
            <v>5.2554871511517018E-5</v>
          </cell>
          <cell r="F502">
            <v>5.2672148648804257E-5</v>
          </cell>
          <cell r="G502">
            <v>5.292385390503151E-5</v>
          </cell>
          <cell r="H502">
            <v>3.4607846510193447E-5</v>
          </cell>
          <cell r="I502">
            <v>2.1757072377072328E-5</v>
          </cell>
        </row>
        <row r="503">
          <cell r="A503" t="str">
            <v>ITOT-SWHCONBR10</v>
          </cell>
          <cell r="B503" t="str">
            <v>VAR_fout</v>
          </cell>
          <cell r="C503" t="str">
            <v>ITOT-SWHC</v>
          </cell>
          <cell r="E503">
            <v>3.2363837442053321E-4</v>
          </cell>
          <cell r="F503">
            <v>3.2436057925096549E-4</v>
          </cell>
          <cell r="G503">
            <v>3.2591060644379454E-4</v>
          </cell>
          <cell r="H503">
            <v>2.1311872457532041E-4</v>
          </cell>
          <cell r="I503">
            <v>1.3403842906417984E-4</v>
          </cell>
        </row>
        <row r="504">
          <cell r="A504" t="str">
            <v>ITOT-SWHCONBR10</v>
          </cell>
          <cell r="B504" t="str">
            <v>VAR_fin</v>
          </cell>
          <cell r="C504" t="str">
            <v>CON</v>
          </cell>
          <cell r="E504">
            <v>3.7619324593205031E-4</v>
          </cell>
          <cell r="F504">
            <v>3.7703272789976967E-4</v>
          </cell>
          <cell r="G504">
            <v>3.7883446034882572E-4</v>
          </cell>
          <cell r="H504">
            <v>2.4772657108551409E-4</v>
          </cell>
          <cell r="I504">
            <v>1.5580461309500228E-4</v>
          </cell>
        </row>
        <row r="505">
          <cell r="A505" t="str">
            <v>ITOT-SWHCONBR10</v>
          </cell>
          <cell r="B505" t="str">
            <v>VAR_ncap</v>
          </cell>
          <cell r="C505" t="str">
            <v>-</v>
          </cell>
          <cell r="E505">
            <v>2.03792856679763E-5</v>
          </cell>
          <cell r="F505">
            <v>5.3404812830603903E-8</v>
          </cell>
          <cell r="G505">
            <v>1.0308260608983801E-7</v>
          </cell>
          <cell r="H505">
            <v>5.6031427324946403E-6</v>
          </cell>
          <cell r="I505">
            <v>1.0642349775769E-6</v>
          </cell>
        </row>
        <row r="506">
          <cell r="A506" t="str">
            <v>ITOT-SWHCONBR10</v>
          </cell>
          <cell r="B506" t="str">
            <v>VAR_cap</v>
          </cell>
          <cell r="C506" t="str">
            <v>-</v>
          </cell>
          <cell r="E506">
            <v>2.03792856679763E-5</v>
          </cell>
          <cell r="F506">
            <v>2.04326904808069E-5</v>
          </cell>
          <cell r="G506">
            <v>2.0535773086896799E-5</v>
          </cell>
          <cell r="H506">
            <v>1.3401556196393E-5</v>
          </cell>
          <cell r="I506">
            <v>8.3955289872564E-6</v>
          </cell>
        </row>
        <row r="507">
          <cell r="A507" t="str">
            <v>SCOM-SHSTG</v>
          </cell>
          <cell r="B507" t="str">
            <v>VAR_fout</v>
          </cell>
          <cell r="C507" t="str">
            <v>AUX_SCOM-SHSTG_OUT</v>
          </cell>
          <cell r="E507">
            <v>1.5186376953726916E-4</v>
          </cell>
          <cell r="F507">
            <v>1.3670979460103046E-2</v>
          </cell>
          <cell r="G507">
            <v>3.7194640537305786E-3</v>
          </cell>
          <cell r="H507">
            <v>1.1151311889568496</v>
          </cell>
          <cell r="I507">
            <v>1.1200147365494353</v>
          </cell>
        </row>
        <row r="508">
          <cell r="A508" t="str">
            <v>SCOM-SHSTG</v>
          </cell>
          <cell r="B508" t="str">
            <v>VAR_fout</v>
          </cell>
          <cell r="C508" t="str">
            <v>SCOM-SHD</v>
          </cell>
          <cell r="E508">
            <v>1.5198789828887069E-4</v>
          </cell>
          <cell r="F508">
            <v>1.3688439203985679E-2</v>
          </cell>
          <cell r="G508">
            <v>3.7194640537305721E-3</v>
          </cell>
          <cell r="H508">
            <v>1.1151311889568487</v>
          </cell>
          <cell r="I508">
            <v>1.1200147365494353</v>
          </cell>
        </row>
        <row r="509">
          <cell r="A509" t="str">
            <v>SCOM-SHSTG</v>
          </cell>
          <cell r="B509" t="str">
            <v>VAR_fin</v>
          </cell>
          <cell r="C509" t="str">
            <v>AUX_SCOM-SHSTG_IN</v>
          </cell>
          <cell r="E509">
            <v>1.8616637418218316E-4</v>
          </cell>
          <cell r="F509">
            <v>1.6297287079974729E-2</v>
          </cell>
          <cell r="G509">
            <v>4.2766802738332162E-3</v>
          </cell>
          <cell r="H509">
            <v>1.1994921550683819</v>
          </cell>
          <cell r="I509">
            <v>1.1317439562820168</v>
          </cell>
        </row>
        <row r="510">
          <cell r="A510" t="str">
            <v>SCOM-SHSTG</v>
          </cell>
          <cell r="B510" t="str">
            <v>VAR_fin</v>
          </cell>
          <cell r="C510" t="str">
            <v>SCOM-SHD</v>
          </cell>
          <cell r="E510">
            <v>1.8616637418218316E-4</v>
          </cell>
          <cell r="F510">
            <v>1.6297287079974729E-2</v>
          </cell>
          <cell r="G510">
            <v>4.2766802738332162E-3</v>
          </cell>
          <cell r="H510">
            <v>1.1994921550683819</v>
          </cell>
          <cell r="I510">
            <v>1.1317439562820168</v>
          </cell>
        </row>
        <row r="511">
          <cell r="A511" t="str">
            <v>SCOM-SHSTG</v>
          </cell>
          <cell r="B511" t="str">
            <v>VAR_ncap</v>
          </cell>
          <cell r="C511" t="str">
            <v>-</v>
          </cell>
          <cell r="D511">
            <v>9.9588912471827501E-4</v>
          </cell>
          <cell r="E511">
            <v>2.5848722776784299E-5</v>
          </cell>
          <cell r="F511">
            <v>3.9783701154055397E-5</v>
          </cell>
          <cell r="G511">
            <v>1.5949374952512401E-5</v>
          </cell>
          <cell r="H511">
            <v>1.66113637406094E-5</v>
          </cell>
          <cell r="I511">
            <v>2.85322560989127E-5</v>
          </cell>
        </row>
        <row r="512">
          <cell r="A512" t="str">
            <v>SCOM-SHSTG</v>
          </cell>
          <cell r="B512" t="str">
            <v>VAR_cap</v>
          </cell>
          <cell r="C512" t="str">
            <v>-</v>
          </cell>
          <cell r="D512">
            <v>9.9588912471827501E-4</v>
          </cell>
          <cell r="E512">
            <v>1.0209689066055072E-3</v>
          </cell>
          <cell r="F512">
            <v>1.0586735912566578E-3</v>
          </cell>
          <cell r="G512">
            <v>1.0707089339230442E-3</v>
          </cell>
          <cell r="H512">
            <v>0.30238187531770661</v>
          </cell>
          <cell r="I512">
            <v>0.24066874392113974</v>
          </cell>
        </row>
        <row r="513">
          <cell r="A513" t="str">
            <v>D-ITOT_KEV_HFC_ELC_CHP</v>
          </cell>
          <cell r="B513" t="str">
            <v>VAR_fout</v>
          </cell>
          <cell r="C513" t="str">
            <v>ITOT_ELC</v>
          </cell>
          <cell r="G513">
            <v>7.6126829571623118E-4</v>
          </cell>
          <cell r="H513">
            <v>0.18482303801798999</v>
          </cell>
          <cell r="I513">
            <v>0.11605228196003223</v>
          </cell>
        </row>
        <row r="514">
          <cell r="A514" t="str">
            <v>D-ITOT_KEV_HFC_ELC_CHP</v>
          </cell>
          <cell r="B514" t="str">
            <v>VAR_fout</v>
          </cell>
          <cell r="C514" t="str">
            <v>ELC5</v>
          </cell>
          <cell r="G514">
            <v>4.9287517027124192E-4</v>
          </cell>
          <cell r="H514">
            <v>4.2241880209827817E-2</v>
          </cell>
          <cell r="I514">
            <v>3.3594623446493145E-2</v>
          </cell>
        </row>
        <row r="515">
          <cell r="A515" t="str">
            <v>D-ITOT_KEV_HFC_ELC_CHP</v>
          </cell>
          <cell r="B515" t="str">
            <v>VAR_fin</v>
          </cell>
          <cell r="C515" t="str">
            <v>ITOT_KEV_HFC_ELC_CHP</v>
          </cell>
          <cell r="G515">
            <v>1.2541434659874735E-3</v>
          </cell>
          <cell r="H515">
            <v>0.2270649182278178</v>
          </cell>
          <cell r="I515">
            <v>0.14964690540652537</v>
          </cell>
        </row>
        <row r="516">
          <cell r="A516" t="str">
            <v>D-RNGA</v>
          </cell>
          <cell r="B516" t="str">
            <v>VAR_fout</v>
          </cell>
          <cell r="C516" t="str">
            <v>CO2</v>
          </cell>
          <cell r="D516">
            <v>2652.9300219582401</v>
          </cell>
          <cell r="E516">
            <v>2731.79590605049</v>
          </cell>
          <cell r="F516">
            <v>2706.1875983956802</v>
          </cell>
          <cell r="G516">
            <v>2613.3014950030201</v>
          </cell>
          <cell r="H516">
            <v>2274.7349230917598</v>
          </cell>
          <cell r="I516">
            <v>1207.82839034258</v>
          </cell>
        </row>
        <row r="517">
          <cell r="A517" t="str">
            <v>D-RNGA</v>
          </cell>
          <cell r="B517" t="str">
            <v>VAR_fout</v>
          </cell>
          <cell r="C517" t="str">
            <v>RNGA</v>
          </cell>
          <cell r="D517">
            <v>47.196856150314296</v>
          </cell>
          <cell r="E517">
            <v>48.283003000220212</v>
          </cell>
          <cell r="F517">
            <v>47.831841213324182</v>
          </cell>
          <cell r="G517">
            <v>46.189065171524391</v>
          </cell>
          <cell r="H517">
            <v>40.297647606683974</v>
          </cell>
          <cell r="I517">
            <v>21.422372992213397</v>
          </cell>
        </row>
        <row r="518">
          <cell r="A518" t="str">
            <v>D-RNGA</v>
          </cell>
          <cell r="B518" t="str">
            <v>VAR_fin</v>
          </cell>
          <cell r="C518" t="str">
            <v>NGA</v>
          </cell>
          <cell r="D518">
            <v>47.037766346777303</v>
          </cell>
          <cell r="E518">
            <v>48.436097625008621</v>
          </cell>
          <cell r="F518">
            <v>47.982049616944764</v>
          </cell>
          <cell r="G518">
            <v>46.33513289012442</v>
          </cell>
          <cell r="H518">
            <v>40.332179487442581</v>
          </cell>
          <cell r="I518">
            <v>21.415396991889637</v>
          </cell>
        </row>
        <row r="519">
          <cell r="A519" t="str">
            <v>D-RNGA</v>
          </cell>
          <cell r="B519" t="str">
            <v>VAR_fin</v>
          </cell>
          <cell r="C519" t="str">
            <v>BNGA</v>
          </cell>
          <cell r="D519">
            <v>0.3098658046897394</v>
          </cell>
          <cell r="E519">
            <v>1.1512023665568609E-3</v>
          </cell>
          <cell r="F519">
            <v>1.1523592723722397E-3</v>
          </cell>
          <cell r="G519">
            <v>1.153536164394797E-3</v>
          </cell>
          <cell r="H519">
            <v>1.1602562668884659E-3</v>
          </cell>
          <cell r="I519">
            <v>1.1865886450447586E-3</v>
          </cell>
        </row>
        <row r="520">
          <cell r="A520" t="str">
            <v>D-RNGA</v>
          </cell>
          <cell r="B520" t="str">
            <v>VAR_fin</v>
          </cell>
          <cell r="C520" t="str">
            <v>H2</v>
          </cell>
          <cell r="F520">
            <v>1.4437739802720367E-3</v>
          </cell>
          <cell r="G520">
            <v>3.3523758686681405E-4</v>
          </cell>
          <cell r="H520">
            <v>9.3043517371675336E-2</v>
          </cell>
          <cell r="I520">
            <v>7.4225744062389146E-2</v>
          </cell>
        </row>
        <row r="521">
          <cell r="A521" t="str">
            <v>D-RNGA</v>
          </cell>
          <cell r="B521" t="str">
            <v>VAR_ncap</v>
          </cell>
          <cell r="C521" t="str">
            <v>-</v>
          </cell>
          <cell r="D521">
            <v>5.4944638855262504E-6</v>
          </cell>
          <cell r="E521">
            <v>2.4026501405603402E-7</v>
          </cell>
          <cell r="F521">
            <v>5.9868841412904302E-7</v>
          </cell>
          <cell r="G521">
            <v>3.3568590142514899E-7</v>
          </cell>
          <cell r="H521">
            <v>6.1490952824437597E-7</v>
          </cell>
          <cell r="I521">
            <v>1.0917967371325299E-6</v>
          </cell>
        </row>
        <row r="522">
          <cell r="A522" t="str">
            <v>D-RNGA</v>
          </cell>
          <cell r="B522" t="str">
            <v>VAR_cap</v>
          </cell>
          <cell r="C522" t="str">
            <v>-</v>
          </cell>
          <cell r="D522">
            <v>3.0972455018598057</v>
          </cell>
          <cell r="E522">
            <v>3.0972457421248198</v>
          </cell>
          <cell r="F522">
            <v>3.0972463408132338</v>
          </cell>
          <cell r="G522">
            <v>3.0972466764991351</v>
          </cell>
          <cell r="H522">
            <v>3.0972478463597071</v>
          </cell>
          <cell r="I522">
            <v>1.5532911787967443</v>
          </cell>
        </row>
        <row r="523">
          <cell r="A523" t="str">
            <v>RHNS-SHLTHCHPNGA</v>
          </cell>
          <cell r="B523" t="str">
            <v>VAR_fout</v>
          </cell>
          <cell r="C523" t="str">
            <v>RHNS-SHLTHC-NGA</v>
          </cell>
          <cell r="E523">
            <v>8.6011911155110126E-4</v>
          </cell>
          <cell r="F523">
            <v>3.9909235701106206E-3</v>
          </cell>
          <cell r="G523">
            <v>4.2963788977028036E-3</v>
          </cell>
          <cell r="H523">
            <v>3.9531853309432352E-3</v>
          </cell>
          <cell r="I523">
            <v>2.2845090781116336E-3</v>
          </cell>
        </row>
        <row r="524">
          <cell r="A524" t="str">
            <v>RHNS-SHLTHCHPNGA</v>
          </cell>
          <cell r="B524" t="str">
            <v>VAR_fin</v>
          </cell>
          <cell r="C524" t="str">
            <v>RHNSLTHCHPC</v>
          </cell>
          <cell r="E524">
            <v>8.6011911155110126E-4</v>
          </cell>
          <cell r="F524">
            <v>3.9909235701106206E-3</v>
          </cell>
          <cell r="G524">
            <v>4.2963788977028036E-3</v>
          </cell>
          <cell r="H524">
            <v>3.9531853309432352E-3</v>
          </cell>
          <cell r="I524">
            <v>2.2845090781116336E-3</v>
          </cell>
        </row>
        <row r="525">
          <cell r="A525" t="str">
            <v>RHNS-SHLTHCHPNGA</v>
          </cell>
          <cell r="B525" t="str">
            <v>VAR_fin</v>
          </cell>
          <cell r="C525" t="str">
            <v>RHNS_LTH_CHPNGA_ON</v>
          </cell>
          <cell r="E525">
            <v>8.6880718338495162E-4</v>
          </cell>
          <cell r="F525">
            <v>4.0312359294046689E-3</v>
          </cell>
          <cell r="G525">
            <v>4.3397766643462664E-3</v>
          </cell>
          <cell r="H525">
            <v>3.9931164959022582E-3</v>
          </cell>
          <cell r="I525">
            <v>2.307584927385488E-3</v>
          </cell>
        </row>
        <row r="526">
          <cell r="A526" t="str">
            <v>RHNS-SHLTHCHPNGA</v>
          </cell>
          <cell r="B526" t="str">
            <v>VAR_ncap</v>
          </cell>
          <cell r="C526" t="str">
            <v>-</v>
          </cell>
          <cell r="E526">
            <v>1.05321206798848E-4</v>
          </cell>
          <cell r="F526">
            <v>4.1021443832516599E-4</v>
          </cell>
          <cell r="G526">
            <v>3.1212029252165299E-4</v>
          </cell>
          <cell r="H526">
            <v>3.0370860474353902E-4</v>
          </cell>
          <cell r="I526">
            <v>1.53706877345472E-4</v>
          </cell>
        </row>
        <row r="527">
          <cell r="A527" t="str">
            <v>RHNS-SHLTHCHPNGA</v>
          </cell>
          <cell r="B527" t="str">
            <v>VAR_cap</v>
          </cell>
          <cell r="C527" t="str">
            <v>-</v>
          </cell>
          <cell r="E527">
            <v>1.05321206798848E-4</v>
          </cell>
          <cell r="F527">
            <v>4.6158625015025619E-4</v>
          </cell>
          <cell r="G527">
            <v>4.7076646863964197E-4</v>
          </cell>
          <cell r="H527">
            <v>4.8840265856140591E-4</v>
          </cell>
          <cell r="I527">
            <v>2.5253266120753401E-4</v>
          </cell>
        </row>
        <row r="528">
          <cell r="A528" t="str">
            <v>D-SCOM_LTH_CHPWOD</v>
          </cell>
          <cell r="B528" t="str">
            <v>VAR_fout</v>
          </cell>
          <cell r="C528" t="str">
            <v>SCOM_LTH_CHPWOD_ON</v>
          </cell>
          <cell r="G528">
            <v>3.4027114714403426E-3</v>
          </cell>
          <cell r="H528">
            <v>4.1859708912369148E-3</v>
          </cell>
          <cell r="I528">
            <v>8.1343951803571914E-4</v>
          </cell>
        </row>
        <row r="529">
          <cell r="A529" t="str">
            <v>D-SCOM_LTH_CHPWOD</v>
          </cell>
          <cell r="B529" t="str">
            <v>VAR_fout</v>
          </cell>
          <cell r="C529" t="str">
            <v>LTH</v>
          </cell>
          <cell r="G529">
            <v>2.6879624375177276E-6</v>
          </cell>
          <cell r="H529">
            <v>6.9691038692484545E-6</v>
          </cell>
          <cell r="I529">
            <v>1.8881574336691273E-6</v>
          </cell>
        </row>
        <row r="530">
          <cell r="A530" t="str">
            <v>D-SCOM_LTH_CHPWOD</v>
          </cell>
          <cell r="B530" t="str">
            <v>VAR_fin</v>
          </cell>
          <cell r="C530" t="str">
            <v>SCOM_LTH_CHPWOD</v>
          </cell>
          <cell r="G530">
            <v>3.4065791229518634E-3</v>
          </cell>
          <cell r="H530">
            <v>4.193307134331482E-3</v>
          </cell>
          <cell r="I530">
            <v>8.1672381548078131E-4</v>
          </cell>
        </row>
        <row r="531">
          <cell r="A531" t="str">
            <v>D-SCOM_KEV_BIO_ELC_CHP</v>
          </cell>
          <cell r="B531" t="str">
            <v>VAR_fout</v>
          </cell>
          <cell r="C531" t="str">
            <v>ELC5</v>
          </cell>
          <cell r="D531">
            <v>0.95905006748631294</v>
          </cell>
          <cell r="E531">
            <v>1.1059198781423591</v>
          </cell>
          <cell r="F531">
            <v>1.3083865973463085</v>
          </cell>
          <cell r="G531">
            <v>1.3083208363206382</v>
          </cell>
          <cell r="H531">
            <v>0.66562944725310424</v>
          </cell>
          <cell r="I531">
            <v>1.5057667226701024</v>
          </cell>
        </row>
        <row r="532">
          <cell r="A532" t="str">
            <v>D-SCOM_KEV_BIO_ELC_CHP</v>
          </cell>
          <cell r="B532" t="str">
            <v>VAR_fout</v>
          </cell>
          <cell r="C532" t="str">
            <v>SCOM_ELC</v>
          </cell>
          <cell r="D532">
            <v>3.1743130725941265E-4</v>
          </cell>
          <cell r="E532">
            <v>1.2159636973557571E-4</v>
          </cell>
          <cell r="F532">
            <v>1.9805758830987674E-4</v>
          </cell>
          <cell r="G532">
            <v>5.2045556523356218E-4</v>
          </cell>
          <cell r="H532">
            <v>0.64350025216988394</v>
          </cell>
          <cell r="I532">
            <v>1.5392875210474579</v>
          </cell>
        </row>
        <row r="533">
          <cell r="A533" t="str">
            <v>D-SCOM_KEV_BIO_ELC_CHP</v>
          </cell>
          <cell r="B533" t="str">
            <v>VAR_fin</v>
          </cell>
          <cell r="C533" t="str">
            <v>SCOM_KEV_BIO_ELC_CHP</v>
          </cell>
          <cell r="D533">
            <v>0.95936749879357186</v>
          </cell>
          <cell r="E533">
            <v>1.1060414745120946</v>
          </cell>
          <cell r="F533">
            <v>1.3085846549346178</v>
          </cell>
          <cell r="G533">
            <v>1.3088412918858716</v>
          </cell>
          <cell r="H533">
            <v>1.3091296994229891</v>
          </cell>
          <cell r="I533">
            <v>3.0450542437175603</v>
          </cell>
        </row>
        <row r="534">
          <cell r="A534" t="str">
            <v>RHES-SHLTHCHPWOD</v>
          </cell>
          <cell r="B534" t="str">
            <v>VAR_fout</v>
          </cell>
          <cell r="C534" t="str">
            <v>RHES-SHLTHC-WOD</v>
          </cell>
          <cell r="G534">
            <v>1.3954494627050242E-3</v>
          </cell>
          <cell r="H534">
            <v>2.6565609610328059E-3</v>
          </cell>
          <cell r="I534">
            <v>9.1341427000469285E-4</v>
          </cell>
        </row>
        <row r="535">
          <cell r="A535" t="str">
            <v>RHES-SHLTHCHPWOD</v>
          </cell>
          <cell r="B535" t="str">
            <v>VAR_fin</v>
          </cell>
          <cell r="C535" t="str">
            <v>RHESLTHCHPC</v>
          </cell>
          <cell r="G535">
            <v>1.3954494627050242E-3</v>
          </cell>
          <cell r="H535">
            <v>2.6565609610328059E-3</v>
          </cell>
          <cell r="I535">
            <v>9.1341427000469285E-4</v>
          </cell>
        </row>
        <row r="536">
          <cell r="A536" t="str">
            <v>RHES-SHLTHCHPWOD</v>
          </cell>
          <cell r="B536" t="str">
            <v>VAR_fin</v>
          </cell>
          <cell r="C536" t="str">
            <v>RHES_LTH_CHPWOD_ON</v>
          </cell>
          <cell r="G536">
            <v>1.4095449118232566E-3</v>
          </cell>
          <cell r="H536">
            <v>2.6833949101341447E-3</v>
          </cell>
          <cell r="I536">
            <v>9.2264067677241791E-4</v>
          </cell>
        </row>
        <row r="537">
          <cell r="A537" t="str">
            <v>RHES-SHLTHCHPWOD</v>
          </cell>
          <cell r="B537" t="str">
            <v>VAR_ncap</v>
          </cell>
          <cell r="C537" t="str">
            <v>-</v>
          </cell>
          <cell r="G537">
            <v>1.6470620791005699E-4</v>
          </cell>
          <cell r="H537">
            <v>1.96274424791975E-4</v>
          </cell>
          <cell r="I537">
            <v>5.3507632680314803E-5</v>
          </cell>
        </row>
        <row r="538">
          <cell r="A538" t="str">
            <v>RHES-SHLTHCHPWOD</v>
          </cell>
          <cell r="B538" t="str">
            <v>VAR_cap</v>
          </cell>
          <cell r="C538" t="str">
            <v>-</v>
          </cell>
          <cell r="G538">
            <v>1.6470620791005699E-4</v>
          </cell>
          <cell r="H538">
            <v>2.9489610810312905E-4</v>
          </cell>
          <cell r="I538">
            <v>1.01517747635912E-4</v>
          </cell>
        </row>
        <row r="539">
          <cell r="A539" t="str">
            <v>RHES-SHSTG-NGAHP</v>
          </cell>
          <cell r="B539" t="str">
            <v>VAR_fout</v>
          </cell>
          <cell r="C539" t="str">
            <v>RHES-SHANGAH</v>
          </cell>
          <cell r="F539">
            <v>5.842566236481411E-5</v>
          </cell>
          <cell r="G539">
            <v>6.1998769101072852E-5</v>
          </cell>
          <cell r="H539">
            <v>2.5761042528179597E-4</v>
          </cell>
          <cell r="I539">
            <v>1.3980988201975732E-4</v>
          </cell>
        </row>
        <row r="540">
          <cell r="A540" t="str">
            <v>RHES-SHSTG-NGAHP</v>
          </cell>
          <cell r="B540" t="str">
            <v>VAR_fin</v>
          </cell>
          <cell r="C540" t="str">
            <v>RHES-SHANGAH</v>
          </cell>
          <cell r="F540">
            <v>5.8546994827887974E-5</v>
          </cell>
          <cell r="G540">
            <v>6.2126520156628647E-5</v>
          </cell>
          <cell r="H540">
            <v>2.5773654259145354E-4</v>
          </cell>
          <cell r="I540">
            <v>1.399283237555841E-4</v>
          </cell>
        </row>
        <row r="541">
          <cell r="A541" t="str">
            <v>RHES-SHSTG-NGAHP</v>
          </cell>
          <cell r="B541" t="str">
            <v>VAR_ncap</v>
          </cell>
          <cell r="C541" t="str">
            <v>-</v>
          </cell>
          <cell r="D541">
            <v>1.7080175342452999E-5</v>
          </cell>
          <cell r="E541">
            <v>2.48279768122008E-7</v>
          </cell>
          <cell r="F541">
            <v>2.2773149851005899E-5</v>
          </cell>
          <cell r="G541">
            <v>1.28923779918365E-5</v>
          </cell>
          <cell r="H541">
            <v>4.8610603254624297E-5</v>
          </cell>
          <cell r="I541">
            <v>2.1541261508882998E-5</v>
          </cell>
        </row>
        <row r="542">
          <cell r="A542" t="str">
            <v>RHES-SHSTG-NGAHP</v>
          </cell>
          <cell r="B542" t="str">
            <v>VAR_cap</v>
          </cell>
          <cell r="C542" t="str">
            <v>-</v>
          </cell>
          <cell r="D542">
            <v>1.7080175342452999E-5</v>
          </cell>
          <cell r="E542">
            <v>3.7150657934039967E-7</v>
          </cell>
          <cell r="F542">
            <v>2.30231603098012E-5</v>
          </cell>
          <cell r="G542">
            <v>2.3177559678475899E-5</v>
          </cell>
          <cell r="H542">
            <v>8.3531540466698397E-5</v>
          </cell>
          <cell r="I542">
            <v>4.6880880330305098E-5</v>
          </cell>
        </row>
        <row r="543">
          <cell r="A543" t="str">
            <v>D-RHNS_SOLELC</v>
          </cell>
          <cell r="B543" t="str">
            <v>VAR_fout</v>
          </cell>
          <cell r="C543" t="str">
            <v>RHNS_ELC</v>
          </cell>
          <cell r="E543">
            <v>1.5549503402166841E-5</v>
          </cell>
          <cell r="F543">
            <v>1.5928182829097401</v>
          </cell>
          <cell r="G543">
            <v>1.8659645519193602</v>
          </cell>
          <cell r="H543">
            <v>2.720990981726406</v>
          </cell>
          <cell r="I543">
            <v>4.2567084792625733</v>
          </cell>
        </row>
        <row r="544">
          <cell r="A544" t="str">
            <v>D-RHNS_SOLELC</v>
          </cell>
          <cell r="B544" t="str">
            <v>VAR_fout</v>
          </cell>
          <cell r="C544" t="str">
            <v>ELC5</v>
          </cell>
          <cell r="E544">
            <v>1.5530843786613851E-5</v>
          </cell>
          <cell r="F544">
            <v>2.2280635900175421</v>
          </cell>
          <cell r="G544">
            <v>3.0365787050384947</v>
          </cell>
          <cell r="H544">
            <v>3.8676251846089968</v>
          </cell>
          <cell r="I544">
            <v>4.5978440783096124</v>
          </cell>
        </row>
        <row r="545">
          <cell r="A545" t="str">
            <v>D-RHNS_SOLELC</v>
          </cell>
          <cell r="B545" t="str">
            <v>VAR_fin</v>
          </cell>
          <cell r="C545" t="str">
            <v>RHNS_SOL_ELC</v>
          </cell>
          <cell r="E545">
            <v>2.9187703919469595E-5</v>
          </cell>
          <cell r="F545">
            <v>3.820881872927278</v>
          </cell>
          <cell r="G545">
            <v>4.9025432569578591</v>
          </cell>
          <cell r="H545">
            <v>6.5886161663354068</v>
          </cell>
          <cell r="I545">
            <v>8.854552557572184</v>
          </cell>
        </row>
        <row r="546">
          <cell r="A546" t="str">
            <v>D-IHFO</v>
          </cell>
          <cell r="B546" t="str">
            <v>VAR_fout</v>
          </cell>
          <cell r="C546" t="str">
            <v>CO2</v>
          </cell>
          <cell r="D546">
            <v>213.780584885069</v>
          </cell>
          <cell r="E546">
            <v>5.3927247982832299E-2</v>
          </cell>
          <cell r="F546">
            <v>0.14278816752236101</v>
          </cell>
          <cell r="G546">
            <v>7.4898365461545796E-2</v>
          </cell>
          <cell r="H546">
            <v>0.12558855569579599</v>
          </cell>
        </row>
        <row r="547">
          <cell r="A547" t="str">
            <v>D-IHFO</v>
          </cell>
          <cell r="B547" t="str">
            <v>VAR_fout</v>
          </cell>
          <cell r="C547" t="str">
            <v>IHFO</v>
          </cell>
          <cell r="D547">
            <v>2.7300025971243573</v>
          </cell>
          <cell r="E547">
            <v>6.8865714409028101E-4</v>
          </cell>
          <cell r="F547">
            <v>1.8234212820787269E-3</v>
          </cell>
          <cell r="G547">
            <v>9.5646072041722827E-4</v>
          </cell>
          <cell r="H547">
            <v>1.6037802656538923E-3</v>
          </cell>
        </row>
        <row r="548">
          <cell r="A548" t="str">
            <v>D-IHFO</v>
          </cell>
          <cell r="B548" t="str">
            <v>VAR_fin</v>
          </cell>
          <cell r="C548" t="str">
            <v>HFO</v>
          </cell>
          <cell r="D548">
            <v>2.7763712322736196</v>
          </cell>
          <cell r="E548">
            <v>7.0035386990691302E-4</v>
          </cell>
          <cell r="F548">
            <v>1.8543917860046832E-3</v>
          </cell>
          <cell r="G548">
            <v>9.7270604495514079E-4</v>
          </cell>
          <cell r="H548">
            <v>1.6310202038415063E-3</v>
          </cell>
        </row>
        <row r="549">
          <cell r="A549" t="str">
            <v>RHEM-SHCONBR</v>
          </cell>
          <cell r="B549" t="str">
            <v>VAR_fout</v>
          </cell>
          <cell r="C549" t="str">
            <v>RHEM-SHCON</v>
          </cell>
          <cell r="F549">
            <v>2.7311785673783212E-4</v>
          </cell>
          <cell r="G549">
            <v>3.032759202144805E-4</v>
          </cell>
          <cell r="H549">
            <v>4.3701003076732168E-4</v>
          </cell>
          <cell r="I549">
            <v>4.5509999704547313E-4</v>
          </cell>
        </row>
        <row r="550">
          <cell r="A550" t="str">
            <v>RHEM-SHCONBR</v>
          </cell>
          <cell r="B550" t="str">
            <v>VAR_fin</v>
          </cell>
          <cell r="C550" t="str">
            <v>CON</v>
          </cell>
          <cell r="F550">
            <v>2.7311785673783212E-4</v>
          </cell>
          <cell r="G550">
            <v>3.032759202144805E-4</v>
          </cell>
          <cell r="H550">
            <v>4.3701003076732168E-4</v>
          </cell>
          <cell r="I550">
            <v>4.5509999704547313E-4</v>
          </cell>
        </row>
        <row r="551">
          <cell r="A551" t="str">
            <v>RHEM-SHCONBR</v>
          </cell>
          <cell r="B551" t="str">
            <v>VAR_ncap</v>
          </cell>
          <cell r="C551" t="str">
            <v>-</v>
          </cell>
          <cell r="D551">
            <v>6.5038492138633103E-8</v>
          </cell>
          <cell r="E551">
            <v>1.04535590109017E-7</v>
          </cell>
          <cell r="F551">
            <v>2.4213742887863899E-5</v>
          </cell>
          <cell r="G551">
            <v>6.0580289806671498E-7</v>
          </cell>
          <cell r="H551">
            <v>4.9788839062465202E-7</v>
          </cell>
          <cell r="I551">
            <v>1.55901109113424E-7</v>
          </cell>
        </row>
        <row r="552">
          <cell r="A552" t="str">
            <v>RHEM-SHCONBR</v>
          </cell>
          <cell r="B552" t="str">
            <v>VAR_cap</v>
          </cell>
          <cell r="C552" t="str">
            <v>-</v>
          </cell>
          <cell r="D552">
            <v>6.5038492138633103E-8</v>
          </cell>
          <cell r="E552">
            <v>1.589405806899994E-7</v>
          </cell>
          <cell r="F552">
            <v>2.4367419176821226E-5</v>
          </cell>
          <cell r="G552">
            <v>2.4954774837031009E-5</v>
          </cell>
          <cell r="H552">
            <v>3.5339431751010372E-5</v>
          </cell>
          <cell r="I552">
            <v>3.5476006352351659E-5</v>
          </cell>
        </row>
        <row r="553">
          <cell r="A553" t="str">
            <v>RHEM-SHSOLBR</v>
          </cell>
          <cell r="B553" t="str">
            <v>VAR_fout</v>
          </cell>
          <cell r="C553" t="str">
            <v>RHEM-SHASOL</v>
          </cell>
          <cell r="D553">
            <v>0.40801036478415398</v>
          </cell>
          <cell r="E553">
            <v>0.47087242680031699</v>
          </cell>
          <cell r="F553">
            <v>0.47092990638884846</v>
          </cell>
          <cell r="G553">
            <v>0.47103294210189134</v>
          </cell>
          <cell r="H553">
            <v>1.6462087619368178</v>
          </cell>
          <cell r="I553">
            <v>1.6462202860888473</v>
          </cell>
        </row>
        <row r="554">
          <cell r="A554" t="str">
            <v>RHEM-SHSOLBR</v>
          </cell>
          <cell r="B554" t="str">
            <v>VAR_fin</v>
          </cell>
          <cell r="C554" t="str">
            <v>SOL</v>
          </cell>
          <cell r="D554">
            <v>0.40801036478415398</v>
          </cell>
          <cell r="E554">
            <v>0.47087242680031699</v>
          </cell>
          <cell r="F554">
            <v>0.47092990638884846</v>
          </cell>
          <cell r="G554">
            <v>0.47103294210189134</v>
          </cell>
          <cell r="H554">
            <v>1.6462087619368178</v>
          </cell>
          <cell r="I554">
            <v>1.6462202860888473</v>
          </cell>
        </row>
        <row r="555">
          <cell r="A555" t="str">
            <v>RHEM-SHSOLBR</v>
          </cell>
          <cell r="B555" t="str">
            <v>VAR_ncap</v>
          </cell>
          <cell r="C555" t="str">
            <v>-</v>
          </cell>
          <cell r="E555">
            <v>9.1293919625088007E-3</v>
          </cell>
          <cell r="F555">
            <v>8.3477009298418305E-6</v>
          </cell>
          <cell r="G555">
            <v>1.4963769566886699E-5</v>
          </cell>
          <cell r="H555">
            <v>0.16493885911513001</v>
          </cell>
          <cell r="I555">
            <v>8.8022088393568093E-2</v>
          </cell>
        </row>
        <row r="556">
          <cell r="A556" t="str">
            <v>RHEM-SHSOLBR</v>
          </cell>
          <cell r="B556" t="str">
            <v>VAR_cap</v>
          </cell>
          <cell r="C556" t="str">
            <v>-</v>
          </cell>
          <cell r="D556">
            <v>5.9254921417038302E-2</v>
          </cell>
          <cell r="E556">
            <v>6.8384313379547104E-2</v>
          </cell>
          <cell r="F556">
            <v>6.8392661080476952E-2</v>
          </cell>
          <cell r="G556">
            <v>6.8407624850043827E-2</v>
          </cell>
          <cell r="H556">
            <v>0.23907706035164</v>
          </cell>
          <cell r="I556">
            <v>0.23907886197678599</v>
          </cell>
        </row>
        <row r="557">
          <cell r="A557" t="str">
            <v>SCOM-SHH2BR</v>
          </cell>
          <cell r="B557" t="str">
            <v>VAR_fout</v>
          </cell>
          <cell r="C557" t="str">
            <v>SCOM-SHH2B</v>
          </cell>
          <cell r="G557">
            <v>8.4541110973619367E-4</v>
          </cell>
          <cell r="H557">
            <v>1.9166899031220488E-3</v>
          </cell>
          <cell r="I557">
            <v>2.9422407286644249E-3</v>
          </cell>
        </row>
        <row r="558">
          <cell r="A558" t="str">
            <v>SCOM-SHH2BR</v>
          </cell>
          <cell r="B558" t="str">
            <v>VAR_fin</v>
          </cell>
          <cell r="C558" t="str">
            <v>RSH2</v>
          </cell>
          <cell r="G558">
            <v>8.929061159011479E-4</v>
          </cell>
          <cell r="H558">
            <v>2.0243691111626119E-3</v>
          </cell>
          <cell r="I558">
            <v>3.1075351516230984E-3</v>
          </cell>
        </row>
        <row r="559">
          <cell r="A559" t="str">
            <v>SCOM-SHH2BR</v>
          </cell>
          <cell r="B559" t="str">
            <v>VAR_ncap</v>
          </cell>
          <cell r="C559" t="str">
            <v>-</v>
          </cell>
          <cell r="G559">
            <v>1.0762397458014699E-4</v>
          </cell>
          <cell r="H559">
            <v>1.7150074222389101E-4</v>
          </cell>
          <cell r="I559">
            <v>2.14189908003242E-4</v>
          </cell>
        </row>
        <row r="560">
          <cell r="A560" t="str">
            <v>SCOM-SHH2BR</v>
          </cell>
          <cell r="B560" t="str">
            <v>VAR_cap</v>
          </cell>
          <cell r="C560" t="str">
            <v>-</v>
          </cell>
          <cell r="G560">
            <v>1.0762397458014699E-4</v>
          </cell>
          <cell r="H560">
            <v>2.4996626802230185E-4</v>
          </cell>
          <cell r="I560">
            <v>3.405293488921953E-4</v>
          </cell>
        </row>
        <row r="561">
          <cell r="A561" t="str">
            <v>ITOT-SWHCONBR1</v>
          </cell>
          <cell r="B561" t="str">
            <v>VAR_fout</v>
          </cell>
          <cell r="C561" t="str">
            <v>ITOT-ELS</v>
          </cell>
          <cell r="E561">
            <v>8.2082849276943915E-3</v>
          </cell>
          <cell r="F561">
            <v>8.2084059937137903E-3</v>
          </cell>
          <cell r="G561">
            <v>8.2139622193617336E-3</v>
          </cell>
          <cell r="H561">
            <v>1.9344009383155909E-2</v>
          </cell>
          <cell r="I561">
            <v>2.1191024844705312E-2</v>
          </cell>
        </row>
        <row r="562">
          <cell r="A562" t="str">
            <v>ITOT-SWHCONBR1</v>
          </cell>
          <cell r="B562" t="str">
            <v>VAR_fout</v>
          </cell>
          <cell r="C562" t="str">
            <v>ITOT-SWHC</v>
          </cell>
          <cell r="E562">
            <v>2.1537689419576092</v>
          </cell>
          <cell r="F562">
            <v>2.1538007084270725</v>
          </cell>
          <cell r="G562">
            <v>2.1552586044845889</v>
          </cell>
          <cell r="H562">
            <v>5.0756676929927513</v>
          </cell>
          <cell r="I562">
            <v>5.5603054183449583</v>
          </cell>
        </row>
        <row r="563">
          <cell r="A563" t="str">
            <v>ITOT-SWHCONBR1</v>
          </cell>
          <cell r="B563" t="str">
            <v>VAR_fin</v>
          </cell>
          <cell r="C563" t="str">
            <v>CON</v>
          </cell>
          <cell r="E563">
            <v>2.1619772268853055</v>
          </cell>
          <cell r="F563">
            <v>2.1620091144207887</v>
          </cell>
          <cell r="G563">
            <v>2.1634725667039487</v>
          </cell>
          <cell r="H563">
            <v>5.0950117023759098</v>
          </cell>
          <cell r="I563">
            <v>5.5814964431896623</v>
          </cell>
        </row>
        <row r="564">
          <cell r="A564" t="str">
            <v>ITOT-SWHCONBR1</v>
          </cell>
          <cell r="B564" t="str">
            <v>VAR_ncap</v>
          </cell>
          <cell r="C564" t="str">
            <v>-</v>
          </cell>
          <cell r="E564">
            <v>0.117584904313615</v>
          </cell>
          <cell r="F564">
            <v>3.1495010159728398E-6</v>
          </cell>
          <cell r="G564">
            <v>7.4217809106309998E-5</v>
          </cell>
          <cell r="H564">
            <v>6.9628158137524696E-2</v>
          </cell>
          <cell r="I564">
            <v>0.165277421100262</v>
          </cell>
        </row>
        <row r="565">
          <cell r="A565" t="str">
            <v>ITOT-SWHCONBR1</v>
          </cell>
          <cell r="B565" t="str">
            <v>VAR_cap</v>
          </cell>
          <cell r="C565" t="str">
            <v>-</v>
          </cell>
          <cell r="E565">
            <v>0.117584904313615</v>
          </cell>
          <cell r="F565">
            <v>0.117588053814631</v>
          </cell>
          <cell r="G565">
            <v>0.11766227162373701</v>
          </cell>
          <cell r="H565">
            <v>0.277100151093785</v>
          </cell>
          <cell r="I565">
            <v>0.30354677553260501</v>
          </cell>
        </row>
        <row r="566">
          <cell r="A566" t="str">
            <v>SCOM-SHLTHCHPWOD</v>
          </cell>
          <cell r="B566" t="str">
            <v>VAR_fout</v>
          </cell>
          <cell r="C566" t="str">
            <v>SCOM-SHLTHC-WOD</v>
          </cell>
          <cell r="G566">
            <v>3.3686843567259446E-3</v>
          </cell>
          <cell r="H566">
            <v>4.144111182324545E-3</v>
          </cell>
          <cell r="I566">
            <v>8.0530512285536258E-4</v>
          </cell>
        </row>
        <row r="567">
          <cell r="A567" t="str">
            <v>SCOM-SHLTHCHPWOD</v>
          </cell>
          <cell r="B567" t="str">
            <v>VAR_fin</v>
          </cell>
          <cell r="C567" t="str">
            <v>SCOM_LTH_CHPWOD_ON</v>
          </cell>
          <cell r="G567">
            <v>3.4027114714403426E-3</v>
          </cell>
          <cell r="H567">
            <v>4.1859708912369148E-3</v>
          </cell>
          <cell r="I567">
            <v>8.1343951803571914E-4</v>
          </cell>
        </row>
        <row r="568">
          <cell r="A568" t="str">
            <v>SCOM-SHLTHCHPWOD</v>
          </cell>
          <cell r="B568" t="str">
            <v>VAR_fin</v>
          </cell>
          <cell r="C568" t="str">
            <v>SCOMLTHCHPC</v>
          </cell>
          <cell r="G568">
            <v>3.3686843567259446E-3</v>
          </cell>
          <cell r="H568">
            <v>4.144111182324545E-3</v>
          </cell>
          <cell r="I568">
            <v>8.0530512285536258E-4</v>
          </cell>
        </row>
        <row r="569">
          <cell r="A569" t="str">
            <v>SCOM-SHLTHCHPWOD</v>
          </cell>
          <cell r="B569" t="str">
            <v>VAR_ncap</v>
          </cell>
          <cell r="C569" t="str">
            <v>-</v>
          </cell>
          <cell r="G569">
            <v>2.84978966987463E-4</v>
          </cell>
          <cell r="H569">
            <v>2.58763586406094E-4</v>
          </cell>
          <cell r="I569">
            <v>4.9846961332579998E-5</v>
          </cell>
        </row>
        <row r="570">
          <cell r="A570" t="str">
            <v>SCOM-SHLTHCHPWOD</v>
          </cell>
          <cell r="B570" t="str">
            <v>VAR_cap</v>
          </cell>
          <cell r="C570" t="str">
            <v>-</v>
          </cell>
          <cell r="G570">
            <v>2.84978966987463E-4</v>
          </cell>
          <cell r="H570">
            <v>3.9745716219678295E-4</v>
          </cell>
          <cell r="I570">
            <v>1.0305798663205897E-4</v>
          </cell>
        </row>
        <row r="571">
          <cell r="A571" t="str">
            <v>SCOM-SHSTG-NGAHP</v>
          </cell>
          <cell r="B571" t="str">
            <v>VAR_fout</v>
          </cell>
          <cell r="C571" t="str">
            <v>SCOM-SHANGAH</v>
          </cell>
          <cell r="D571">
            <v>5.0753621633654217E-6</v>
          </cell>
          <cell r="E571">
            <v>5.3073207092673639E-6</v>
          </cell>
          <cell r="F571">
            <v>2.9148291968333043E-3</v>
          </cell>
          <cell r="G571">
            <v>1.3620053299256765E-3</v>
          </cell>
          <cell r="H571">
            <v>7.7812303557728991E-3</v>
          </cell>
          <cell r="I571">
            <v>3.3186895447055581E-3</v>
          </cell>
        </row>
        <row r="572">
          <cell r="A572" t="str">
            <v>SCOM-SHSTG-NGAHP</v>
          </cell>
          <cell r="B572" t="str">
            <v>VAR_fin</v>
          </cell>
          <cell r="C572" t="str">
            <v>SCOM-SHANGAH</v>
          </cell>
          <cell r="D572">
            <v>5.0753621633654217E-6</v>
          </cell>
          <cell r="E572">
            <v>5.3073207092673639E-6</v>
          </cell>
          <cell r="F572">
            <v>3.7610940025773225E-3</v>
          </cell>
          <cell r="G572">
            <v>1.7025312014951018E-3</v>
          </cell>
          <cell r="H572">
            <v>9.1545332642396261E-3</v>
          </cell>
          <cell r="I572">
            <v>3.6874928022591256E-3</v>
          </cell>
        </row>
        <row r="573">
          <cell r="A573" t="str">
            <v>SCOM-SHSTG-NGAHP</v>
          </cell>
          <cell r="B573" t="str">
            <v>VAR_ncap</v>
          </cell>
          <cell r="C573" t="str">
            <v>-</v>
          </cell>
          <cell r="D573">
            <v>1.55644074913073E-3</v>
          </cell>
          <cell r="E573">
            <v>8.0077037094005401E-6</v>
          </cell>
          <cell r="F573">
            <v>4.4243990011324903E-5</v>
          </cell>
          <cell r="G573">
            <v>2.86290328267536E-5</v>
          </cell>
          <cell r="H573">
            <v>5.5769152896984903E-5</v>
          </cell>
          <cell r="I573">
            <v>4.5467122040549402E-5</v>
          </cell>
        </row>
        <row r="574">
          <cell r="A574" t="str">
            <v>SCOM-SHSTG-NGAHP</v>
          </cell>
          <cell r="B574" t="str">
            <v>VAR_cap</v>
          </cell>
          <cell r="C574" t="str">
            <v>-</v>
          </cell>
          <cell r="D574">
            <v>1.55644074913073E-3</v>
          </cell>
          <cell r="E574">
            <v>1.3594173854539942E-5</v>
          </cell>
          <cell r="F574">
            <v>5.3503976339769983E-5</v>
          </cell>
          <cell r="G574">
            <v>5.4550973367610035E-5</v>
          </cell>
          <cell r="H574">
            <v>3.2148908610003351E-4</v>
          </cell>
          <cell r="I574">
            <v>1.3334240986630081E-4</v>
          </cell>
        </row>
        <row r="575">
          <cell r="A575" t="str">
            <v>ITOT-SWHCONBR2</v>
          </cell>
          <cell r="B575" t="str">
            <v>VAR_fout</v>
          </cell>
          <cell r="C575" t="str">
            <v>ITOT-ELS</v>
          </cell>
          <cell r="E575">
            <v>0.48733752286899101</v>
          </cell>
          <cell r="F575">
            <v>0.48734356274409252</v>
          </cell>
          <cell r="G575">
            <v>0.48734355276435209</v>
          </cell>
          <cell r="H575">
            <v>0.48727600426390938</v>
          </cell>
          <cell r="I575">
            <v>0.3536907298903561</v>
          </cell>
        </row>
        <row r="576">
          <cell r="A576" t="str">
            <v>ITOT-SWHCONBR2</v>
          </cell>
          <cell r="B576" t="str">
            <v>VAR_fout</v>
          </cell>
          <cell r="C576" t="str">
            <v>ITOT-SWHC</v>
          </cell>
          <cell r="E576">
            <v>0.75333054790958698</v>
          </cell>
          <cell r="F576">
            <v>0.7533398844006346</v>
          </cell>
          <cell r="G576">
            <v>0.75333986897386551</v>
          </cell>
          <cell r="H576">
            <v>0.75323545191902974</v>
          </cell>
          <cell r="I576">
            <v>0.54673818213351777</v>
          </cell>
        </row>
        <row r="577">
          <cell r="A577" t="str">
            <v>ITOT-SWHCONBR2</v>
          </cell>
          <cell r="B577" t="str">
            <v>VAR_fin</v>
          </cell>
          <cell r="C577" t="str">
            <v>CON</v>
          </cell>
          <cell r="E577">
            <v>1.2406680707785773</v>
          </cell>
          <cell r="F577">
            <v>1.2406834471447272</v>
          </cell>
          <cell r="G577">
            <v>1.2406834217382179</v>
          </cell>
          <cell r="H577">
            <v>1.2405114561829391</v>
          </cell>
          <cell r="I577">
            <v>0.90042891202387387</v>
          </cell>
        </row>
        <row r="578">
          <cell r="A578" t="str">
            <v>ITOT-SWHCONBR2</v>
          </cell>
          <cell r="B578" t="str">
            <v>VAR_ncap</v>
          </cell>
          <cell r="C578" t="str">
            <v>-</v>
          </cell>
          <cell r="E578">
            <v>6.7473340515920396E-2</v>
          </cell>
          <cell r="F578">
            <v>4.8647788540683201E-6</v>
          </cell>
          <cell r="G578">
            <v>1.49818059222112E-7</v>
          </cell>
          <cell r="H578">
            <v>6.74674594030064E-2</v>
          </cell>
          <cell r="I578">
            <v>9.4055971188578302E-6</v>
          </cell>
        </row>
        <row r="579">
          <cell r="A579" t="str">
            <v>ITOT-SWHCONBR2</v>
          </cell>
          <cell r="B579" t="str">
            <v>VAR_cap</v>
          </cell>
          <cell r="C579" t="str">
            <v>-</v>
          </cell>
          <cell r="E579">
            <v>6.7473340515920396E-2</v>
          </cell>
          <cell r="F579">
            <v>6.7478205294774496E-2</v>
          </cell>
          <cell r="G579">
            <v>6.7478355112833704E-2</v>
          </cell>
          <cell r="H579">
            <v>6.7471828209803797E-2</v>
          </cell>
          <cell r="I579">
            <v>4.89742428790002E-2</v>
          </cell>
        </row>
        <row r="580">
          <cell r="A580" t="str">
            <v>RHES-SHCONBR1</v>
          </cell>
          <cell r="B580" t="str">
            <v>VAR_fout</v>
          </cell>
          <cell r="C580" t="str">
            <v>RHES-SHCON</v>
          </cell>
          <cell r="D580">
            <v>0.56337150948801429</v>
          </cell>
          <cell r="E580">
            <v>1.127620330674389</v>
          </cell>
          <cell r="F580">
            <v>1.410371677029199</v>
          </cell>
          <cell r="G580">
            <v>2.6857149497948787</v>
          </cell>
          <cell r="H580">
            <v>6.4141978006449305</v>
          </cell>
          <cell r="I580">
            <v>6.4142154529321882</v>
          </cell>
        </row>
        <row r="581">
          <cell r="A581" t="str">
            <v>RHES-SHCONBR1</v>
          </cell>
          <cell r="B581" t="str">
            <v>VAR_fin</v>
          </cell>
          <cell r="C581" t="str">
            <v>CON</v>
          </cell>
          <cell r="D581">
            <v>0.56337150948801429</v>
          </cell>
          <cell r="E581">
            <v>1.127620330674389</v>
          </cell>
          <cell r="F581">
            <v>1.410371677029199</v>
          </cell>
          <cell r="G581">
            <v>2.6857149497948787</v>
          </cell>
          <cell r="H581">
            <v>6.4141978006449305</v>
          </cell>
          <cell r="I581">
            <v>6.4142154529321882</v>
          </cell>
        </row>
        <row r="582">
          <cell r="A582" t="str">
            <v>RHES-SHCONBR1</v>
          </cell>
          <cell r="B582" t="str">
            <v>VAR_ncap</v>
          </cell>
          <cell r="C582" t="str">
            <v>-</v>
          </cell>
          <cell r="D582">
            <v>4.5549513841108703E-2</v>
          </cell>
          <cell r="E582">
            <v>4.5549513841108703E-2</v>
          </cell>
          <cell r="F582">
            <v>2.2876726570353001E-2</v>
          </cell>
          <cell r="G582">
            <v>0.103004828938721</v>
          </cell>
          <cell r="H582">
            <v>0.16649290484943</v>
          </cell>
          <cell r="I582">
            <v>4.6574632502299103E-2</v>
          </cell>
        </row>
        <row r="583">
          <cell r="A583" t="str">
            <v>RHES-SHCONBR1</v>
          </cell>
          <cell r="B583" t="str">
            <v>VAR_cap</v>
          </cell>
          <cell r="C583" t="str">
            <v>-</v>
          </cell>
          <cell r="D583">
            <v>4.5549513841108703E-2</v>
          </cell>
          <cell r="E583">
            <v>9.1099027682217407E-2</v>
          </cell>
          <cell r="F583">
            <v>0.11397575425257001</v>
          </cell>
          <cell r="G583">
            <v>0.21698058319129099</v>
          </cell>
          <cell r="H583">
            <v>0.51822248088813305</v>
          </cell>
          <cell r="I583">
            <v>0.518226457293123</v>
          </cell>
        </row>
        <row r="584">
          <cell r="A584" t="str">
            <v>ITOT-SWHCONBR3</v>
          </cell>
          <cell r="B584" t="str">
            <v>VAR_fout</v>
          </cell>
          <cell r="C584" t="str">
            <v>ITOT-ELS</v>
          </cell>
          <cell r="E584">
            <v>2.3168268034006255E-2</v>
          </cell>
          <cell r="F584">
            <v>2.3171139271606949E-2</v>
          </cell>
          <cell r="G584">
            <v>2.3176310463214934E-2</v>
          </cell>
          <cell r="H584">
            <v>1.4545735057789517E-3</v>
          </cell>
          <cell r="I584">
            <v>1.0679587229147072E-3</v>
          </cell>
        </row>
        <row r="585">
          <cell r="A585" t="str">
            <v>ITOT-SWHCONBR3</v>
          </cell>
          <cell r="B585" t="str">
            <v>VAR_fout</v>
          </cell>
          <cell r="C585" t="str">
            <v>ITOT-SWHC</v>
          </cell>
          <cell r="E585">
            <v>4.5978742170388817E-2</v>
          </cell>
          <cell r="F585">
            <v>4.598444030428292E-2</v>
          </cell>
          <cell r="G585">
            <v>4.599470282737305E-2</v>
          </cell>
          <cell r="H585">
            <v>2.8866836352170844E-3</v>
          </cell>
          <cell r="I585">
            <v>2.1194246672836927E-3</v>
          </cell>
        </row>
        <row r="586">
          <cell r="A586" t="str">
            <v>ITOT-SWHCONBR3</v>
          </cell>
          <cell r="B586" t="str">
            <v>VAR_fin</v>
          </cell>
          <cell r="C586" t="str">
            <v>CON</v>
          </cell>
          <cell r="E586">
            <v>6.9147010204395065E-2</v>
          </cell>
          <cell r="F586">
            <v>6.9155579575889872E-2</v>
          </cell>
          <cell r="G586">
            <v>6.9171013290588015E-2</v>
          </cell>
          <cell r="H586">
            <v>4.3412571409960389E-3</v>
          </cell>
          <cell r="I586">
            <v>3.1873833901983986E-3</v>
          </cell>
        </row>
        <row r="587">
          <cell r="A587" t="str">
            <v>ITOT-SWHCONBR3</v>
          </cell>
          <cell r="B587" t="str">
            <v>VAR_ncap</v>
          </cell>
          <cell r="C587" t="str">
            <v>-</v>
          </cell>
          <cell r="E587">
            <v>3.7612943626777399E-3</v>
          </cell>
          <cell r="F587">
            <v>9.2914750759750899E-7</v>
          </cell>
          <cell r="G587">
            <v>8.3816529622586999E-7</v>
          </cell>
          <cell r="H587">
            <v>2.3318608688663401E-4</v>
          </cell>
          <cell r="I587">
            <v>3.1821522321355699E-6</v>
          </cell>
        </row>
        <row r="588">
          <cell r="A588" t="str">
            <v>ITOT-SWHCONBR3</v>
          </cell>
          <cell r="B588" t="str">
            <v>VAR_cap</v>
          </cell>
          <cell r="C588" t="str">
            <v>-</v>
          </cell>
          <cell r="E588">
            <v>3.7612943626777399E-3</v>
          </cell>
          <cell r="F588">
            <v>3.76222351018534E-3</v>
          </cell>
          <cell r="G588">
            <v>3.7630616754815598E-3</v>
          </cell>
          <cell r="H588">
            <v>2.36138418824384E-4</v>
          </cell>
          <cell r="I588">
            <v>1.7335017458172699E-4</v>
          </cell>
        </row>
        <row r="589">
          <cell r="A589" t="str">
            <v>ITOT-ELCSPECADV</v>
          </cell>
          <cell r="B589" t="str">
            <v>VAR_fout</v>
          </cell>
          <cell r="C589" t="str">
            <v>ITOT-ELS</v>
          </cell>
          <cell r="G589">
            <v>8.2896208431791347E-4</v>
          </cell>
          <cell r="H589">
            <v>2.6648722417200285E-3</v>
          </cell>
          <cell r="I589">
            <v>2.6578399225492808E-3</v>
          </cell>
        </row>
        <row r="590">
          <cell r="A590" t="str">
            <v>ITOT-ELCSPECADV</v>
          </cell>
          <cell r="B590" t="str">
            <v>VAR_fin</v>
          </cell>
          <cell r="C590" t="str">
            <v>ITOT_ELC</v>
          </cell>
          <cell r="G590">
            <v>7.137609997851322E-4</v>
          </cell>
          <cell r="H590">
            <v>2.1829004119392086E-3</v>
          </cell>
          <cell r="I590">
            <v>1.9513551801672907E-3</v>
          </cell>
        </row>
        <row r="591">
          <cell r="A591" t="str">
            <v>ITOT-ELCSPECADV</v>
          </cell>
          <cell r="B591" t="str">
            <v>VAR_ncap</v>
          </cell>
          <cell r="C591" t="str">
            <v>-</v>
          </cell>
          <cell r="G591">
            <v>5.7895175869077297E-5</v>
          </cell>
          <cell r="H591">
            <v>1.3233903797702099E-5</v>
          </cell>
          <cell r="I591">
            <v>1.72195053224444E-5</v>
          </cell>
        </row>
        <row r="592">
          <cell r="A592" t="str">
            <v>ITOT-ELCSPECADV</v>
          </cell>
          <cell r="B592" t="str">
            <v>VAR_cap</v>
          </cell>
          <cell r="C592" t="str">
            <v>-</v>
          </cell>
          <cell r="G592">
            <v>5.7895175869077297E-5</v>
          </cell>
          <cell r="H592">
            <v>1.4824842330130256E-4</v>
          </cell>
          <cell r="I592">
            <v>1.4491427716726063E-4</v>
          </cell>
        </row>
        <row r="593">
          <cell r="A593" t="str">
            <v>RHES-SHELCBR</v>
          </cell>
          <cell r="B593" t="str">
            <v>VAR_fout</v>
          </cell>
          <cell r="C593" t="str">
            <v>RHES-SHAELCB</v>
          </cell>
          <cell r="D593">
            <v>4.2799766312317153</v>
          </cell>
          <cell r="E593">
            <v>3.5068613664787356</v>
          </cell>
          <cell r="F593">
            <v>4.2785506041133354</v>
          </cell>
          <cell r="G593">
            <v>2.0819611020382252</v>
          </cell>
          <cell r="H593">
            <v>0.67728729927676234</v>
          </cell>
          <cell r="I593">
            <v>0.24644135364619549</v>
          </cell>
        </row>
        <row r="594">
          <cell r="A594" t="str">
            <v>RHES-SHELCBR</v>
          </cell>
          <cell r="B594" t="str">
            <v>VAR_fin</v>
          </cell>
          <cell r="C594" t="str">
            <v>RHES_ELC</v>
          </cell>
          <cell r="D594">
            <v>4.505238559191282</v>
          </cell>
          <cell r="E594">
            <v>3.6914330173460388</v>
          </cell>
          <cell r="F594">
            <v>4.5037374780140373</v>
          </cell>
          <cell r="G594">
            <v>2.1915380021454989</v>
          </cell>
          <cell r="H594">
            <v>0.71293399923869682</v>
          </cell>
          <cell r="I594">
            <v>0.25941195120652166</v>
          </cell>
        </row>
        <row r="595">
          <cell r="A595" t="str">
            <v>RHES-SHELCBR</v>
          </cell>
          <cell r="B595" t="str">
            <v>VAR_ncap</v>
          </cell>
          <cell r="C595" t="str">
            <v>-</v>
          </cell>
          <cell r="D595">
            <v>7.0284959257743702E-8</v>
          </cell>
          <cell r="E595">
            <v>2.1303657379907199E-6</v>
          </cell>
          <cell r="F595">
            <v>2.5573816590956702E-6</v>
          </cell>
          <cell r="G595">
            <v>9.3692865228122896E-7</v>
          </cell>
          <cell r="H595">
            <v>3.25363736344534E-2</v>
          </cell>
          <cell r="I595">
            <v>1.3823676822783401E-6</v>
          </cell>
        </row>
        <row r="596">
          <cell r="A596" t="str">
            <v>RHES-SHELCBR</v>
          </cell>
          <cell r="B596" t="str">
            <v>VAR_cap</v>
          </cell>
          <cell r="C596" t="str">
            <v>-</v>
          </cell>
          <cell r="D596">
            <v>0.34576937016129222</v>
          </cell>
          <cell r="E596">
            <v>0.34577089168292108</v>
          </cell>
          <cell r="F596">
            <v>0.34577239824465461</v>
          </cell>
          <cell r="G596">
            <v>0.30215532558628899</v>
          </cell>
          <cell r="H596">
            <v>5.49003113085118E-2</v>
          </cell>
          <cell r="I596">
            <v>3.3070754446910773E-2</v>
          </cell>
        </row>
        <row r="597">
          <cell r="A597" t="str">
            <v>RHSA-WHELCBR</v>
          </cell>
          <cell r="B597" t="str">
            <v>VAR_fout</v>
          </cell>
          <cell r="C597" t="str">
            <v>RHSA-WHAELCB</v>
          </cell>
          <cell r="D597">
            <v>6.644695898846205</v>
          </cell>
          <cell r="E597">
            <v>6.9687100688999735</v>
          </cell>
          <cell r="F597">
            <v>6.9024052162351728</v>
          </cell>
          <cell r="G597">
            <v>3.6291153992588248</v>
          </cell>
          <cell r="H597">
            <v>1.2487532816403375</v>
          </cell>
          <cell r="I597">
            <v>0.44420949614168243</v>
          </cell>
        </row>
        <row r="598">
          <cell r="A598" t="str">
            <v>RHSA-WHELCBR</v>
          </cell>
          <cell r="B598" t="str">
            <v>VAR_fin</v>
          </cell>
          <cell r="C598" t="str">
            <v>RHSA_ELC</v>
          </cell>
          <cell r="D598">
            <v>8.4110074668939152</v>
          </cell>
          <cell r="E598">
            <v>8.7988763496211853</v>
          </cell>
          <cell r="F598">
            <v>8.6822707122455061</v>
          </cell>
          <cell r="G598">
            <v>4.5363942490735285</v>
          </cell>
          <cell r="H598">
            <v>1.5416707180744915</v>
          </cell>
          <cell r="I598">
            <v>0.54171889773375903</v>
          </cell>
        </row>
        <row r="599">
          <cell r="A599" t="str">
            <v>RHSA-WHELCBR</v>
          </cell>
          <cell r="B599" t="str">
            <v>VAR_ncap</v>
          </cell>
          <cell r="C599" t="str">
            <v>-</v>
          </cell>
          <cell r="D599">
            <v>1.6182067876519199E-5</v>
          </cell>
          <cell r="E599">
            <v>3.4240290587991003E-2</v>
          </cell>
          <cell r="F599">
            <v>4.0479110053177896E-6</v>
          </cell>
          <cell r="G599">
            <v>1.53587942039077E-6</v>
          </cell>
          <cell r="H599">
            <v>1.5933160009975401E-2</v>
          </cell>
          <cell r="I599">
            <v>2.0290309794937599E-6</v>
          </cell>
        </row>
        <row r="600">
          <cell r="A600" t="str">
            <v>RHSA-WHELCBR</v>
          </cell>
          <cell r="B600" t="str">
            <v>VAR_cap</v>
          </cell>
          <cell r="C600" t="str">
            <v>-</v>
          </cell>
          <cell r="D600">
            <v>0.43758477084155351</v>
          </cell>
          <cell r="E600">
            <v>0.47182446464128697</v>
          </cell>
          <cell r="F600">
            <v>0.4718268075046701</v>
          </cell>
          <cell r="G600">
            <v>0.4335562981377899</v>
          </cell>
          <cell r="H600">
            <v>8.465300616749713E-2</v>
          </cell>
          <cell r="I600">
            <v>4.056665715950375E-2</v>
          </cell>
        </row>
        <row r="601">
          <cell r="A601" t="str">
            <v>ITOT-SWHLTHDH</v>
          </cell>
          <cell r="B601" t="str">
            <v>VAR_fout</v>
          </cell>
          <cell r="C601" t="str">
            <v>ITOT-SWH</v>
          </cell>
          <cell r="D601">
            <v>6.5822726029221794</v>
          </cell>
          <cell r="E601">
            <v>7.0678499730013238</v>
          </cell>
          <cell r="F601">
            <v>6.7951548960450356</v>
          </cell>
          <cell r="G601">
            <v>7.8446802171852283</v>
          </cell>
          <cell r="H601">
            <v>9.7885353136989242</v>
          </cell>
          <cell r="I601">
            <v>12.175297321711991</v>
          </cell>
        </row>
        <row r="602">
          <cell r="A602" t="str">
            <v>ITOT-SWHLTHDH</v>
          </cell>
          <cell r="B602" t="str">
            <v>VAR_fin</v>
          </cell>
          <cell r="C602" t="str">
            <v>ITOT_LTH_DH</v>
          </cell>
          <cell r="D602">
            <v>7.1200017468031378</v>
          </cell>
          <cell r="E602">
            <v>7.6289075737006184</v>
          </cell>
          <cell r="F602">
            <v>7.3111265639858809</v>
          </cell>
          <cell r="G602">
            <v>8.3956284650485955</v>
          </cell>
          <cell r="H602">
            <v>10.366166295764913</v>
          </cell>
          <cell r="I602">
            <v>12.81610244390736</v>
          </cell>
        </row>
        <row r="603">
          <cell r="A603" t="str">
            <v>ITOT-SWHLTHDH</v>
          </cell>
          <cell r="B603" t="str">
            <v>VAR_fin</v>
          </cell>
          <cell r="C603" t="str">
            <v>ITOTLTHDHC</v>
          </cell>
          <cell r="D603">
            <v>6.5822726029221794</v>
          </cell>
          <cell r="E603">
            <v>7.0678499730013238</v>
          </cell>
          <cell r="F603">
            <v>6.7951548960450356</v>
          </cell>
          <cell r="G603">
            <v>7.8446802171852283</v>
          </cell>
          <cell r="H603">
            <v>9.7885353136989242</v>
          </cell>
          <cell r="I603">
            <v>12.175297321711991</v>
          </cell>
        </row>
        <row r="604">
          <cell r="A604" t="str">
            <v>ITOT-SWHLTHDH</v>
          </cell>
          <cell r="B604" t="str">
            <v>VAR_ncap</v>
          </cell>
          <cell r="C604" t="str">
            <v>-</v>
          </cell>
          <cell r="E604">
            <v>5.7660766153307501E-2</v>
          </cell>
          <cell r="F604">
            <v>0.11169387057527699</v>
          </cell>
          <cell r="G604">
            <v>8.8394837810375798E-2</v>
          </cell>
          <cell r="H604">
            <v>0.32263226293998198</v>
          </cell>
          <cell r="I604">
            <v>0.41616601227701799</v>
          </cell>
        </row>
        <row r="605">
          <cell r="A605" t="str">
            <v>ITOT-SWHLTHDH</v>
          </cell>
          <cell r="B605" t="str">
            <v>VAR_cap</v>
          </cell>
          <cell r="C605" t="str">
            <v>-</v>
          </cell>
          <cell r="D605">
            <v>0.79547229253225304</v>
          </cell>
          <cell r="E605">
            <v>0.61910590983867053</v>
          </cell>
          <cell r="F605">
            <v>0.676331757117558</v>
          </cell>
          <cell r="G605">
            <v>0.66339706555982492</v>
          </cell>
          <cell r="H605">
            <v>0.79546154835918526</v>
          </cell>
          <cell r="I605">
            <v>0.79547303191378138</v>
          </cell>
        </row>
        <row r="606">
          <cell r="A606" t="str">
            <v>RHES-SHCONBR2</v>
          </cell>
          <cell r="B606" t="str">
            <v>VAR_fout</v>
          </cell>
          <cell r="C606" t="str">
            <v>RHES-SHCON</v>
          </cell>
          <cell r="D606">
            <v>0.4100127706335161</v>
          </cell>
          <cell r="E606">
            <v>0.82064074234896978</v>
          </cell>
          <cell r="F606">
            <v>0.82060339598231202</v>
          </cell>
          <cell r="G606">
            <v>1.748716085686292</v>
          </cell>
          <cell r="H606">
            <v>4.4622019092513261</v>
          </cell>
          <cell r="I606">
            <v>4.6680482763717199</v>
          </cell>
        </row>
        <row r="607">
          <cell r="A607" t="str">
            <v>RHES-SHCONBR2</v>
          </cell>
          <cell r="B607" t="str">
            <v>VAR_fin</v>
          </cell>
          <cell r="C607" t="str">
            <v>CON</v>
          </cell>
          <cell r="D607">
            <v>0.4100127706335161</v>
          </cell>
          <cell r="E607">
            <v>0.82064074234896978</v>
          </cell>
          <cell r="F607">
            <v>0.82060339598231202</v>
          </cell>
          <cell r="G607">
            <v>1.748716085686292</v>
          </cell>
          <cell r="H607">
            <v>4.4622019092513261</v>
          </cell>
          <cell r="I607">
            <v>4.6680482763717199</v>
          </cell>
        </row>
        <row r="608">
          <cell r="A608" t="str">
            <v>RHES-SHCONBR2</v>
          </cell>
          <cell r="B608" t="str">
            <v>VAR_ncap</v>
          </cell>
          <cell r="C608" t="str">
            <v>-</v>
          </cell>
          <cell r="D608">
            <v>3.3149390044633797E-2</v>
          </cell>
          <cell r="E608">
            <v>3.3149390044633797E-2</v>
          </cell>
          <cell r="F608">
            <v>1.9670712986952799E-5</v>
          </cell>
          <cell r="G608">
            <v>7.4963394740224107E-2</v>
          </cell>
          <cell r="H608">
            <v>0.121167714224275</v>
          </cell>
          <cell r="I608">
            <v>4.7147799374192501E-2</v>
          </cell>
        </row>
        <row r="609">
          <cell r="A609" t="str">
            <v>RHES-SHCONBR2</v>
          </cell>
          <cell r="B609" t="str">
            <v>VAR_cap</v>
          </cell>
          <cell r="C609" t="str">
            <v>-</v>
          </cell>
          <cell r="D609">
            <v>3.3149390044633797E-2</v>
          </cell>
          <cell r="E609">
            <v>6.6298780089267595E-2</v>
          </cell>
          <cell r="F609">
            <v>6.63184508022545E-2</v>
          </cell>
          <cell r="G609">
            <v>0.141281845542479</v>
          </cell>
          <cell r="H609">
            <v>0.360515291953665</v>
          </cell>
          <cell r="I609">
            <v>0.37714860649640403</v>
          </cell>
        </row>
        <row r="610">
          <cell r="A610" t="str">
            <v>ITOT-SWHCONBR4</v>
          </cell>
          <cell r="B610" t="str">
            <v>VAR_fout</v>
          </cell>
          <cell r="C610" t="str">
            <v>ITOT-ELS</v>
          </cell>
          <cell r="E610">
            <v>4.5959393323835869E-2</v>
          </cell>
          <cell r="F610">
            <v>4.5956899021094823E-2</v>
          </cell>
          <cell r="G610">
            <v>4.5960653419170154E-2</v>
          </cell>
          <cell r="H610">
            <v>4.6255177481212994E-4</v>
          </cell>
          <cell r="I610">
            <v>7.2584079425919731E-4</v>
          </cell>
        </row>
        <row r="611">
          <cell r="A611" t="str">
            <v>ITOT-SWHCONBR4</v>
          </cell>
          <cell r="B611" t="str">
            <v>VAR_fout</v>
          </cell>
          <cell r="C611" t="str">
            <v>ITOT-SWHC</v>
          </cell>
          <cell r="E611">
            <v>0.49390438676957099</v>
          </cell>
          <cell r="F611">
            <v>0.49387758164929707</v>
          </cell>
          <cell r="G611">
            <v>0.49391792843251242</v>
          </cell>
          <cell r="H611">
            <v>4.9708304258506758E-3</v>
          </cell>
          <cell r="I611">
            <v>7.8002759926554741E-3</v>
          </cell>
        </row>
        <row r="612">
          <cell r="A612" t="str">
            <v>ITOT-SWHCONBR4</v>
          </cell>
          <cell r="B612" t="str">
            <v>VAR_fin</v>
          </cell>
          <cell r="C612" t="str">
            <v>CON</v>
          </cell>
          <cell r="E612">
            <v>0.53986378009340708</v>
          </cell>
          <cell r="F612">
            <v>0.53983448067039219</v>
          </cell>
          <cell r="G612">
            <v>0.5398785818516818</v>
          </cell>
          <cell r="H612">
            <v>5.4333822006628037E-3</v>
          </cell>
          <cell r="I612">
            <v>8.5261167869146726E-3</v>
          </cell>
        </row>
        <row r="613">
          <cell r="A613" t="str">
            <v>ITOT-SWHCONBR4</v>
          </cell>
          <cell r="B613" t="str">
            <v>VAR_ncap</v>
          </cell>
          <cell r="C613" t="str">
            <v>-</v>
          </cell>
          <cell r="E613">
            <v>2.9363424011422799E-2</v>
          </cell>
          <cell r="F613">
            <v>1.6895737780465E-7</v>
          </cell>
          <cell r="G613">
            <v>8.0538109069328499E-7</v>
          </cell>
          <cell r="H613">
            <v>2.9208474762364698E-4</v>
          </cell>
          <cell r="I613">
            <v>2.5062081084991299E-4</v>
          </cell>
        </row>
        <row r="614">
          <cell r="A614" t="str">
            <v>ITOT-SWHCONBR4</v>
          </cell>
          <cell r="B614" t="str">
            <v>VAR_cap</v>
          </cell>
          <cell r="C614" t="str">
            <v>-</v>
          </cell>
          <cell r="E614">
            <v>2.9363424011422799E-2</v>
          </cell>
          <cell r="F614">
            <v>2.93635929688006E-2</v>
          </cell>
          <cell r="G614">
            <v>2.93643983498913E-2</v>
          </cell>
          <cell r="H614">
            <v>2.9555155049288198E-4</v>
          </cell>
          <cell r="I614">
            <v>4.6381761028317398E-4</v>
          </cell>
        </row>
        <row r="615">
          <cell r="A615" t="str">
            <v>D-ITOT_NKEV_GAS_ELC_CHP</v>
          </cell>
          <cell r="B615" t="str">
            <v>VAR_fout</v>
          </cell>
          <cell r="C615" t="str">
            <v>ITOT_ELC</v>
          </cell>
          <cell r="D615">
            <v>0.66521879353940794</v>
          </cell>
          <cell r="E615">
            <v>8.8119494466124784E-2</v>
          </cell>
          <cell r="F615">
            <v>4.8624930398324002E-2</v>
          </cell>
          <cell r="G615">
            <v>4.4653588832038897E-2</v>
          </cell>
          <cell r="H615">
            <v>0.17197127844000473</v>
          </cell>
          <cell r="I615">
            <v>8.3970339454213214E-2</v>
          </cell>
        </row>
        <row r="616">
          <cell r="A616" t="str">
            <v>D-ITOT_NKEV_GAS_ELC_CHP</v>
          </cell>
          <cell r="B616" t="str">
            <v>VAR_fout</v>
          </cell>
          <cell r="C616" t="str">
            <v>ELC5</v>
          </cell>
          <cell r="D616">
            <v>4.7446999379633622E-3</v>
          </cell>
          <cell r="E616">
            <v>2.6466232411899077E-3</v>
          </cell>
          <cell r="F616">
            <v>1.9577248927902502E-3</v>
          </cell>
          <cell r="G616">
            <v>1.4195472878979843E-3</v>
          </cell>
          <cell r="H616">
            <v>2.1862734115701641E-2</v>
          </cell>
          <cell r="I616">
            <v>4.1773464706228091E-3</v>
          </cell>
        </row>
        <row r="617">
          <cell r="A617" t="str">
            <v>D-ITOT_NKEV_GAS_ELC_CHP</v>
          </cell>
          <cell r="B617" t="str">
            <v>VAR_fin</v>
          </cell>
          <cell r="C617" t="str">
            <v>ITOT_NKEV_GAS_ELC_CHP</v>
          </cell>
          <cell r="D617">
            <v>0.66996349347737094</v>
          </cell>
          <cell r="E617">
            <v>9.0766117707314728E-2</v>
          </cell>
          <cell r="F617">
            <v>5.058265529111422E-2</v>
          </cell>
          <cell r="G617">
            <v>4.6073136119936881E-2</v>
          </cell>
          <cell r="H617">
            <v>0.19383401255570634</v>
          </cell>
          <cell r="I617">
            <v>8.8147685924836058E-2</v>
          </cell>
        </row>
        <row r="618">
          <cell r="A618" t="str">
            <v>SCOM-SHELCBR</v>
          </cell>
          <cell r="B618" t="str">
            <v>VAR_fout</v>
          </cell>
          <cell r="C618" t="str">
            <v>SCOM-SHAELCB</v>
          </cell>
          <cell r="D618">
            <v>2.3940358455420485</v>
          </cell>
          <cell r="E618">
            <v>3.0747874088661668E-4</v>
          </cell>
          <cell r="F618">
            <v>2.367136965233295</v>
          </cell>
          <cell r="G618">
            <v>1.9147533672463677</v>
          </cell>
          <cell r="H618">
            <v>1.1829571837094921</v>
          </cell>
          <cell r="I618">
            <v>0.67889496743194699</v>
          </cell>
        </row>
        <row r="619">
          <cell r="A619" t="str">
            <v>SCOM-SHELCBR</v>
          </cell>
          <cell r="B619" t="str">
            <v>VAR_fin</v>
          </cell>
          <cell r="C619" t="str">
            <v>SCOM_ELC</v>
          </cell>
          <cell r="D619">
            <v>2.6236009266214242</v>
          </cell>
          <cell r="E619">
            <v>3.3604233976679439E-4</v>
          </cell>
          <cell r="F619">
            <v>2.5764756084171903</v>
          </cell>
          <cell r="G619">
            <v>2.0700036402663438</v>
          </cell>
          <cell r="H619">
            <v>1.2618209959567921</v>
          </cell>
          <cell r="I619">
            <v>0.71462628150731267</v>
          </cell>
        </row>
        <row r="620">
          <cell r="A620" t="str">
            <v>SCOM-SHELCBR</v>
          </cell>
          <cell r="B620" t="str">
            <v>VAR_ncap</v>
          </cell>
          <cell r="C620" t="str">
            <v>-</v>
          </cell>
          <cell r="D620">
            <v>2.5162919619342501E-6</v>
          </cell>
          <cell r="E620">
            <v>2.4126943472500798E-6</v>
          </cell>
          <cell r="F620">
            <v>0.182880242190256</v>
          </cell>
          <cell r="G620">
            <v>3.5722123334939799E-6</v>
          </cell>
          <cell r="H620">
            <v>8.67081546848643E-2</v>
          </cell>
          <cell r="I620">
            <v>5.98411472297507E-3</v>
          </cell>
        </row>
        <row r="621">
          <cell r="A621" t="str">
            <v>SCOM-SHELCBR</v>
          </cell>
          <cell r="B621" t="str">
            <v>VAR_cap</v>
          </cell>
          <cell r="C621" t="str">
            <v>-</v>
          </cell>
          <cell r="D621">
            <v>0.18499056464340394</v>
          </cell>
          <cell r="E621">
            <v>4.1794068423195441E-5</v>
          </cell>
          <cell r="F621">
            <v>0.18292119697199299</v>
          </cell>
          <cell r="G621">
            <v>0.18291868623194199</v>
          </cell>
          <cell r="H621">
            <v>0.11909837650400962</v>
          </cell>
          <cell r="I621">
            <v>6.891235246480093E-2</v>
          </cell>
        </row>
        <row r="622">
          <cell r="A622" t="str">
            <v>RHES-SHCONBR3</v>
          </cell>
          <cell r="B622" t="str">
            <v>VAR_fout</v>
          </cell>
          <cell r="C622" t="str">
            <v>RHES-SHCON</v>
          </cell>
          <cell r="D622">
            <v>0.67720653384508211</v>
          </cell>
          <cell r="E622">
            <v>1.3554885123089444</v>
          </cell>
          <cell r="F622">
            <v>1.3550867792317141</v>
          </cell>
          <cell r="G622">
            <v>1.3554267749510207</v>
          </cell>
          <cell r="H622">
            <v>4.8216657317022911</v>
          </cell>
          <cell r="I622">
            <v>7.7103447407430945</v>
          </cell>
        </row>
        <row r="623">
          <cell r="A623" t="str">
            <v>RHES-SHCONBR3</v>
          </cell>
          <cell r="B623" t="str">
            <v>VAR_fin</v>
          </cell>
          <cell r="C623" t="str">
            <v>CON</v>
          </cell>
          <cell r="D623">
            <v>0.67720653384508211</v>
          </cell>
          <cell r="E623">
            <v>1.3554885123089444</v>
          </cell>
          <cell r="F623">
            <v>1.3550867792317141</v>
          </cell>
          <cell r="G623">
            <v>1.3554267749510207</v>
          </cell>
          <cell r="H623">
            <v>4.8216657317022911</v>
          </cell>
          <cell r="I623">
            <v>7.7103447407430945</v>
          </cell>
        </row>
        <row r="624">
          <cell r="A624" t="str">
            <v>RHES-SHCONBR3</v>
          </cell>
          <cell r="B624" t="str">
            <v>VAR_ncap</v>
          </cell>
          <cell r="C624" t="str">
            <v>-</v>
          </cell>
          <cell r="D624">
            <v>5.4754028624984297E-2</v>
          </cell>
          <cell r="E624">
            <v>5.4753993509881999E-2</v>
          </cell>
          <cell r="F624">
            <v>2.5624408542971503E-7</v>
          </cell>
          <cell r="G624">
            <v>2.1391458926418199E-7</v>
          </cell>
          <cell r="H624">
            <v>0.20013700151709901</v>
          </cell>
          <cell r="I624">
            <v>0.283771500772936</v>
          </cell>
        </row>
        <row r="625">
          <cell r="A625" t="str">
            <v>RHES-SHCONBR3</v>
          </cell>
          <cell r="B625" t="str">
            <v>VAR_cap</v>
          </cell>
          <cell r="C625" t="str">
            <v>-</v>
          </cell>
          <cell r="D625">
            <v>5.4754028624984297E-2</v>
          </cell>
          <cell r="E625">
            <v>0.109508022134866</v>
          </cell>
          <cell r="F625">
            <v>0.109508278378952</v>
          </cell>
          <cell r="G625">
            <v>0.109508492293541</v>
          </cell>
          <cell r="H625">
            <v>0.38955727086333097</v>
          </cell>
          <cell r="I625">
            <v>0.62293347276861399</v>
          </cell>
        </row>
        <row r="626">
          <cell r="A626" t="str">
            <v>ITOT-SWHCONBR5</v>
          </cell>
          <cell r="B626" t="str">
            <v>VAR_fout</v>
          </cell>
          <cell r="C626" t="str">
            <v>ITOT-ELS</v>
          </cell>
          <cell r="E626">
            <v>4.0121109741262428E-2</v>
          </cell>
          <cell r="F626">
            <v>4.0117890889631691E-2</v>
          </cell>
          <cell r="G626">
            <v>4.0120882595654786E-2</v>
          </cell>
          <cell r="H626">
            <v>3.3857663989576229E-4</v>
          </cell>
          <cell r="I626">
            <v>2.5703023220419521E-4</v>
          </cell>
        </row>
        <row r="627">
          <cell r="A627" t="str">
            <v>ITOT-SWHCONBR5</v>
          </cell>
          <cell r="B627" t="str">
            <v>VAR_fout</v>
          </cell>
          <cell r="C627" t="str">
            <v>ITOT-SWHC</v>
          </cell>
          <cell r="E627">
            <v>0.19678908743082396</v>
          </cell>
          <cell r="F627">
            <v>0.19677329936117485</v>
          </cell>
          <cell r="G627">
            <v>0.1967879733096761</v>
          </cell>
          <cell r="H627">
            <v>1.6606765969376506E-3</v>
          </cell>
          <cell r="I627">
            <v>1.2607015400069241E-3</v>
          </cell>
        </row>
        <row r="628">
          <cell r="A628" t="str">
            <v>ITOT-SWHCONBR5</v>
          </cell>
          <cell r="B628" t="str">
            <v>VAR_fin</v>
          </cell>
          <cell r="C628" t="str">
            <v>CON</v>
          </cell>
          <cell r="E628">
            <v>0.23691019717208642</v>
          </cell>
          <cell r="F628">
            <v>0.23689119025080677</v>
          </cell>
          <cell r="G628">
            <v>0.23690885590533098</v>
          </cell>
          <cell r="H628">
            <v>1.999253236833413E-3</v>
          </cell>
          <cell r="I628">
            <v>1.5177317722111197E-3</v>
          </cell>
        </row>
        <row r="629">
          <cell r="A629" t="str">
            <v>ITOT-SWHCONBR5</v>
          </cell>
          <cell r="B629" t="str">
            <v>VAR_ncap</v>
          </cell>
          <cell r="C629" t="str">
            <v>-</v>
          </cell>
          <cell r="E629">
            <v>1.28860793588263E-2</v>
          </cell>
          <cell r="F629">
            <v>1.87413147760319E-7</v>
          </cell>
          <cell r="G629">
            <v>4.3448542608173402E-7</v>
          </cell>
          <cell r="H629">
            <v>1.06800550968844E-4</v>
          </cell>
          <cell r="I629">
            <v>4.3242023898615004E-6</v>
          </cell>
        </row>
        <row r="630">
          <cell r="A630" t="str">
            <v>ITOT-SWHCONBR5</v>
          </cell>
          <cell r="B630" t="str">
            <v>VAR_cap</v>
          </cell>
          <cell r="C630" t="str">
            <v>-</v>
          </cell>
          <cell r="E630">
            <v>1.28860793588263E-2</v>
          </cell>
          <cell r="F630">
            <v>1.28862667719741E-2</v>
          </cell>
          <cell r="G630">
            <v>1.2886701257400201E-2</v>
          </cell>
          <cell r="H630">
            <v>1.0870170774434301E-4</v>
          </cell>
          <cell r="I630">
            <v>8.2497557799303796E-5</v>
          </cell>
        </row>
        <row r="631">
          <cell r="A631" t="str">
            <v>RHES-SHSTG-ELC</v>
          </cell>
          <cell r="B631" t="str">
            <v>VAR_fout</v>
          </cell>
          <cell r="C631" t="str">
            <v>RHES-SHAELCB</v>
          </cell>
          <cell r="E631">
            <v>0.66288144077906219</v>
          </cell>
          <cell r="F631">
            <v>0.64912581642186762</v>
          </cell>
          <cell r="G631">
            <v>0.40825452861709172</v>
          </cell>
          <cell r="H631">
            <v>6.7433777571601614E-2</v>
          </cell>
          <cell r="I631">
            <v>4.2274219965937762E-2</v>
          </cell>
        </row>
        <row r="632">
          <cell r="A632" t="str">
            <v>RHES-SHSTG-ELC</v>
          </cell>
          <cell r="B632" t="str">
            <v>VAR_fin</v>
          </cell>
          <cell r="C632" t="str">
            <v>RHES-SHAELCB</v>
          </cell>
          <cell r="D632">
            <v>7.1096841615381199E-8</v>
          </cell>
          <cell r="E632">
            <v>0.66290584544923115</v>
          </cell>
          <cell r="F632">
            <v>0.64915373144359656</v>
          </cell>
          <cell r="G632">
            <v>0.40827633917588635</v>
          </cell>
          <cell r="H632">
            <v>6.7438148178943225E-2</v>
          </cell>
          <cell r="I632">
            <v>4.2276854782158826E-2</v>
          </cell>
        </row>
        <row r="633">
          <cell r="A633" t="str">
            <v>RHES-SHSTG-ELC</v>
          </cell>
          <cell r="B633" t="str">
            <v>VAR_ncap</v>
          </cell>
          <cell r="C633" t="str">
            <v>-</v>
          </cell>
          <cell r="D633">
            <v>1.1395225554835501E-2</v>
          </cell>
          <cell r="E633">
            <v>4.9650153723411097E-2</v>
          </cell>
          <cell r="F633">
            <v>4.4926286724762602E-5</v>
          </cell>
          <cell r="G633">
            <v>3.2943346665733703E-5</v>
          </cell>
          <cell r="H633">
            <v>9.4149057218982802E-3</v>
          </cell>
          <cell r="I633">
            <v>3.9039459419260803E-5</v>
          </cell>
        </row>
        <row r="634">
          <cell r="A634" t="str">
            <v>RHES-SHSTG-ELC</v>
          </cell>
          <cell r="B634" t="str">
            <v>VAR_cap</v>
          </cell>
          <cell r="C634" t="str">
            <v>-</v>
          </cell>
          <cell r="D634">
            <v>1.1395225554835501E-2</v>
          </cell>
          <cell r="E634">
            <v>6.10183964782006E-2</v>
          </cell>
          <cell r="F634">
            <v>6.101866631686003E-2</v>
          </cell>
          <cell r="G634">
            <v>5.332153314462041E-2</v>
          </cell>
          <cell r="H634">
            <v>9.6882959259405928E-3</v>
          </cell>
          <cell r="I634">
            <v>5.8360196968003392E-3</v>
          </cell>
        </row>
        <row r="635">
          <cell r="A635" t="str">
            <v>RHES-SHCONBR4</v>
          </cell>
          <cell r="B635" t="str">
            <v>VAR_fout</v>
          </cell>
          <cell r="C635" t="str">
            <v>RHES-SHCON</v>
          </cell>
          <cell r="E635">
            <v>0.42666872864316541</v>
          </cell>
          <cell r="F635">
            <v>0.426504319003295</v>
          </cell>
          <cell r="G635">
            <v>0.42662557867140416</v>
          </cell>
          <cell r="H635">
            <v>0.42664047335262889</v>
          </cell>
          <cell r="I635">
            <v>0.24669193785882568</v>
          </cell>
        </row>
        <row r="636">
          <cell r="A636" t="str">
            <v>RHES-SHCONBR4</v>
          </cell>
          <cell r="B636" t="str">
            <v>VAR_fin</v>
          </cell>
          <cell r="C636" t="str">
            <v>CON</v>
          </cell>
          <cell r="E636">
            <v>0.42666872864316541</v>
          </cell>
          <cell r="F636">
            <v>0.426504319003295</v>
          </cell>
          <cell r="G636">
            <v>0.42662557867140416</v>
          </cell>
          <cell r="H636">
            <v>0.42664047335262889</v>
          </cell>
          <cell r="I636">
            <v>0.24669193785882568</v>
          </cell>
        </row>
        <row r="637">
          <cell r="A637" t="str">
            <v>RHES-SHCONBR4</v>
          </cell>
          <cell r="B637" t="str">
            <v>VAR_ncap</v>
          </cell>
          <cell r="C637" t="str">
            <v>-</v>
          </cell>
          <cell r="E637">
            <v>3.4470532107942098E-2</v>
          </cell>
          <cell r="F637">
            <v>1.00563736160805E-7</v>
          </cell>
          <cell r="G637">
            <v>1.09345155348848E-7</v>
          </cell>
          <cell r="H637">
            <v>9.32915253507616E-7</v>
          </cell>
          <cell r="I637">
            <v>3.22689939785596E-6</v>
          </cell>
        </row>
        <row r="638">
          <cell r="A638" t="str">
            <v>RHES-SHCONBR4</v>
          </cell>
          <cell r="B638" t="str">
            <v>VAR_cap</v>
          </cell>
          <cell r="C638" t="str">
            <v>-</v>
          </cell>
          <cell r="E638">
            <v>3.4470532107942098E-2</v>
          </cell>
          <cell r="F638">
            <v>3.44706326716782E-2</v>
          </cell>
          <cell r="G638">
            <v>3.4470742016833603E-2</v>
          </cell>
          <cell r="H638">
            <v>3.4472029539945298E-2</v>
          </cell>
          <cell r="I638">
            <v>1.9932154190984399E-2</v>
          </cell>
        </row>
        <row r="639">
          <cell r="A639" t="str">
            <v>ITOT-SWHCONBR6</v>
          </cell>
          <cell r="B639" t="str">
            <v>VAR_fout</v>
          </cell>
          <cell r="C639" t="str">
            <v>ITOT-SWHC</v>
          </cell>
          <cell r="E639">
            <v>9.3390130535861014E-4</v>
          </cell>
          <cell r="F639">
            <v>9.4243454947536822E-4</v>
          </cell>
          <cell r="G639">
            <v>9.5572416017644711E-4</v>
          </cell>
          <cell r="H639">
            <v>1.0335626225222597E-3</v>
          </cell>
          <cell r="I639">
            <v>7.6275511163727012E-4</v>
          </cell>
        </row>
        <row r="640">
          <cell r="A640" t="str">
            <v>ITOT-SWHCONBR6</v>
          </cell>
          <cell r="B640" t="str">
            <v>VAR_fin</v>
          </cell>
          <cell r="C640" t="str">
            <v>CON</v>
          </cell>
          <cell r="E640">
            <v>9.3390130535861014E-4</v>
          </cell>
          <cell r="F640">
            <v>9.4243454947536822E-4</v>
          </cell>
          <cell r="G640">
            <v>9.5572416017644711E-4</v>
          </cell>
          <cell r="H640">
            <v>1.0335626225222597E-3</v>
          </cell>
          <cell r="I640">
            <v>7.6275511163727012E-4</v>
          </cell>
        </row>
        <row r="641">
          <cell r="A641" t="str">
            <v>ITOT-SWHCONBR6</v>
          </cell>
          <cell r="B641" t="str">
            <v>VAR_ncap</v>
          </cell>
          <cell r="C641" t="str">
            <v>-</v>
          </cell>
          <cell r="E641">
            <v>5.07244664128407E-5</v>
          </cell>
          <cell r="F641">
            <v>4.7191102700551499E-7</v>
          </cell>
          <cell r="G641">
            <v>7.2773888258908796E-7</v>
          </cell>
          <cell r="H641">
            <v>6.4791438107343003E-6</v>
          </cell>
          <cell r="I641">
            <v>1.5952169345097999E-5</v>
          </cell>
        </row>
        <row r="642">
          <cell r="A642" t="str">
            <v>ITOT-SWHCONBR6</v>
          </cell>
          <cell r="B642" t="str">
            <v>VAR_cap</v>
          </cell>
          <cell r="C642" t="str">
            <v>-</v>
          </cell>
          <cell r="E642">
            <v>5.07244664128407E-5</v>
          </cell>
          <cell r="F642">
            <v>5.1196377439846199E-5</v>
          </cell>
          <cell r="G642">
            <v>5.1924116322435299E-5</v>
          </cell>
          <cell r="H642">
            <v>5.6168151901704202E-5</v>
          </cell>
          <cell r="I642">
            <v>4.1426886086035701E-5</v>
          </cell>
        </row>
        <row r="643">
          <cell r="A643" t="str">
            <v>RHNM-SHNGAHP</v>
          </cell>
          <cell r="B643" t="str">
            <v>VAR_fout</v>
          </cell>
          <cell r="C643" t="str">
            <v>CO2_R</v>
          </cell>
          <cell r="F643">
            <v>0.18527027235864499</v>
          </cell>
          <cell r="G643">
            <v>0.184851929883145</v>
          </cell>
          <cell r="H643">
            <v>0.28357403445062601</v>
          </cell>
          <cell r="I643">
            <v>8.3421906395239401E-2</v>
          </cell>
        </row>
        <row r="644">
          <cell r="A644" t="str">
            <v>RHNM-SHNGAHP</v>
          </cell>
          <cell r="B644" t="str">
            <v>VAR_fout</v>
          </cell>
          <cell r="C644" t="str">
            <v>RHNM-SHANGAH</v>
          </cell>
          <cell r="F644">
            <v>6.5698678141363426E-3</v>
          </cell>
          <cell r="G644">
            <v>6.81723429356282E-3</v>
          </cell>
          <cell r="H644">
            <v>1.1161956675184227E-2</v>
          </cell>
          <cell r="I644">
            <v>3.4611216483131247E-3</v>
          </cell>
        </row>
        <row r="645">
          <cell r="A645" t="str">
            <v>RHNM-SHNGAHP</v>
          </cell>
          <cell r="B645" t="str">
            <v>VAR_fin</v>
          </cell>
          <cell r="C645" t="str">
            <v>RNGA</v>
          </cell>
          <cell r="F645">
            <v>3.2849339070681709E-3</v>
          </cell>
          <cell r="G645">
            <v>3.2775164872898138E-3</v>
          </cell>
          <cell r="H645">
            <v>5.027908412245141E-3</v>
          </cell>
          <cell r="I645">
            <v>1.4791118155184292E-3</v>
          </cell>
        </row>
        <row r="646">
          <cell r="A646" t="str">
            <v>RHNM-SHNGAHP</v>
          </cell>
          <cell r="B646" t="str">
            <v>VAR_fin</v>
          </cell>
          <cell r="C646" t="str">
            <v>RHNMELCHPC</v>
          </cell>
          <cell r="F646">
            <v>6.5698678141363426E-3</v>
          </cell>
          <cell r="G646">
            <v>6.81723429356282E-3</v>
          </cell>
          <cell r="H646">
            <v>1.1161956675184227E-2</v>
          </cell>
          <cell r="I646">
            <v>3.4611216483131247E-3</v>
          </cell>
        </row>
        <row r="647">
          <cell r="A647" t="str">
            <v>RHNM-SHNGAHP</v>
          </cell>
          <cell r="B647" t="str">
            <v>VAR_ncap</v>
          </cell>
          <cell r="C647" t="str">
            <v>-</v>
          </cell>
          <cell r="E647">
            <v>3.3354130690366E-6</v>
          </cell>
          <cell r="F647">
            <v>5.54530593100793E-4</v>
          </cell>
          <cell r="G647">
            <v>6.1254927565347002E-6</v>
          </cell>
          <cell r="H647">
            <v>4.0914154946611897E-6</v>
          </cell>
          <cell r="I647">
            <v>5.9365114259229397E-7</v>
          </cell>
        </row>
        <row r="648">
          <cell r="A648" t="str">
            <v>RHNM-SHNGAHP</v>
          </cell>
          <cell r="B648" t="str">
            <v>VAR_cap</v>
          </cell>
          <cell r="C648" t="str">
            <v>-</v>
          </cell>
          <cell r="E648">
            <v>3.3354130690366E-6</v>
          </cell>
          <cell r="F648">
            <v>5.5775223438993011E-4</v>
          </cell>
          <cell r="G648">
            <v>5.6330342137949838E-4</v>
          </cell>
          <cell r="H648">
            <v>9.1046047770805398E-4</v>
          </cell>
          <cell r="I648">
            <v>3.4347891003456206E-4</v>
          </cell>
        </row>
        <row r="649">
          <cell r="A649" t="str">
            <v>D-SCOM_KEV_WOD_ELC_CHP</v>
          </cell>
          <cell r="B649" t="str">
            <v>VAR_fout</v>
          </cell>
          <cell r="C649" t="str">
            <v>ELC5</v>
          </cell>
          <cell r="G649">
            <v>2.0299289047244662E-3</v>
          </cell>
          <cell r="H649">
            <v>1.5729721994270714E-3</v>
          </cell>
          <cell r="I649">
            <v>3.095086325351781E-4</v>
          </cell>
        </row>
        <row r="650">
          <cell r="A650" t="str">
            <v>D-SCOM_KEV_WOD_ELC_CHP</v>
          </cell>
          <cell r="B650" t="str">
            <v>VAR_fout</v>
          </cell>
          <cell r="C650" t="str">
            <v>SCOM_ELC</v>
          </cell>
          <cell r="G650">
            <v>3.9724857227492613E-4</v>
          </cell>
          <cell r="H650">
            <v>1.5658647607729073E-3</v>
          </cell>
          <cell r="I650">
            <v>3.0986561613854599E-4</v>
          </cell>
        </row>
        <row r="651">
          <cell r="A651" t="str">
            <v>D-SCOM_KEV_WOD_ELC_CHP</v>
          </cell>
          <cell r="B651" t="str">
            <v>VAR_fin</v>
          </cell>
          <cell r="C651" t="str">
            <v>SCOM_KEV_WOD_ELC_CHP</v>
          </cell>
          <cell r="G651">
            <v>2.4271774769993883E-3</v>
          </cell>
          <cell r="H651">
            <v>3.1388369601999776E-3</v>
          </cell>
          <cell r="I651">
            <v>6.1937424867372387E-4</v>
          </cell>
        </row>
        <row r="652">
          <cell r="A652" t="str">
            <v>RHES-SHCONBR5</v>
          </cell>
          <cell r="B652" t="str">
            <v>VAR_fout</v>
          </cell>
          <cell r="C652" t="str">
            <v>RHES-SHCON</v>
          </cell>
          <cell r="E652">
            <v>0.27096713382991672</v>
          </cell>
          <cell r="F652">
            <v>0.27085866528229147</v>
          </cell>
          <cell r="G652">
            <v>0.27093147586357585</v>
          </cell>
          <cell r="H652">
            <v>0.27093690553224231</v>
          </cell>
          <cell r="I652">
            <v>0.15663741662507341</v>
          </cell>
        </row>
        <row r="653">
          <cell r="A653" t="str">
            <v>RHES-SHCONBR5</v>
          </cell>
          <cell r="B653" t="str">
            <v>VAR_fin</v>
          </cell>
          <cell r="C653" t="str">
            <v>CON</v>
          </cell>
          <cell r="E653">
            <v>0.27096713382991672</v>
          </cell>
          <cell r="F653">
            <v>0.27085866528229147</v>
          </cell>
          <cell r="G653">
            <v>0.27093147586357585</v>
          </cell>
          <cell r="H653">
            <v>0.27093690553224231</v>
          </cell>
          <cell r="I653">
            <v>0.15663741662507341</v>
          </cell>
        </row>
        <row r="654">
          <cell r="A654" t="str">
            <v>RHES-SHCONBR5</v>
          </cell>
          <cell r="B654" t="str">
            <v>VAR_ncap</v>
          </cell>
          <cell r="C654" t="str">
            <v>-</v>
          </cell>
          <cell r="E654">
            <v>2.1891652714714199E-2</v>
          </cell>
          <cell r="F654">
            <v>4.7122783153454098E-8</v>
          </cell>
          <cell r="G654">
            <v>5.7701207481533497E-8</v>
          </cell>
          <cell r="H654">
            <v>1.8547429392694599E-7</v>
          </cell>
          <cell r="I654">
            <v>3.4158163848347199E-7</v>
          </cell>
        </row>
        <row r="655">
          <cell r="A655" t="str">
            <v>RHES-SHCONBR5</v>
          </cell>
          <cell r="B655" t="str">
            <v>VAR_cap</v>
          </cell>
          <cell r="C655" t="str">
            <v>-</v>
          </cell>
          <cell r="E655">
            <v>2.1891652714714199E-2</v>
          </cell>
          <cell r="F655">
            <v>2.1891699837497398E-2</v>
          </cell>
          <cell r="G655">
            <v>2.1891757538704901E-2</v>
          </cell>
          <cell r="H655">
            <v>2.1892063140923099E-2</v>
          </cell>
          <cell r="I655">
            <v>1.26563295272388E-2</v>
          </cell>
        </row>
        <row r="656">
          <cell r="A656" t="str">
            <v>RHNS-SHCONBR</v>
          </cell>
          <cell r="B656" t="str">
            <v>VAR_fout</v>
          </cell>
          <cell r="C656" t="str">
            <v>RHNS-SHCON</v>
          </cell>
          <cell r="F656">
            <v>1.8780947537768125E-4</v>
          </cell>
          <cell r="G656">
            <v>2.0168673933163955E-4</v>
          </cell>
          <cell r="H656">
            <v>2.1852208835707702E-4</v>
          </cell>
          <cell r="I656">
            <v>2.251458843530833E-4</v>
          </cell>
        </row>
        <row r="657">
          <cell r="A657" t="str">
            <v>RHNS-SHCONBR</v>
          </cell>
          <cell r="B657" t="str">
            <v>VAR_fin</v>
          </cell>
          <cell r="C657" t="str">
            <v>CON</v>
          </cell>
          <cell r="F657">
            <v>1.8780947537768125E-4</v>
          </cell>
          <cell r="G657">
            <v>2.0168673933163955E-4</v>
          </cell>
          <cell r="H657">
            <v>2.1852208835707702E-4</v>
          </cell>
          <cell r="I657">
            <v>2.251458843530833E-4</v>
          </cell>
        </row>
        <row r="658">
          <cell r="A658" t="str">
            <v>RHNS-SHCONBR</v>
          </cell>
          <cell r="B658" t="str">
            <v>VAR_ncap</v>
          </cell>
          <cell r="C658" t="str">
            <v>-</v>
          </cell>
          <cell r="E658">
            <v>7.1521943612125103E-8</v>
          </cell>
          <cell r="F658">
            <v>1.7255047242189801E-5</v>
          </cell>
          <cell r="G658">
            <v>3.7253061463366002E-7</v>
          </cell>
          <cell r="H658">
            <v>2.58476172465466E-7</v>
          </cell>
          <cell r="I658">
            <v>1.2212919618046499E-7</v>
          </cell>
        </row>
        <row r="659">
          <cell r="A659" t="str">
            <v>RHNS-SHCONBR</v>
          </cell>
          <cell r="B659" t="str">
            <v>VAR_cap</v>
          </cell>
          <cell r="C659" t="str">
            <v>-</v>
          </cell>
          <cell r="E659">
            <v>7.1521943612125103E-8</v>
          </cell>
          <cell r="F659">
            <v>1.7326569185801901E-5</v>
          </cell>
          <cell r="G659">
            <v>1.7684813572855368E-5</v>
          </cell>
          <cell r="H659">
            <v>1.9359501525046924E-5</v>
          </cell>
          <cell r="I659">
            <v>1.9466260593962577E-5</v>
          </cell>
        </row>
        <row r="660">
          <cell r="A660" t="str">
            <v>D-RHEM_SOLELC</v>
          </cell>
          <cell r="B660" t="str">
            <v>VAR_fout</v>
          </cell>
          <cell r="C660" t="str">
            <v>ELC5</v>
          </cell>
          <cell r="D660">
            <v>0.22496256562420619</v>
          </cell>
          <cell r="E660">
            <v>0.66786998393927877</v>
          </cell>
          <cell r="F660">
            <v>1.1236612889934947</v>
          </cell>
          <cell r="G660">
            <v>1.5204716832067642</v>
          </cell>
          <cell r="H660">
            <v>2.0023053077533981</v>
          </cell>
          <cell r="I660">
            <v>2.4694947320080254</v>
          </cell>
        </row>
        <row r="661">
          <cell r="A661" t="str">
            <v>D-RHEM_SOLELC</v>
          </cell>
          <cell r="B661" t="str">
            <v>VAR_fout</v>
          </cell>
          <cell r="C661" t="str">
            <v>RHEM_ELC</v>
          </cell>
          <cell r="D661">
            <v>0.63752066016164177</v>
          </cell>
          <cell r="E661">
            <v>0.61971468942552566</v>
          </cell>
          <cell r="F661">
            <v>0.97946474308942055</v>
          </cell>
          <cell r="G661">
            <v>1.1780344735512354</v>
          </cell>
          <cell r="H661">
            <v>1.6242789228966608</v>
          </cell>
          <cell r="I661">
            <v>2.4043388305308047</v>
          </cell>
        </row>
        <row r="662">
          <cell r="A662" t="str">
            <v>D-RHEM_SOLELC</v>
          </cell>
          <cell r="B662" t="str">
            <v>VAR_fin</v>
          </cell>
          <cell r="C662" t="str">
            <v>RHEM_SOL_ELC</v>
          </cell>
          <cell r="D662">
            <v>0.86248322578584768</v>
          </cell>
          <cell r="E662">
            <v>1.2875826898589062</v>
          </cell>
          <cell r="F662">
            <v>2.1031260320829168</v>
          </cell>
          <cell r="G662">
            <v>2.6985061567579973</v>
          </cell>
          <cell r="H662">
            <v>3.6265842306500584</v>
          </cell>
          <cell r="I662">
            <v>4.8738335625388265</v>
          </cell>
        </row>
        <row r="663">
          <cell r="A663" t="str">
            <v>ITOT-SWHCONBR7</v>
          </cell>
          <cell r="B663" t="str">
            <v>VAR_fout</v>
          </cell>
          <cell r="C663" t="str">
            <v>ITOT-ELS</v>
          </cell>
          <cell r="E663">
            <v>0.23671364807232387</v>
          </cell>
          <cell r="F663">
            <v>0.23670577269745219</v>
          </cell>
          <cell r="G663">
            <v>0.236694103933866</v>
          </cell>
          <cell r="H663">
            <v>9.9963297821112742E-4</v>
          </cell>
          <cell r="I663">
            <v>7.2922239189103738E-4</v>
          </cell>
        </row>
        <row r="664">
          <cell r="A664" t="str">
            <v>ITOT-SWHCONBR7</v>
          </cell>
          <cell r="B664" t="str">
            <v>VAR_fout</v>
          </cell>
          <cell r="C664" t="str">
            <v>ITOT-SWHC</v>
          </cell>
          <cell r="E664">
            <v>4.127756994146628E-2</v>
          </cell>
          <cell r="F664">
            <v>4.1276196652094428E-2</v>
          </cell>
          <cell r="G664">
            <v>4.1274161880508628E-2</v>
          </cell>
          <cell r="H664">
            <v>1.7431365073339165E-4</v>
          </cell>
          <cell r="I664">
            <v>1.2716008784997894E-4</v>
          </cell>
        </row>
        <row r="665">
          <cell r="A665" t="str">
            <v>ITOT-SWHCONBR7</v>
          </cell>
          <cell r="B665" t="str">
            <v>VAR_fin</v>
          </cell>
          <cell r="C665" t="str">
            <v>CON</v>
          </cell>
          <cell r="E665">
            <v>0.27799121801379012</v>
          </cell>
          <cell r="F665">
            <v>0.27798196934954678</v>
          </cell>
          <cell r="G665">
            <v>0.27796826581437445</v>
          </cell>
          <cell r="H665">
            <v>1.173946628944519E-3</v>
          </cell>
          <cell r="I665">
            <v>8.5638247974101638E-4</v>
          </cell>
        </row>
        <row r="666">
          <cell r="A666" t="str">
            <v>ITOT-SWHCONBR7</v>
          </cell>
          <cell r="B666" t="str">
            <v>VAR_ncap</v>
          </cell>
          <cell r="C666" t="str">
            <v>-</v>
          </cell>
          <cell r="E666">
            <v>1.51188417922589E-2</v>
          </cell>
          <cell r="F666">
            <v>9.2989928048793197E-7</v>
          </cell>
          <cell r="G666">
            <v>2.036349937422E-7</v>
          </cell>
          <cell r="H666">
            <v>6.2655495368986406E-5</v>
          </cell>
          <cell r="I666">
            <v>5.9334042982259998E-7</v>
          </cell>
        </row>
        <row r="667">
          <cell r="A667" t="str">
            <v>ITOT-SWHCONBR7</v>
          </cell>
          <cell r="B667" t="str">
            <v>VAR_cap</v>
          </cell>
          <cell r="C667" t="str">
            <v>-</v>
          </cell>
          <cell r="E667">
            <v>1.51188417922589E-2</v>
          </cell>
          <cell r="F667">
            <v>1.51197716915393E-2</v>
          </cell>
          <cell r="G667">
            <v>1.51199753265331E-2</v>
          </cell>
          <cell r="H667">
            <v>6.36946720819179E-5</v>
          </cell>
          <cell r="I667">
            <v>4.6375600439971298E-5</v>
          </cell>
        </row>
        <row r="668">
          <cell r="A668" t="str">
            <v>RHNS-SHSTG-ELCHP</v>
          </cell>
          <cell r="B668" t="str">
            <v>VAR_fout</v>
          </cell>
          <cell r="C668" t="str">
            <v>RHNS-SHAELCH</v>
          </cell>
          <cell r="E668">
            <v>2.504862310151881E-2</v>
          </cell>
          <cell r="F668">
            <v>9.217894455677475E-2</v>
          </cell>
          <cell r="G668">
            <v>0.16775633953253313</v>
          </cell>
          <cell r="H668">
            <v>0.26990236810893198</v>
          </cell>
          <cell r="I668">
            <v>0.49478999366456478</v>
          </cell>
        </row>
        <row r="669">
          <cell r="A669" t="str">
            <v>RHNS-SHSTG-ELCHP</v>
          </cell>
          <cell r="B669" t="str">
            <v>VAR_fin</v>
          </cell>
          <cell r="C669" t="str">
            <v>RHNS-SHAELCH</v>
          </cell>
          <cell r="E669">
            <v>2.5050048515923427E-2</v>
          </cell>
          <cell r="F669">
            <v>9.2183414620696458E-2</v>
          </cell>
          <cell r="G669">
            <v>0.16776531043955026</v>
          </cell>
          <cell r="H669">
            <v>0.26991917647266611</v>
          </cell>
          <cell r="I669">
            <v>0.49481467014788055</v>
          </cell>
        </row>
        <row r="670">
          <cell r="A670" t="str">
            <v>RHNS-SHSTG-ELCHP</v>
          </cell>
          <cell r="B670" t="str">
            <v>VAR_ncap</v>
          </cell>
          <cell r="C670" t="str">
            <v>-</v>
          </cell>
          <cell r="D670">
            <v>8.2817890726697197E-5</v>
          </cell>
          <cell r="E670">
            <v>3.0841139479784998E-3</v>
          </cell>
          <cell r="F670">
            <v>6.8724657035186699E-3</v>
          </cell>
          <cell r="G670">
            <v>1.06634336348155E-2</v>
          </cell>
          <cell r="H670">
            <v>1.9385364092491201E-2</v>
          </cell>
          <cell r="I670">
            <v>3.8148751522228401E-2</v>
          </cell>
        </row>
        <row r="671">
          <cell r="A671" t="str">
            <v>RHNS-SHSTG-ELCHP</v>
          </cell>
          <cell r="B671" t="str">
            <v>VAR_cap</v>
          </cell>
          <cell r="C671" t="str">
            <v>-</v>
          </cell>
          <cell r="D671">
            <v>8.2817890726697197E-5</v>
          </cell>
          <cell r="E671">
            <v>3.1589096006304327E-3</v>
          </cell>
          <cell r="F671">
            <v>1.0017891217819147E-2</v>
          </cell>
          <cell r="G671">
            <v>2.0654674543674513E-2</v>
          </cell>
          <cell r="H671">
            <v>3.7917176821131771E-2</v>
          </cell>
          <cell r="I671">
            <v>5.6443716212658104E-2</v>
          </cell>
        </row>
        <row r="672">
          <cell r="A672" t="str">
            <v>RHNS-SHSOLBR</v>
          </cell>
          <cell r="B672" t="str">
            <v>VAR_fout</v>
          </cell>
          <cell r="C672" t="str">
            <v>RHNS-SHASOL</v>
          </cell>
          <cell r="E672">
            <v>1.3399614933747091E-2</v>
          </cell>
          <cell r="F672">
            <v>1.4619478226384354E-2</v>
          </cell>
          <cell r="G672">
            <v>1.4626209656094673E-2</v>
          </cell>
          <cell r="H672">
            <v>1.4633313437109054E-2</v>
          </cell>
          <cell r="I672">
            <v>1.4634162644801982E-2</v>
          </cell>
        </row>
        <row r="673">
          <cell r="A673" t="str">
            <v>RHNS-SHSOLBR</v>
          </cell>
          <cell r="B673" t="str">
            <v>VAR_fin</v>
          </cell>
          <cell r="C673" t="str">
            <v>SOL</v>
          </cell>
          <cell r="E673">
            <v>1.3399614933747091E-2</v>
          </cell>
          <cell r="F673">
            <v>1.4619478226384354E-2</v>
          </cell>
          <cell r="G673">
            <v>1.4626209656094673E-2</v>
          </cell>
          <cell r="H673">
            <v>1.4633313437109054E-2</v>
          </cell>
          <cell r="I673">
            <v>1.4634162644801982E-2</v>
          </cell>
        </row>
        <row r="674">
          <cell r="A674" t="str">
            <v>RHNS-SHSOLBR</v>
          </cell>
          <cell r="B674" t="str">
            <v>VAR_ncap</v>
          </cell>
          <cell r="C674" t="str">
            <v>-</v>
          </cell>
          <cell r="E674">
            <v>1.94601215667106E-3</v>
          </cell>
          <cell r="F674">
            <v>1.7715947873772601E-4</v>
          </cell>
          <cell r="G674">
            <v>9.7759854389906605E-7</v>
          </cell>
          <cell r="H674">
            <v>1.1433360949918701E-3</v>
          </cell>
          <cell r="I674">
            <v>8.9384144503919802E-4</v>
          </cell>
        </row>
        <row r="675">
          <cell r="A675" t="str">
            <v>RHNS-SHSOLBR</v>
          </cell>
          <cell r="B675" t="str">
            <v>VAR_cap</v>
          </cell>
          <cell r="C675" t="str">
            <v>-</v>
          </cell>
          <cell r="E675">
            <v>1.94601215667106E-3</v>
          </cell>
          <cell r="F675">
            <v>2.1231716354087899E-3</v>
          </cell>
          <cell r="G675">
            <v>2.1241492339526902E-3</v>
          </cell>
          <cell r="H675">
            <v>2.1250529150851701E-3</v>
          </cell>
          <cell r="I675">
            <v>2.1253042382407099E-3</v>
          </cell>
        </row>
        <row r="676">
          <cell r="A676" t="str">
            <v>RHES-SHPLTBR</v>
          </cell>
          <cell r="B676" t="str">
            <v>VAR_fout</v>
          </cell>
          <cell r="C676" t="str">
            <v>RHES-SHPLT</v>
          </cell>
          <cell r="D676">
            <v>1.2957574764329471</v>
          </cell>
          <cell r="E676">
            <v>1.4868852222012883</v>
          </cell>
          <cell r="F676">
            <v>1.486885604035846</v>
          </cell>
          <cell r="G676">
            <v>1.4868860572569866</v>
          </cell>
          <cell r="H676">
            <v>1.4868893557239644</v>
          </cell>
          <cell r="I676">
            <v>1.4868910652991263</v>
          </cell>
        </row>
        <row r="677">
          <cell r="A677" t="str">
            <v>RHES-SHPLTBR</v>
          </cell>
          <cell r="B677" t="str">
            <v>VAR_fin</v>
          </cell>
          <cell r="C677" t="str">
            <v>RPLT</v>
          </cell>
          <cell r="D677">
            <v>1.4397305293699398</v>
          </cell>
          <cell r="E677">
            <v>1.6520946913347636</v>
          </cell>
          <cell r="F677">
            <v>1.6520951155953831</v>
          </cell>
          <cell r="G677">
            <v>1.6520956191744292</v>
          </cell>
          <cell r="H677">
            <v>1.652099284137738</v>
          </cell>
          <cell r="I677">
            <v>1.6521011836656951</v>
          </cell>
        </row>
        <row r="678">
          <cell r="A678" t="str">
            <v>RHES-SHPLTBR</v>
          </cell>
          <cell r="B678" t="str">
            <v>VAR_ncap</v>
          </cell>
          <cell r="C678" t="str">
            <v>-</v>
          </cell>
          <cell r="E678">
            <v>1.5492895159142799E-2</v>
          </cell>
          <cell r="F678">
            <v>1.09297338162921E-6</v>
          </cell>
          <cell r="G678">
            <v>8.3602278600550697E-7</v>
          </cell>
          <cell r="H678">
            <v>3.5088541162640902E-2</v>
          </cell>
          <cell r="I678">
            <v>5.8814496109742397E-2</v>
          </cell>
        </row>
        <row r="679">
          <cell r="A679" t="str">
            <v>RHES-SHPLTBR</v>
          </cell>
          <cell r="B679" t="str">
            <v>VAR_cap</v>
          </cell>
          <cell r="C679" t="str">
            <v>-</v>
          </cell>
          <cell r="D679">
            <v>0.104681131456585</v>
          </cell>
          <cell r="E679">
            <v>0.1201739638013172</v>
          </cell>
          <cell r="F679">
            <v>0.12017477543505806</v>
          </cell>
          <cell r="G679">
            <v>0.12017516559236671</v>
          </cell>
          <cell r="H679">
            <v>0.12035914740678617</v>
          </cell>
          <cell r="I679">
            <v>0.12034804602000045</v>
          </cell>
        </row>
        <row r="680">
          <cell r="A680" t="str">
            <v>RHES-SHCONBR6</v>
          </cell>
          <cell r="B680" t="str">
            <v>VAR_fout</v>
          </cell>
          <cell r="C680" t="str">
            <v>RHES-SHCON</v>
          </cell>
          <cell r="E680">
            <v>1.2409499442981357E-3</v>
          </cell>
          <cell r="F680">
            <v>1.2412091176818439E-3</v>
          </cell>
          <cell r="G680">
            <v>1.241667307485025E-3</v>
          </cell>
          <cell r="H680">
            <v>1.2433897708348045E-3</v>
          </cell>
          <cell r="I680">
            <v>7.2182955308619208E-4</v>
          </cell>
        </row>
        <row r="681">
          <cell r="A681" t="str">
            <v>RHES-SHCONBR6</v>
          </cell>
          <cell r="B681" t="str">
            <v>VAR_fin</v>
          </cell>
          <cell r="C681" t="str">
            <v>CON</v>
          </cell>
          <cell r="E681">
            <v>1.2409499442981357E-3</v>
          </cell>
          <cell r="F681">
            <v>1.2412091176818439E-3</v>
          </cell>
          <cell r="G681">
            <v>1.241667307485025E-3</v>
          </cell>
          <cell r="H681">
            <v>1.2433897708348045E-3</v>
          </cell>
          <cell r="I681">
            <v>7.2182955308619208E-4</v>
          </cell>
        </row>
        <row r="682">
          <cell r="A682" t="str">
            <v>RHES-SHCONBR6</v>
          </cell>
          <cell r="B682" t="str">
            <v>VAR_ncap</v>
          </cell>
          <cell r="C682" t="str">
            <v>-</v>
          </cell>
          <cell r="E682">
            <v>1.0016922318484599E-4</v>
          </cell>
          <cell r="F682">
            <v>3.4003518910235803E-8</v>
          </cell>
          <cell r="G682">
            <v>4.2212875126823099E-8</v>
          </cell>
          <cell r="H682">
            <v>6.7721480941565195E-8</v>
          </cell>
          <cell r="I682">
            <v>1.13465219181749E-7</v>
          </cell>
        </row>
        <row r="683">
          <cell r="A683" t="str">
            <v>RHES-SHCONBR6</v>
          </cell>
          <cell r="B683" t="str">
            <v>VAR_cap</v>
          </cell>
          <cell r="C683" t="str">
            <v>-</v>
          </cell>
          <cell r="E683">
            <v>1.0016922318484599E-4</v>
          </cell>
          <cell r="F683">
            <v>1.0020322670375701E-4</v>
          </cell>
          <cell r="G683">
            <v>1.00245439578883E-4</v>
          </cell>
          <cell r="H683">
            <v>1.00396870427926E-4</v>
          </cell>
          <cell r="I683">
            <v>5.82421365939731E-5</v>
          </cell>
        </row>
        <row r="684">
          <cell r="A684" t="str">
            <v>RHSA-WHPLTBR</v>
          </cell>
          <cell r="B684" t="str">
            <v>VAR_fout</v>
          </cell>
          <cell r="C684" t="str">
            <v>RHSA-WHPLT</v>
          </cell>
          <cell r="D684">
            <v>0.16979293991247182</v>
          </cell>
          <cell r="E684">
            <v>0.19483763388526895</v>
          </cell>
          <cell r="F684">
            <v>0.12899504460027836</v>
          </cell>
          <cell r="G684">
            <v>0.13432684130637521</v>
          </cell>
          <cell r="H684">
            <v>0.15081297111048175</v>
          </cell>
          <cell r="I684">
            <v>0.15512873335898222</v>
          </cell>
        </row>
        <row r="685">
          <cell r="A685" t="str">
            <v>RHSA-WHPLTBR</v>
          </cell>
          <cell r="B685" t="str">
            <v>VAR_fin</v>
          </cell>
          <cell r="C685" t="str">
            <v>RPLT</v>
          </cell>
          <cell r="D685">
            <v>0.27166870385995495</v>
          </cell>
          <cell r="E685">
            <v>0.31174021421643017</v>
          </cell>
          <cell r="F685">
            <v>0.20639207136044538</v>
          </cell>
          <cell r="G685">
            <v>0.21492294609020035</v>
          </cell>
          <cell r="H685">
            <v>0.2413007537767706</v>
          </cell>
          <cell r="I685">
            <v>0.24820597337437145</v>
          </cell>
        </row>
        <row r="686">
          <cell r="A686" t="str">
            <v>RHSA-WHPLTBR</v>
          </cell>
          <cell r="B686" t="str">
            <v>VAR_ncap</v>
          </cell>
          <cell r="C686" t="str">
            <v>-</v>
          </cell>
          <cell r="E686">
            <v>1.9573894726995799E-3</v>
          </cell>
          <cell r="F686">
            <v>6.0921945679801503E-7</v>
          </cell>
          <cell r="G686">
            <v>5.4679820242666504E-7</v>
          </cell>
          <cell r="H686">
            <v>4.7925179986017096E-3</v>
          </cell>
          <cell r="I686">
            <v>4.7931505342262903E-3</v>
          </cell>
        </row>
        <row r="687">
          <cell r="A687" t="str">
            <v>RHSA-WHPLTBR</v>
          </cell>
          <cell r="B687" t="str">
            <v>VAR_cap</v>
          </cell>
          <cell r="C687" t="str">
            <v>-</v>
          </cell>
          <cell r="D687">
            <v>1.12410901121583E-2</v>
          </cell>
          <cell r="E687">
            <v>1.3198401114917617E-2</v>
          </cell>
          <cell r="F687">
            <v>1.3195318104090472E-2</v>
          </cell>
          <cell r="G687">
            <v>1.3193360920410581E-2</v>
          </cell>
          <cell r="H687">
            <v>1.0337849946259173E-2</v>
          </cell>
          <cell r="I687">
            <v>1.0616455105126571E-2</v>
          </cell>
        </row>
        <row r="688">
          <cell r="A688" t="str">
            <v>ITOT-SWHCONBR8</v>
          </cell>
          <cell r="B688" t="str">
            <v>VAR_fout</v>
          </cell>
          <cell r="C688" t="str">
            <v>ITOT-ELS</v>
          </cell>
          <cell r="E688">
            <v>7.5280156936823564E-2</v>
          </cell>
          <cell r="F688">
            <v>7.5273819902813122E-2</v>
          </cell>
          <cell r="G688">
            <v>7.5276683720993942E-2</v>
          </cell>
          <cell r="H688">
            <v>1.7463913063681257E-4</v>
          </cell>
          <cell r="I688">
            <v>1.3108109151664744E-4</v>
          </cell>
        </row>
        <row r="689">
          <cell r="A689" t="str">
            <v>ITOT-SWHCONBR8</v>
          </cell>
          <cell r="B689" t="str">
            <v>VAR_fout</v>
          </cell>
          <cell r="C689" t="str">
            <v>ITOT-SWHC</v>
          </cell>
          <cell r="E689">
            <v>0.29065824676312946</v>
          </cell>
          <cell r="F689">
            <v>0.29063377934342549</v>
          </cell>
          <cell r="G689">
            <v>0.29064483660479912</v>
          </cell>
          <cell r="H689">
            <v>6.7428530428984077E-4</v>
          </cell>
          <cell r="I689">
            <v>5.061068121311182E-4</v>
          </cell>
        </row>
        <row r="690">
          <cell r="A690" t="str">
            <v>ITOT-SWHCONBR8</v>
          </cell>
          <cell r="B690" t="str">
            <v>VAR_fin</v>
          </cell>
          <cell r="C690" t="str">
            <v>CON</v>
          </cell>
          <cell r="E690">
            <v>0.36593840369995312</v>
          </cell>
          <cell r="F690">
            <v>0.36590759924623845</v>
          </cell>
          <cell r="G690">
            <v>0.36592152032579284</v>
          </cell>
          <cell r="H690">
            <v>8.4892443492665332E-4</v>
          </cell>
          <cell r="I690">
            <v>6.3718790364776555E-4</v>
          </cell>
        </row>
        <row r="691">
          <cell r="A691" t="str">
            <v>ITOT-SWHCONBR8</v>
          </cell>
          <cell r="B691" t="str">
            <v>VAR_ncap</v>
          </cell>
          <cell r="C691" t="str">
            <v>-</v>
          </cell>
          <cell r="E691">
            <v>1.99032223333661E-2</v>
          </cell>
          <cell r="F691">
            <v>7.2379575755516103E-8</v>
          </cell>
          <cell r="G691">
            <v>1.82682643645847E-7</v>
          </cell>
          <cell r="H691">
            <v>4.5226334675610803E-5</v>
          </cell>
          <cell r="I691">
            <v>1.4491110860159901E-6</v>
          </cell>
        </row>
        <row r="692">
          <cell r="A692" t="str">
            <v>ITOT-SWHCONBR8</v>
          </cell>
          <cell r="B692" t="str">
            <v>VAR_cap</v>
          </cell>
          <cell r="C692" t="str">
            <v>-</v>
          </cell>
          <cell r="E692">
            <v>1.99032223333661E-2</v>
          </cell>
          <cell r="F692">
            <v>1.9903294712941801E-2</v>
          </cell>
          <cell r="G692">
            <v>1.9903477395585501E-2</v>
          </cell>
          <cell r="H692">
            <v>4.6114338610363801E-5</v>
          </cell>
          <cell r="I692">
            <v>3.4588799506760697E-5</v>
          </cell>
        </row>
        <row r="693">
          <cell r="A693" t="str">
            <v>D-SCOM_KEV_HFC_ELC_CHP</v>
          </cell>
          <cell r="B693" t="str">
            <v>VAR_fout</v>
          </cell>
          <cell r="C693" t="str">
            <v>ELC5</v>
          </cell>
          <cell r="G693">
            <v>4.4081709492321266E-4</v>
          </cell>
          <cell r="H693">
            <v>1.2256618874492513E-3</v>
          </cell>
          <cell r="I693">
            <v>9.6484573730534762E-4</v>
          </cell>
        </row>
        <row r="694">
          <cell r="A694" t="str">
            <v>D-SCOM_KEV_HFC_ELC_CHP</v>
          </cell>
          <cell r="B694" t="str">
            <v>VAR_fout</v>
          </cell>
          <cell r="C694" t="str">
            <v>SCOM_ELC</v>
          </cell>
          <cell r="G694">
            <v>4.3670052859951555E-4</v>
          </cell>
          <cell r="H694">
            <v>1.2177163315613888E-3</v>
          </cell>
          <cell r="I694">
            <v>9.7394655140234832E-4</v>
          </cell>
        </row>
        <row r="695">
          <cell r="A695" t="str">
            <v>D-SCOM_KEV_HFC_ELC_CHP</v>
          </cell>
          <cell r="B695" t="str">
            <v>VAR_fin</v>
          </cell>
          <cell r="C695" t="str">
            <v>SCOM_KEV_HFC_ELC_CHP</v>
          </cell>
          <cell r="G695">
            <v>8.7751762352272734E-4</v>
          </cell>
          <cell r="H695">
            <v>2.4433782190106399E-3</v>
          </cell>
          <cell r="I695">
            <v>1.9387922887076966E-3</v>
          </cell>
        </row>
        <row r="696">
          <cell r="A696" t="str">
            <v>D-EH2R</v>
          </cell>
          <cell r="B696" t="str">
            <v>VAR_fout</v>
          </cell>
          <cell r="C696" t="str">
            <v>EH2</v>
          </cell>
          <cell r="H696">
            <v>5.043948653828189E-3</v>
          </cell>
          <cell r="I696">
            <v>4.62291720467681E-3</v>
          </cell>
        </row>
        <row r="697">
          <cell r="A697" t="str">
            <v>D-EH2R</v>
          </cell>
          <cell r="B697" t="str">
            <v>VAR_fin</v>
          </cell>
          <cell r="C697" t="str">
            <v>H2</v>
          </cell>
          <cell r="H697">
            <v>5.043948653828189E-3</v>
          </cell>
          <cell r="I697">
            <v>4.62291720467681E-3</v>
          </cell>
        </row>
        <row r="698">
          <cell r="A698" t="str">
            <v>D-EH2R</v>
          </cell>
          <cell r="B698" t="str">
            <v>VAR_ncap</v>
          </cell>
          <cell r="C698" t="str">
            <v>-</v>
          </cell>
          <cell r="H698">
            <v>5.3438979532970403E-4</v>
          </cell>
          <cell r="I698">
            <v>2.3718186393181001E-4</v>
          </cell>
        </row>
        <row r="699">
          <cell r="A699" t="str">
            <v>D-EH2R</v>
          </cell>
          <cell r="B699" t="str">
            <v>VAR_cap</v>
          </cell>
          <cell r="C699" t="str">
            <v>-</v>
          </cell>
          <cell r="H699">
            <v>5.3463991177924797E-4</v>
          </cell>
          <cell r="I699">
            <v>4.2022172287559399E-4</v>
          </cell>
        </row>
        <row r="700">
          <cell r="A700" t="str">
            <v>SCOM-ELCSPECADV</v>
          </cell>
          <cell r="B700" t="str">
            <v>VAR_fout</v>
          </cell>
          <cell r="C700" t="str">
            <v>SCOM-ELS</v>
          </cell>
          <cell r="G700">
            <v>3.9291209858218162E-4</v>
          </cell>
          <cell r="H700">
            <v>6.9754296961680687E-4</v>
          </cell>
          <cell r="I700">
            <v>5.6469651020783025E-4</v>
          </cell>
        </row>
        <row r="701">
          <cell r="A701" t="str">
            <v>SCOM-ELCSPECADV</v>
          </cell>
          <cell r="B701" t="str">
            <v>VAR_fin</v>
          </cell>
          <cell r="C701" t="str">
            <v>SCOM_ELC</v>
          </cell>
          <cell r="G701">
            <v>3.3830899822450658E-4</v>
          </cell>
          <cell r="H701">
            <v>5.7138455340696953E-4</v>
          </cell>
          <cell r="I701">
            <v>4.4006012319528935E-4</v>
          </cell>
        </row>
        <row r="702">
          <cell r="A702" t="str">
            <v>SCOM-ELCSPECADV</v>
          </cell>
          <cell r="B702" t="str">
            <v>VAR_ncap</v>
          </cell>
          <cell r="C702" t="str">
            <v>-</v>
          </cell>
          <cell r="G702">
            <v>4.1786693292753897E-5</v>
          </cell>
          <cell r="H702">
            <v>1.98263751294034E-6</v>
          </cell>
          <cell r="I702">
            <v>6.6330298372300804E-7</v>
          </cell>
        </row>
        <row r="703">
          <cell r="A703" t="str">
            <v>SCOM-ELCSPECADV</v>
          </cell>
          <cell r="B703" t="str">
            <v>VAR_cap</v>
          </cell>
          <cell r="C703" t="str">
            <v>-</v>
          </cell>
          <cell r="G703">
            <v>4.1786693292753897E-5</v>
          </cell>
          <cell r="H703">
            <v>7.394540643471978E-5</v>
          </cell>
          <cell r="I703">
            <v>5.9721481989596631E-5</v>
          </cell>
        </row>
        <row r="704">
          <cell r="A704" t="str">
            <v>RHSA-WHLTHRD</v>
          </cell>
          <cell r="B704" t="str">
            <v>VAR_fout</v>
          </cell>
          <cell r="C704" t="str">
            <v>RHSA-WHLTHRD</v>
          </cell>
          <cell r="D704">
            <v>1.317039686801178</v>
          </cell>
          <cell r="E704">
            <v>1.4633772354930161</v>
          </cell>
          <cell r="F704">
            <v>1.3769371606691314</v>
          </cell>
          <cell r="G704">
            <v>1.4777135900815346</v>
          </cell>
          <cell r="H704">
            <v>1.4986064673722921</v>
          </cell>
          <cell r="I704">
            <v>1.4947739599505554</v>
          </cell>
        </row>
        <row r="705">
          <cell r="A705" t="str">
            <v>RHSA-WHLTHRD</v>
          </cell>
          <cell r="B705" t="str">
            <v>VAR_fin</v>
          </cell>
          <cell r="C705" t="str">
            <v>RHSA_LTH</v>
          </cell>
          <cell r="D705">
            <v>1.7104411516898408</v>
          </cell>
          <cell r="E705">
            <v>1.8955663672189316</v>
          </cell>
          <cell r="F705">
            <v>1.7766931105408132</v>
          </cell>
          <cell r="G705">
            <v>1.8945046026686327</v>
          </cell>
          <cell r="H705">
            <v>1.8969702118636613</v>
          </cell>
          <cell r="I705">
            <v>1.8921189366462696</v>
          </cell>
        </row>
        <row r="706">
          <cell r="A706" t="str">
            <v>RHSA-WHLTHRD</v>
          </cell>
          <cell r="B706" t="str">
            <v>VAR_ncap</v>
          </cell>
          <cell r="C706" t="str">
            <v>-</v>
          </cell>
          <cell r="E706">
            <v>5.4810086915258197E-2</v>
          </cell>
          <cell r="F706">
            <v>3.6605104426872599E-2</v>
          </cell>
          <cell r="G706">
            <v>3.4523013499103403E-2</v>
          </cell>
          <cell r="H706">
            <v>3.3154380390607197E-2</v>
          </cell>
          <cell r="I706">
            <v>5.9865391406963099E-2</v>
          </cell>
        </row>
        <row r="707">
          <cell r="A707" t="str">
            <v>RHSA-WHLTHRD</v>
          </cell>
          <cell r="B707" t="str">
            <v>VAR_cap</v>
          </cell>
          <cell r="C707" t="str">
            <v>-</v>
          </cell>
          <cell r="D707">
            <v>0.13737412127568699</v>
          </cell>
          <cell r="E707">
            <v>0.16300191179045967</v>
          </cell>
          <cell r="F707">
            <v>0.12177902279357179</v>
          </cell>
          <cell r="G707">
            <v>0.11574115796613701</v>
          </cell>
          <cell r="H707">
            <v>0.133327175881994</v>
          </cell>
          <cell r="I707">
            <v>0.15179901115684602</v>
          </cell>
        </row>
        <row r="708">
          <cell r="A708" t="str">
            <v>RHES-SHCONBR7</v>
          </cell>
          <cell r="B708" t="str">
            <v>VAR_fout</v>
          </cell>
          <cell r="C708" t="str">
            <v>RHES-SHCON</v>
          </cell>
          <cell r="E708">
            <v>1.0395725935316079E-3</v>
          </cell>
          <cell r="F708">
            <v>1.0398426167816509E-3</v>
          </cell>
          <cell r="G708">
            <v>1.0402970775361506E-3</v>
          </cell>
          <cell r="H708">
            <v>1.0419826166238471E-3</v>
          </cell>
          <cell r="I708">
            <v>6.0532693373195915E-4</v>
          </cell>
        </row>
        <row r="709">
          <cell r="A709" t="str">
            <v>RHES-SHCONBR7</v>
          </cell>
          <cell r="B709" t="str">
            <v>VAR_fin</v>
          </cell>
          <cell r="C709" t="str">
            <v>CON</v>
          </cell>
          <cell r="E709">
            <v>1.0395725935316079E-3</v>
          </cell>
          <cell r="F709">
            <v>1.0398426167816509E-3</v>
          </cell>
          <cell r="G709">
            <v>1.0402970775361506E-3</v>
          </cell>
          <cell r="H709">
            <v>1.0419826166238471E-3</v>
          </cell>
          <cell r="I709">
            <v>6.0532693373195915E-4</v>
          </cell>
        </row>
        <row r="710">
          <cell r="A710" t="str">
            <v>RHES-SHCONBR7</v>
          </cell>
          <cell r="B710" t="str">
            <v>VAR_ncap</v>
          </cell>
          <cell r="C710" t="str">
            <v>-</v>
          </cell>
          <cell r="E710">
            <v>8.3893196555785799E-5</v>
          </cell>
          <cell r="F710">
            <v>3.3951507526528303E-8</v>
          </cell>
          <cell r="G710">
            <v>4.2036464485056199E-8</v>
          </cell>
          <cell r="H710">
            <v>6.4707083960123607E-8</v>
          </cell>
          <cell r="I710">
            <v>1.09272700051149E-7</v>
          </cell>
        </row>
        <row r="711">
          <cell r="A711" t="str">
            <v>RHES-SHCONBR7</v>
          </cell>
          <cell r="B711" t="str">
            <v>VAR_cap</v>
          </cell>
          <cell r="C711" t="str">
            <v>-</v>
          </cell>
          <cell r="E711">
            <v>8.3893196555785799E-5</v>
          </cell>
          <cell r="F711">
            <v>8.39271480633123E-5</v>
          </cell>
          <cell r="G711">
            <v>8.3969184527797294E-5</v>
          </cell>
          <cell r="H711">
            <v>8.4117659467903701E-5</v>
          </cell>
          <cell r="I711">
            <v>4.8825582469761199E-5</v>
          </cell>
        </row>
        <row r="712">
          <cell r="A712" t="str">
            <v>ITOT-SWHCONBR9</v>
          </cell>
          <cell r="B712" t="str">
            <v>VAR_fout</v>
          </cell>
          <cell r="C712" t="str">
            <v>ITOT-ELS</v>
          </cell>
          <cell r="E712">
            <v>5.8495855944632E-5</v>
          </cell>
          <cell r="F712">
            <v>5.8626813011745008E-5</v>
          </cell>
          <cell r="G712">
            <v>5.8902187046965725E-5</v>
          </cell>
          <cell r="H712">
            <v>3.7557814019403973E-5</v>
          </cell>
          <cell r="I712">
            <v>2.370744509692559E-5</v>
          </cell>
        </row>
        <row r="713">
          <cell r="A713" t="str">
            <v>ITOT-SWHCONBR9</v>
          </cell>
          <cell r="B713" t="str">
            <v>VAR_fout</v>
          </cell>
          <cell r="C713" t="str">
            <v>ITOT-SWHC</v>
          </cell>
          <cell r="E713">
            <v>3.3950959914951087E-4</v>
          </cell>
          <cell r="F713">
            <v>3.4026967318626734E-4</v>
          </cell>
          <cell r="G713">
            <v>3.4186794244490395E-4</v>
          </cell>
          <cell r="H713">
            <v>2.1798532864839411E-4</v>
          </cell>
          <cell r="I713">
            <v>1.3765531875230448E-4</v>
          </cell>
        </row>
        <row r="714">
          <cell r="A714" t="str">
            <v>ITOT-SWHCONBR9</v>
          </cell>
          <cell r="B714" t="str">
            <v>VAR_fin</v>
          </cell>
          <cell r="C714" t="str">
            <v>CON</v>
          </cell>
          <cell r="E714">
            <v>3.9800545509414292E-4</v>
          </cell>
          <cell r="F714">
            <v>3.9889648619801223E-4</v>
          </cell>
          <cell r="G714">
            <v>4.0077012949186976E-4</v>
          </cell>
          <cell r="H714">
            <v>2.5554314266779831E-4</v>
          </cell>
          <cell r="I714">
            <v>1.6137266199066507E-4</v>
          </cell>
        </row>
        <row r="715">
          <cell r="A715" t="str">
            <v>ITOT-SWHCONBR9</v>
          </cell>
          <cell r="B715" t="str">
            <v>VAR_ncap</v>
          </cell>
          <cell r="C715" t="str">
            <v>-</v>
          </cell>
          <cell r="E715">
            <v>2.15660607787941E-5</v>
          </cell>
          <cell r="F715">
            <v>5.6155560293985299E-8</v>
          </cell>
          <cell r="G715">
            <v>1.07057821669382E-7</v>
          </cell>
          <cell r="H715">
            <v>6.0744184682701903E-6</v>
          </cell>
          <cell r="I715">
            <v>1.04598566012951E-6</v>
          </cell>
        </row>
        <row r="716">
          <cell r="A716" t="str">
            <v>ITOT-SWHCONBR9</v>
          </cell>
          <cell r="B716" t="str">
            <v>VAR_cap</v>
          </cell>
          <cell r="C716" t="str">
            <v>-</v>
          </cell>
          <cell r="E716">
            <v>2.15660607787941E-5</v>
          </cell>
          <cell r="F716">
            <v>2.1622216339087999E-5</v>
          </cell>
          <cell r="G716">
            <v>2.1729274160757402E-5</v>
          </cell>
          <cell r="H716">
            <v>1.3826853929754799E-5</v>
          </cell>
          <cell r="I716">
            <v>8.6984972926612707E-6</v>
          </cell>
        </row>
        <row r="717">
          <cell r="A717" t="str">
            <v>SCOM-SHPLTBR</v>
          </cell>
          <cell r="B717" t="str">
            <v>VAR_fout</v>
          </cell>
          <cell r="C717" t="str">
            <v>SCOM-SHPLT</v>
          </cell>
          <cell r="D717">
            <v>1.8770714464860463</v>
          </cell>
          <cell r="E717">
            <v>2.1600833875775098</v>
          </cell>
          <cell r="F717">
            <v>2.1218782577126514</v>
          </cell>
          <cell r="G717">
            <v>2.2252271620562367</v>
          </cell>
          <cell r="H717">
            <v>2.2064292131428207</v>
          </cell>
          <cell r="I717">
            <v>2.2266458023266309</v>
          </cell>
        </row>
        <row r="718">
          <cell r="A718" t="str">
            <v>SCOM-SHPLTBR</v>
          </cell>
          <cell r="B718" t="str">
            <v>VAR_fin</v>
          </cell>
          <cell r="C718" t="str">
            <v>SCOMPLTBRC</v>
          </cell>
          <cell r="D718">
            <v>1.8770714464860463</v>
          </cell>
          <cell r="E718">
            <v>2.1600833875775098</v>
          </cell>
          <cell r="F718">
            <v>2.1218782577126514</v>
          </cell>
          <cell r="G718">
            <v>2.2252271620562367</v>
          </cell>
          <cell r="H718">
            <v>2.2064292131428207</v>
          </cell>
          <cell r="I718">
            <v>2.2266458023266309</v>
          </cell>
        </row>
        <row r="719">
          <cell r="A719" t="str">
            <v>SCOM-SHPLTBR</v>
          </cell>
          <cell r="B719" t="str">
            <v>VAR_fin</v>
          </cell>
          <cell r="C719" t="str">
            <v>SPLT</v>
          </cell>
          <cell r="D719">
            <v>2.0856349405400518</v>
          </cell>
          <cell r="E719">
            <v>2.4000926528638979</v>
          </cell>
          <cell r="F719">
            <v>2.3576425085696111</v>
          </cell>
          <cell r="G719">
            <v>2.4724746245069316</v>
          </cell>
          <cell r="H719">
            <v>2.451588014603133</v>
          </cell>
          <cell r="I719">
            <v>2.4740508914740365</v>
          </cell>
        </row>
        <row r="720">
          <cell r="A720" t="str">
            <v>SCOM-SHPLTBR</v>
          </cell>
          <cell r="B720" t="str">
            <v>VAR_ncap</v>
          </cell>
          <cell r="C720" t="str">
            <v>-</v>
          </cell>
          <cell r="D720">
            <v>1.5270251069574299E-4</v>
          </cell>
          <cell r="E720">
            <v>2.3244655102176E-2</v>
          </cell>
          <cell r="F720">
            <v>9.9306783896475795E-6</v>
          </cell>
          <cell r="G720">
            <v>8.5043433689768102E-3</v>
          </cell>
          <cell r="H720">
            <v>3.6718173922275998E-2</v>
          </cell>
          <cell r="I720">
            <v>0.105990539834471</v>
          </cell>
        </row>
        <row r="721">
          <cell r="A721" t="str">
            <v>SCOM-SHPLTBR</v>
          </cell>
          <cell r="B721" t="str">
            <v>VAR_cap</v>
          </cell>
          <cell r="C721" t="str">
            <v>-</v>
          </cell>
          <cell r="D721">
            <v>0.15066357063488975</v>
          </cell>
          <cell r="E721">
            <v>0.17390801791920193</v>
          </cell>
          <cell r="F721">
            <v>0.17391574894978179</v>
          </cell>
          <cell r="G721">
            <v>0.18241791486076109</v>
          </cell>
          <cell r="H721">
            <v>0.18437095468911971</v>
          </cell>
          <cell r="I721">
            <v>0.19263414221691963</v>
          </cell>
        </row>
        <row r="722">
          <cell r="A722" t="str">
            <v>ITOT-SWHELCHP</v>
          </cell>
          <cell r="B722" t="str">
            <v>VAR_fout</v>
          </cell>
          <cell r="C722" t="str">
            <v>ITOT-SWHAELCH</v>
          </cell>
          <cell r="D722">
            <v>1.1081323560808758</v>
          </cell>
          <cell r="E722">
            <v>1.4007946327664573</v>
          </cell>
          <cell r="F722">
            <v>2.4088418554914819</v>
          </cell>
          <cell r="G722">
            <v>3.8579128588336937</v>
          </cell>
          <cell r="H722">
            <v>3.8641359301323228</v>
          </cell>
          <cell r="I722">
            <v>6.1606359931314403</v>
          </cell>
        </row>
        <row r="723">
          <cell r="A723" t="str">
            <v>ITOT-SWHELCHP</v>
          </cell>
          <cell r="B723" t="str">
            <v>VAR_fin</v>
          </cell>
          <cell r="C723" t="str">
            <v>ITOT_ELC</v>
          </cell>
          <cell r="D723">
            <v>0.3596687711477401</v>
          </cell>
          <cell r="E723">
            <v>0.45106350928216965</v>
          </cell>
          <cell r="F723">
            <v>0.76656766508161844</v>
          </cell>
          <cell r="G723">
            <v>1.2041803510143392</v>
          </cell>
          <cell r="H723">
            <v>1.1616035501918764</v>
          </cell>
          <cell r="I723">
            <v>1.7860334702944727</v>
          </cell>
        </row>
        <row r="724">
          <cell r="A724" t="str">
            <v>ITOT-SWHELCHP</v>
          </cell>
          <cell r="B724" t="str">
            <v>VAR_fin</v>
          </cell>
          <cell r="C724" t="str">
            <v>ITOTELCHPC</v>
          </cell>
          <cell r="D724">
            <v>1.1081323560808758</v>
          </cell>
          <cell r="E724">
            <v>1.4007946327664573</v>
          </cell>
          <cell r="F724">
            <v>2.4088418554914819</v>
          </cell>
          <cell r="G724">
            <v>3.8579128588336937</v>
          </cell>
          <cell r="H724">
            <v>3.8641359301323228</v>
          </cell>
          <cell r="I724">
            <v>6.1606359931314403</v>
          </cell>
        </row>
        <row r="725">
          <cell r="A725" t="str">
            <v>ITOT-SWHELCHP</v>
          </cell>
          <cell r="B725" t="str">
            <v>VAR_ncap</v>
          </cell>
          <cell r="C725" t="str">
            <v>-</v>
          </cell>
          <cell r="E725">
            <v>1.61278081225893E-2</v>
          </cell>
          <cell r="F725">
            <v>5.4784084400250503E-2</v>
          </cell>
          <cell r="G725">
            <v>7.8727668799772693E-2</v>
          </cell>
          <cell r="H725">
            <v>9.4763039807895605E-2</v>
          </cell>
          <cell r="I725">
            <v>0.2494158725208</v>
          </cell>
        </row>
        <row r="726">
          <cell r="A726" t="str">
            <v>ITOT-SWHELCHP</v>
          </cell>
          <cell r="B726" t="str">
            <v>VAR_cap</v>
          </cell>
          <cell r="C726" t="str">
            <v>-</v>
          </cell>
          <cell r="D726">
            <v>6.02631234918991E-2</v>
          </cell>
          <cell r="E726">
            <v>7.6390607208535424E-2</v>
          </cell>
          <cell r="F726">
            <v>0.1311737700310727</v>
          </cell>
          <cell r="G726">
            <v>0.20989999650818808</v>
          </cell>
          <cell r="H726">
            <v>0.21130460928888856</v>
          </cell>
          <cell r="I726">
            <v>0.34063635093967931</v>
          </cell>
        </row>
        <row r="727">
          <cell r="A727" t="str">
            <v>RHES-SHCONBR8</v>
          </cell>
          <cell r="B727" t="str">
            <v>VAR_fout</v>
          </cell>
          <cell r="C727" t="str">
            <v>RHES-SHCON</v>
          </cell>
          <cell r="E727">
            <v>9.6124954984871418E-5</v>
          </cell>
          <cell r="F727">
            <v>9.6407386998470867E-5</v>
          </cell>
          <cell r="G727">
            <v>9.6754593365376692E-5</v>
          </cell>
          <cell r="H727">
            <v>9.8281946891834543E-5</v>
          </cell>
          <cell r="I727">
            <v>5.9070937035333483E-5</v>
          </cell>
        </row>
        <row r="728">
          <cell r="A728" t="str">
            <v>RHES-SHCONBR8</v>
          </cell>
          <cell r="B728" t="str">
            <v>VAR_fin</v>
          </cell>
          <cell r="C728" t="str">
            <v>CON</v>
          </cell>
          <cell r="E728">
            <v>9.6124954984871418E-5</v>
          </cell>
          <cell r="F728">
            <v>9.6407386998470867E-5</v>
          </cell>
          <cell r="G728">
            <v>9.6754593365376692E-5</v>
          </cell>
          <cell r="H728">
            <v>9.8281946891834543E-5</v>
          </cell>
          <cell r="I728">
            <v>5.9070937035333483E-5</v>
          </cell>
        </row>
        <row r="729">
          <cell r="A729" t="str">
            <v>RHES-SHCONBR8</v>
          </cell>
          <cell r="B729" t="str">
            <v>VAR_ncap</v>
          </cell>
          <cell r="C729" t="str">
            <v>-</v>
          </cell>
          <cell r="E729">
            <v>7.6387228262428899E-6</v>
          </cell>
          <cell r="F729">
            <v>3.1286865104946701E-8</v>
          </cell>
          <cell r="G729">
            <v>3.38305844712118E-8</v>
          </cell>
          <cell r="H729">
            <v>4.6939737343415103E-8</v>
          </cell>
          <cell r="I729">
            <v>6.1122779221499794E-8</v>
          </cell>
        </row>
        <row r="730">
          <cell r="A730" t="str">
            <v>RHES-SHCONBR8</v>
          </cell>
          <cell r="B730" t="str">
            <v>VAR_cap</v>
          </cell>
          <cell r="C730" t="str">
            <v>-</v>
          </cell>
          <cell r="E730">
            <v>7.6387228262428899E-6</v>
          </cell>
          <cell r="F730">
            <v>7.6700096913478399E-6</v>
          </cell>
          <cell r="G730">
            <v>7.7038402758190507E-6</v>
          </cell>
          <cell r="H730">
            <v>7.8396074349107992E-6</v>
          </cell>
          <cell r="I730">
            <v>4.6716053549207604E-6</v>
          </cell>
        </row>
        <row r="731">
          <cell r="A731" t="str">
            <v>RHEM-SHWODBR</v>
          </cell>
          <cell r="B731" t="str">
            <v>VAR_fout</v>
          </cell>
          <cell r="C731" t="str">
            <v>RHEM-SHWOD</v>
          </cell>
          <cell r="D731">
            <v>4.7439197042395946</v>
          </cell>
          <cell r="E731">
            <v>3.6922733542324733</v>
          </cell>
          <cell r="F731">
            <v>3.1533733079602704</v>
          </cell>
          <cell r="G731">
            <v>3.1190696131597235</v>
          </cell>
          <cell r="H731">
            <v>2.3297302686898109</v>
          </cell>
          <cell r="I731">
            <v>0.99331412398462615</v>
          </cell>
        </row>
        <row r="732">
          <cell r="A732" t="str">
            <v>RHEM-SHWODBR</v>
          </cell>
          <cell r="B732" t="str">
            <v>VAR_fin</v>
          </cell>
          <cell r="C732" t="str">
            <v>RHEMWODBRC</v>
          </cell>
          <cell r="D732">
            <v>4.7439197042395946</v>
          </cell>
          <cell r="E732">
            <v>3.6922733542324733</v>
          </cell>
          <cell r="F732">
            <v>3.1533733079602704</v>
          </cell>
          <cell r="G732">
            <v>3.1190696131597235</v>
          </cell>
          <cell r="H732">
            <v>2.3297302686898109</v>
          </cell>
          <cell r="I732">
            <v>0.99331412398462615</v>
          </cell>
        </row>
        <row r="733">
          <cell r="A733" t="str">
            <v>RHEM-SHWODBR</v>
          </cell>
          <cell r="B733" t="str">
            <v>VAR_fin</v>
          </cell>
          <cell r="C733" t="str">
            <v>RWOD</v>
          </cell>
          <cell r="D733">
            <v>6.5887773669994365</v>
          </cell>
          <cell r="E733">
            <v>5.1281574364339875</v>
          </cell>
          <cell r="F733">
            <v>4.3796851499448257</v>
          </cell>
          <cell r="G733">
            <v>4.3320411293885046</v>
          </cell>
          <cell r="H733">
            <v>3.235736484291404</v>
          </cell>
          <cell r="I733">
            <v>1.3796029499786469</v>
          </cell>
        </row>
        <row r="734">
          <cell r="A734" t="str">
            <v>RHEM-SHWODBR</v>
          </cell>
          <cell r="B734" t="str">
            <v>VAR_ncap</v>
          </cell>
          <cell r="C734" t="str">
            <v>-</v>
          </cell>
          <cell r="D734">
            <v>1.1213700821933E-6</v>
          </cell>
          <cell r="E734">
            <v>1.3174285871304599E-6</v>
          </cell>
          <cell r="F734">
            <v>1.3739136135243401E-6</v>
          </cell>
          <cell r="G734">
            <v>1.59347873765958E-6</v>
          </cell>
          <cell r="H734">
            <v>3.3173209871233997E-2</v>
          </cell>
          <cell r="I734">
            <v>2.20176111215435E-7</v>
          </cell>
        </row>
        <row r="735">
          <cell r="A735" t="str">
            <v>RHEM-SHWODBR</v>
          </cell>
          <cell r="B735" t="str">
            <v>VAR_cap</v>
          </cell>
          <cell r="C735" t="str">
            <v>-</v>
          </cell>
          <cell r="D735">
            <v>0.3350729003250752</v>
          </cell>
          <cell r="E735">
            <v>0.33504834651948684</v>
          </cell>
          <cell r="F735">
            <v>0.33501619628952173</v>
          </cell>
          <cell r="G735">
            <v>0.33500929981820143</v>
          </cell>
          <cell r="H735">
            <v>0.16483597643484585</v>
          </cell>
          <cell r="I735">
            <v>7.9735942826562586E-2</v>
          </cell>
        </row>
        <row r="736">
          <cell r="A736" t="str">
            <v>RHES-SHCONBR9</v>
          </cell>
          <cell r="B736" t="str">
            <v>VAR_fout</v>
          </cell>
          <cell r="C736" t="str">
            <v>RHES-SHCON</v>
          </cell>
          <cell r="E736">
            <v>2.607072676536003E-5</v>
          </cell>
          <cell r="F736">
            <v>2.6288735801186205E-5</v>
          </cell>
          <cell r="G736">
            <v>2.6447675274423922E-5</v>
          </cell>
          <cell r="H736">
            <v>2.7115421415283231E-5</v>
          </cell>
          <cell r="I736">
            <v>1.7031468614301782E-5</v>
          </cell>
        </row>
        <row r="737">
          <cell r="A737" t="str">
            <v>RHES-SHCONBR9</v>
          </cell>
          <cell r="B737" t="str">
            <v>VAR_fin</v>
          </cell>
          <cell r="C737" t="str">
            <v>CON</v>
          </cell>
          <cell r="E737">
            <v>2.607072676536003E-5</v>
          </cell>
          <cell r="F737">
            <v>2.6288735801186205E-5</v>
          </cell>
          <cell r="G737">
            <v>2.6447675274423922E-5</v>
          </cell>
          <cell r="H737">
            <v>2.7115421415283231E-5</v>
          </cell>
          <cell r="I737">
            <v>1.7031468614301782E-5</v>
          </cell>
        </row>
        <row r="738">
          <cell r="A738" t="str">
            <v>RHES-SHCONBR9</v>
          </cell>
          <cell r="B738" t="str">
            <v>VAR_ncap</v>
          </cell>
          <cell r="C738" t="str">
            <v>-</v>
          </cell>
          <cell r="E738">
            <v>1.9747863771509402E-6</v>
          </cell>
          <cell r="F738">
            <v>2.4784445699626399E-8</v>
          </cell>
          <cell r="G738">
            <v>1.87457944956365E-8</v>
          </cell>
          <cell r="H738">
            <v>2.1725734205113899E-8</v>
          </cell>
          <cell r="I738">
            <v>2.74664696324981E-8</v>
          </cell>
        </row>
        <row r="739">
          <cell r="A739" t="str">
            <v>RHES-SHCONBR9</v>
          </cell>
          <cell r="B739" t="str">
            <v>VAR_cap</v>
          </cell>
          <cell r="C739" t="str">
            <v>-</v>
          </cell>
          <cell r="E739">
            <v>1.9747863771509402E-6</v>
          </cell>
          <cell r="F739">
            <v>1.9995708228505601E-6</v>
          </cell>
          <cell r="G739">
            <v>2.0183166173462E-6</v>
          </cell>
          <cell r="H739">
            <v>2.0845722510516001E-6</v>
          </cell>
          <cell r="I739">
            <v>1.27384368686546E-6</v>
          </cell>
        </row>
        <row r="740">
          <cell r="A740" t="str">
            <v>D-RHNS_LTH_CHPNGA</v>
          </cell>
          <cell r="B740" t="str">
            <v>VAR_fout</v>
          </cell>
          <cell r="C740" t="str">
            <v>RHSA_LTH</v>
          </cell>
          <cell r="E740">
            <v>4.8803814100398207E-6</v>
          </cell>
          <cell r="F740">
            <v>3.0894639057026853E-5</v>
          </cell>
          <cell r="G740">
            <v>2.0532674993185588E-4</v>
          </cell>
          <cell r="H740">
            <v>2.0223338166502629E-3</v>
          </cell>
          <cell r="I740">
            <v>2.990258298795258E-5</v>
          </cell>
        </row>
        <row r="741">
          <cell r="A741" t="str">
            <v>D-RHNS_LTH_CHPNGA</v>
          </cell>
          <cell r="B741" t="str">
            <v>VAR_fout</v>
          </cell>
          <cell r="C741" t="str">
            <v>LTH</v>
          </cell>
          <cell r="F741">
            <v>1.6682299866018736E-6</v>
          </cell>
          <cell r="G741">
            <v>4.176292797517871E-6</v>
          </cell>
          <cell r="H741">
            <v>9.7773240742645193E-6</v>
          </cell>
          <cell r="I741">
            <v>6.0989332403837513E-6</v>
          </cell>
        </row>
        <row r="742">
          <cell r="A742" t="str">
            <v>D-RHNS_LTH_CHPNGA</v>
          </cell>
          <cell r="B742" t="str">
            <v>VAR_fout</v>
          </cell>
          <cell r="C742" t="str">
            <v>RHNS_LTH_CHPNGA_ON</v>
          </cell>
          <cell r="E742">
            <v>9.9382255066688741E-4</v>
          </cell>
          <cell r="F742">
            <v>4.5182307117535587E-3</v>
          </cell>
          <cell r="G742">
            <v>4.665149211836756E-3</v>
          </cell>
          <cell r="H742">
            <v>4.2153158783298384E-3</v>
          </cell>
          <cell r="I742">
            <v>2.6246838464368655E-3</v>
          </cell>
        </row>
        <row r="743">
          <cell r="A743" t="str">
            <v>D-RHNS_LTH_CHPNGA</v>
          </cell>
          <cell r="B743" t="str">
            <v>VAR_fin</v>
          </cell>
          <cell r="C743" t="str">
            <v>RHNS_LTH_CHPNGA</v>
          </cell>
          <cell r="E743">
            <v>1.0004858694660805E-3</v>
          </cell>
          <cell r="F743">
            <v>4.552272974098469E-3</v>
          </cell>
          <cell r="G743">
            <v>4.8752581354887629E-3</v>
          </cell>
          <cell r="H743">
            <v>6.2474368328326426E-3</v>
          </cell>
          <cell r="I743">
            <v>2.6612085179652466E-3</v>
          </cell>
        </row>
        <row r="744">
          <cell r="A744" t="str">
            <v>D-SLFO</v>
          </cell>
          <cell r="B744" t="str">
            <v>VAR_fout</v>
          </cell>
          <cell r="C744" t="str">
            <v>CO2</v>
          </cell>
          <cell r="D744">
            <v>2267.7887721790298</v>
          </cell>
          <cell r="E744">
            <v>2010.39212196521</v>
          </cell>
          <cell r="F744">
            <v>1941.5669913951799</v>
          </cell>
          <cell r="G744">
            <v>1375.2618608228299</v>
          </cell>
          <cell r="H744">
            <v>449.11459337756298</v>
          </cell>
        </row>
        <row r="745">
          <cell r="A745" t="str">
            <v>D-SLFO</v>
          </cell>
          <cell r="B745" t="str">
            <v>VAR_fout</v>
          </cell>
          <cell r="C745" t="str">
            <v>SLFO</v>
          </cell>
          <cell r="D745">
            <v>30.256635777652782</v>
          </cell>
          <cell r="E745">
            <v>26.822472600090109</v>
          </cell>
          <cell r="F745">
            <v>25.904524552265308</v>
          </cell>
          <cell r="G745">
            <v>18.349034461342601</v>
          </cell>
          <cell r="H745">
            <v>5.9932612634267954</v>
          </cell>
          <cell r="I745">
            <v>0.87188763589533691</v>
          </cell>
        </row>
        <row r="746">
          <cell r="A746" t="str">
            <v>D-SLFO</v>
          </cell>
          <cell r="B746" t="str">
            <v>VAR_fin</v>
          </cell>
          <cell r="C746" t="str">
            <v>LFO</v>
          </cell>
          <cell r="D746">
            <v>30.770539649647628</v>
          </cell>
          <cell r="E746">
            <v>27.278047787859094</v>
          </cell>
          <cell r="F746">
            <v>26.344192556243918</v>
          </cell>
          <cell r="G746">
            <v>18.660269481992305</v>
          </cell>
          <cell r="H746">
            <v>6.0938208056657128</v>
          </cell>
        </row>
        <row r="747">
          <cell r="A747" t="str">
            <v>D-SLFO</v>
          </cell>
          <cell r="B747" t="str">
            <v>VAR_fin</v>
          </cell>
          <cell r="C747" t="str">
            <v>BDS</v>
          </cell>
          <cell r="F747">
            <v>3.1632568942860476E-4</v>
          </cell>
          <cell r="G747">
            <v>4.2058267958956433E-4</v>
          </cell>
          <cell r="H747">
            <v>1.2354415846995872E-3</v>
          </cell>
          <cell r="I747">
            <v>0.88669552111004823</v>
          </cell>
        </row>
        <row r="748">
          <cell r="A748" t="str">
            <v>D-RCOA</v>
          </cell>
          <cell r="B748" t="str">
            <v>VAR_fout</v>
          </cell>
          <cell r="C748" t="str">
            <v>CO2</v>
          </cell>
          <cell r="D748">
            <v>9.2702131864969104</v>
          </cell>
          <cell r="E748">
            <v>9.2701273840378207</v>
          </cell>
          <cell r="F748">
            <v>0.24911537983172999</v>
          </cell>
          <cell r="G748">
            <v>0.126468031786757</v>
          </cell>
        </row>
        <row r="749">
          <cell r="A749" t="str">
            <v>D-RCOA</v>
          </cell>
          <cell r="B749" t="str">
            <v>VAR_fout</v>
          </cell>
          <cell r="C749" t="str">
            <v>RCOA</v>
          </cell>
          <cell r="D749">
            <v>0.10000229974646078</v>
          </cell>
          <cell r="E749">
            <v>0.10000137415359019</v>
          </cell>
          <cell r="F749">
            <v>2.6873288007737903E-3</v>
          </cell>
          <cell r="G749">
            <v>1.3642721875594028E-3</v>
          </cell>
        </row>
        <row r="750">
          <cell r="A750" t="str">
            <v>D-RCOA</v>
          </cell>
          <cell r="B750" t="str">
            <v>VAR_fin</v>
          </cell>
          <cell r="C750" t="str">
            <v>COA</v>
          </cell>
          <cell r="D750">
            <v>0.10000229974646078</v>
          </cell>
          <cell r="E750">
            <v>0.10000137415359019</v>
          </cell>
          <cell r="F750">
            <v>2.6873288007737903E-3</v>
          </cell>
          <cell r="G750">
            <v>1.3642721875594028E-3</v>
          </cell>
        </row>
        <row r="751">
          <cell r="A751" t="str">
            <v>D-RHEM_KEV_WOD_ELC_CHP</v>
          </cell>
          <cell r="B751" t="str">
            <v>VAR_fout</v>
          </cell>
          <cell r="C751" t="str">
            <v>ELC5</v>
          </cell>
          <cell r="G751">
            <v>8.6400316121158273E-4</v>
          </cell>
          <cell r="H751">
            <v>1.2626656015706863E-3</v>
          </cell>
          <cell r="I751">
            <v>3.7548452638614652E-4</v>
          </cell>
        </row>
        <row r="752">
          <cell r="A752" t="str">
            <v>D-RHEM_KEV_WOD_ELC_CHP</v>
          </cell>
          <cell r="B752" t="str">
            <v>VAR_fout</v>
          </cell>
          <cell r="C752" t="str">
            <v>RHEM_ELC</v>
          </cell>
          <cell r="G752">
            <v>8.5847496335666551E-4</v>
          </cell>
          <cell r="H752">
            <v>1.239196443689987E-3</v>
          </cell>
          <cell r="I752">
            <v>3.7350115077319128E-4</v>
          </cell>
        </row>
        <row r="753">
          <cell r="A753" t="str">
            <v>D-RHEM_KEV_WOD_ELC_CHP</v>
          </cell>
          <cell r="B753" t="str">
            <v>VAR_fin</v>
          </cell>
          <cell r="C753" t="str">
            <v>RHEM_KEV_WOD_ELC_CHP</v>
          </cell>
          <cell r="G753">
            <v>1.7224781245682485E-3</v>
          </cell>
          <cell r="H753">
            <v>2.5018620452606759E-3</v>
          </cell>
          <cell r="I753">
            <v>7.4898567715933845E-4</v>
          </cell>
        </row>
        <row r="754">
          <cell r="A754" t="str">
            <v>RHES-SHSTG-SOL</v>
          </cell>
          <cell r="B754" t="str">
            <v>VAR_fout</v>
          </cell>
          <cell r="C754" t="str">
            <v>RHES-SHASOL</v>
          </cell>
          <cell r="D754">
            <v>4.5863601495400699E-7</v>
          </cell>
          <cell r="E754">
            <v>5.7752853067022331E-7</v>
          </cell>
          <cell r="F754">
            <v>5.9851886450677363E-2</v>
          </cell>
          <cell r="G754">
            <v>5.6958053944022813E-2</v>
          </cell>
          <cell r="H754">
            <v>0.10435244656263858</v>
          </cell>
          <cell r="I754">
            <v>9.3474937949925743E-2</v>
          </cell>
        </row>
        <row r="755">
          <cell r="A755" t="str">
            <v>RHES-SHSTG-SOL</v>
          </cell>
          <cell r="B755" t="str">
            <v>VAR_fin</v>
          </cell>
          <cell r="C755" t="str">
            <v>RHES-SHASOL</v>
          </cell>
          <cell r="F755">
            <v>5.9855165869310917E-2</v>
          </cell>
          <cell r="G755">
            <v>5.6960775145875733E-2</v>
          </cell>
          <cell r="H755">
            <v>0.1043593996269236</v>
          </cell>
          <cell r="I755">
            <v>9.3480349477225194E-2</v>
          </cell>
        </row>
        <row r="756">
          <cell r="A756" t="str">
            <v>RHES-SHSTG-SOL</v>
          </cell>
          <cell r="B756" t="str">
            <v>VAR_ncap</v>
          </cell>
          <cell r="C756" t="str">
            <v>-</v>
          </cell>
          <cell r="D756">
            <v>7.7131989768033701E-3</v>
          </cell>
          <cell r="E756">
            <v>3.4470654269548799E-3</v>
          </cell>
          <cell r="F756">
            <v>2.8163926690496398E-7</v>
          </cell>
          <cell r="G756">
            <v>1.2991868074689199E-7</v>
          </cell>
          <cell r="H756">
            <v>8.5153496359683997E-3</v>
          </cell>
          <cell r="I756">
            <v>5.40533729193608E-3</v>
          </cell>
        </row>
        <row r="757">
          <cell r="A757" t="str">
            <v>RHES-SHSTG-SOL</v>
          </cell>
          <cell r="B757" t="str">
            <v>VAR_cap</v>
          </cell>
          <cell r="C757" t="str">
            <v>-</v>
          </cell>
          <cell r="D757">
            <v>7.7131989768033701E-3</v>
          </cell>
          <cell r="E757">
            <v>1.11602644037582E-2</v>
          </cell>
          <cell r="F757">
            <v>1.11605460430252E-2</v>
          </cell>
          <cell r="G757">
            <v>1.1160675961705901E-2</v>
          </cell>
          <cell r="H757">
            <v>1.5549107787559699E-2</v>
          </cell>
          <cell r="I757">
            <v>1.45603954329264E-2</v>
          </cell>
        </row>
        <row r="758">
          <cell r="A758" t="str">
            <v>D-ITOT_LTH</v>
          </cell>
          <cell r="B758" t="str">
            <v>VAR_fout</v>
          </cell>
          <cell r="C758" t="str">
            <v>ITOT_LTH_DH</v>
          </cell>
          <cell r="D758">
            <v>7.1200017468031378</v>
          </cell>
          <cell r="E758">
            <v>7.6289075737006184</v>
          </cell>
          <cell r="F758">
            <v>7.3111265639858809</v>
          </cell>
          <cell r="G758">
            <v>8.3956284650485955</v>
          </cell>
          <cell r="H758">
            <v>10.366349336966238</v>
          </cell>
          <cell r="I758">
            <v>13.665881298630483</v>
          </cell>
        </row>
        <row r="759">
          <cell r="A759" t="str">
            <v>D-ITOT_LTH</v>
          </cell>
          <cell r="B759" t="str">
            <v>VAR_fin</v>
          </cell>
          <cell r="C759" t="str">
            <v>LTH</v>
          </cell>
          <cell r="D759">
            <v>7.740337589537523</v>
          </cell>
          <cell r="E759">
            <v>8.2914025896604251</v>
          </cell>
          <cell r="F759">
            <v>7.9428942157060822</v>
          </cell>
          <cell r="G759">
            <v>9.1151233333496435</v>
          </cell>
          <cell r="H759">
            <v>11.23997802148647</v>
          </cell>
          <cell r="I759">
            <v>14.798179685449623</v>
          </cell>
        </row>
        <row r="760">
          <cell r="A760" t="str">
            <v>D-ITOT_LTH</v>
          </cell>
          <cell r="B760" t="str">
            <v>VAR_ncap</v>
          </cell>
          <cell r="C760" t="str">
            <v>-</v>
          </cell>
          <cell r="D760">
            <v>0.79547518515485804</v>
          </cell>
          <cell r="E760">
            <v>8.55634077665973E-8</v>
          </cell>
          <cell r="F760">
            <v>9.8110967453531202E-8</v>
          </cell>
          <cell r="G760">
            <v>1.13484416712056E-7</v>
          </cell>
          <cell r="H760">
            <v>2.1755453212871699E-7</v>
          </cell>
          <cell r="I760">
            <v>2.5915242237259702E-7</v>
          </cell>
        </row>
        <row r="761">
          <cell r="A761" t="str">
            <v>D-ITOT_LTH</v>
          </cell>
          <cell r="B761" t="str">
            <v>VAR_cap</v>
          </cell>
          <cell r="C761" t="str">
            <v>-</v>
          </cell>
          <cell r="D761">
            <v>0.79547518515485804</v>
          </cell>
          <cell r="E761">
            <v>0.79547527071826596</v>
          </cell>
          <cell r="F761">
            <v>0.79547536882923398</v>
          </cell>
          <cell r="G761">
            <v>0.79547548231365095</v>
          </cell>
          <cell r="H761">
            <v>0.79547586759011202</v>
          </cell>
          <cell r="I761">
            <v>0.79547612674253498</v>
          </cell>
        </row>
        <row r="762">
          <cell r="A762" t="str">
            <v>D-IH2</v>
          </cell>
          <cell r="B762" t="str">
            <v>VAR_fout</v>
          </cell>
          <cell r="C762" t="str">
            <v>IH2</v>
          </cell>
          <cell r="G762">
            <v>2.6568496790124151E-3</v>
          </cell>
          <cell r="H762">
            <v>1.7259556841341464</v>
          </cell>
          <cell r="I762">
            <v>10.677662777205976</v>
          </cell>
        </row>
        <row r="763">
          <cell r="A763" t="str">
            <v>D-IH2</v>
          </cell>
          <cell r="B763" t="str">
            <v>VAR_fin</v>
          </cell>
          <cell r="C763" t="str">
            <v>H2</v>
          </cell>
          <cell r="G763">
            <v>2.6770905907735672E-3</v>
          </cell>
          <cell r="H763">
            <v>1.7391046842383624</v>
          </cell>
          <cell r="I763">
            <v>10.759009355371846</v>
          </cell>
        </row>
        <row r="764">
          <cell r="A764" t="str">
            <v>D-IH2</v>
          </cell>
          <cell r="B764" t="str">
            <v>VAR_ncap</v>
          </cell>
          <cell r="C764" t="str">
            <v>-</v>
          </cell>
          <cell r="G764">
            <v>3.3077583522676303E-4</v>
          </cell>
          <cell r="H764">
            <v>7.3210214314918401E-4</v>
          </cell>
          <cell r="I764">
            <v>0.36749064201272902</v>
          </cell>
        </row>
        <row r="765">
          <cell r="A765" t="str">
            <v>D-IH2</v>
          </cell>
          <cell r="B765" t="str">
            <v>VAR_cap</v>
          </cell>
          <cell r="C765" t="str">
            <v>-</v>
          </cell>
          <cell r="G765">
            <v>3.3077583522676303E-4</v>
          </cell>
          <cell r="H765">
            <v>9.6030167970583405E-2</v>
          </cell>
          <cell r="I765">
            <v>0.46352080998331202</v>
          </cell>
        </row>
        <row r="766">
          <cell r="A766" t="str">
            <v>D-RHNM_LTH_CHPWOD</v>
          </cell>
          <cell r="B766" t="str">
            <v>VAR_fout</v>
          </cell>
          <cell r="C766" t="str">
            <v>RHNM_LTH_CHPWOD_ON</v>
          </cell>
          <cell r="G766">
            <v>2.9958391640730075E-3</v>
          </cell>
          <cell r="H766">
            <v>4.9528088622132916E-3</v>
          </cell>
          <cell r="I766">
            <v>1.6377388145632512E-3</v>
          </cell>
        </row>
        <row r="767">
          <cell r="A767" t="str">
            <v>D-RHNM_LTH_CHPWOD</v>
          </cell>
          <cell r="B767" t="str">
            <v>VAR_fout</v>
          </cell>
          <cell r="C767" t="str">
            <v>RHSA_LTH</v>
          </cell>
          <cell r="G767">
            <v>3.010265082007821E-4</v>
          </cell>
          <cell r="H767">
            <v>8.8937527666563797E-4</v>
          </cell>
          <cell r="I767">
            <v>1.1496708599089484E-4</v>
          </cell>
        </row>
        <row r="768">
          <cell r="A768" t="str">
            <v>D-RHNM_LTH_CHPWOD</v>
          </cell>
          <cell r="B768" t="str">
            <v>VAR_fout</v>
          </cell>
          <cell r="C768" t="str">
            <v>LTH</v>
          </cell>
          <cell r="G768">
            <v>2.8683709575913293E-6</v>
          </cell>
          <cell r="H768">
            <v>9.3009837927318772E-6</v>
          </cell>
          <cell r="I768">
            <v>4.3466329171868172E-6</v>
          </cell>
        </row>
        <row r="769">
          <cell r="A769" t="str">
            <v>D-RHNM_LTH_CHPWOD</v>
          </cell>
          <cell r="B769" t="str">
            <v>VAR_fin</v>
          </cell>
          <cell r="C769" t="str">
            <v>RHNM_LTH_CHPWOD</v>
          </cell>
          <cell r="E769">
            <v>2.3792692627952876E-6</v>
          </cell>
          <cell r="F769">
            <v>2.3191656203302907E-6</v>
          </cell>
          <cell r="G769">
            <v>3.3006656920399995E-3</v>
          </cell>
          <cell r="H769">
            <v>5.851485122671661E-3</v>
          </cell>
          <cell r="I769">
            <v>1.7576152474762954E-3</v>
          </cell>
        </row>
        <row r="770">
          <cell r="A770" t="str">
            <v>RHNS-SHWODBR</v>
          </cell>
          <cell r="B770" t="str">
            <v>VAR_fout</v>
          </cell>
          <cell r="C770" t="str">
            <v>RHNS-SHWOD</v>
          </cell>
          <cell r="E770">
            <v>2.6569709744122122E-2</v>
          </cell>
          <cell r="F770">
            <v>6.3730521165803092E-2</v>
          </cell>
          <cell r="G770">
            <v>0.10546330772683273</v>
          </cell>
          <cell r="H770">
            <v>0.14993885999014403</v>
          </cell>
          <cell r="I770">
            <v>5.8320271759821941E-2</v>
          </cell>
        </row>
        <row r="771">
          <cell r="A771" t="str">
            <v>RHNS-SHWODBR</v>
          </cell>
          <cell r="B771" t="str">
            <v>VAR_fin</v>
          </cell>
          <cell r="C771" t="str">
            <v>RHNSWODBRC</v>
          </cell>
          <cell r="E771">
            <v>2.6569709744122122E-2</v>
          </cell>
          <cell r="F771">
            <v>6.3730521165803092E-2</v>
          </cell>
          <cell r="G771">
            <v>0.10546330772683273</v>
          </cell>
          <cell r="H771">
            <v>0.14993885999014403</v>
          </cell>
          <cell r="I771">
            <v>5.8320271759821941E-2</v>
          </cell>
        </row>
        <row r="772">
          <cell r="A772" t="str">
            <v>RHNS-SHWODBR</v>
          </cell>
          <cell r="B772" t="str">
            <v>VAR_fin</v>
          </cell>
          <cell r="C772" t="str">
            <v>RWOD</v>
          </cell>
          <cell r="E772">
            <v>3.6902374644614037E-2</v>
          </cell>
          <cell r="F772">
            <v>8.8514612730282147E-2</v>
          </cell>
          <cell r="G772">
            <v>0.14647681628726777</v>
          </cell>
          <cell r="H772">
            <v>0.20824841665297777</v>
          </cell>
          <cell r="I772">
            <v>8.1000377444197122E-2</v>
          </cell>
        </row>
        <row r="773">
          <cell r="A773" t="str">
            <v>RHNS-SHWODBR</v>
          </cell>
          <cell r="B773" t="str">
            <v>VAR_ncap</v>
          </cell>
          <cell r="C773" t="str">
            <v>-</v>
          </cell>
          <cell r="E773">
            <v>2.2471146550566202E-3</v>
          </cell>
          <cell r="F773">
            <v>5.4722935546274096E-3</v>
          </cell>
        </row>
        <row r="774">
          <cell r="A774" t="str">
            <v>RHNS-SHWODBR</v>
          </cell>
          <cell r="B774" t="str">
            <v>VAR_cap</v>
          </cell>
          <cell r="C774" t="str">
            <v>-</v>
          </cell>
          <cell r="E774">
            <v>2.2471146550566202E-3</v>
          </cell>
          <cell r="F774">
            <v>7.7192588948252214E-3</v>
          </cell>
          <cell r="G774">
            <v>7.7190059667108157E-3</v>
          </cell>
          <cell r="H774">
            <v>1.1151967111890619E-2</v>
          </cell>
          <cell r="I774">
            <v>4.3073429764608701E-3</v>
          </cell>
        </row>
        <row r="775">
          <cell r="A775" t="str">
            <v>D-RHNM_NKEV_GAS_ELC_CHP</v>
          </cell>
          <cell r="B775" t="str">
            <v>VAR_fout</v>
          </cell>
          <cell r="C775" t="str">
            <v>ELC5</v>
          </cell>
          <cell r="E775">
            <v>6.4033399604857032E-4</v>
          </cell>
          <cell r="F775">
            <v>3.7132376902146956E-3</v>
          </cell>
          <cell r="G775">
            <v>4.0111960698689993E-3</v>
          </cell>
          <cell r="H775">
            <v>3.2583313992181222E-2</v>
          </cell>
          <cell r="I775">
            <v>2.1840816141680333E-2</v>
          </cell>
        </row>
        <row r="776">
          <cell r="A776" t="str">
            <v>D-RHNM_NKEV_GAS_ELC_CHP</v>
          </cell>
          <cell r="B776" t="str">
            <v>VAR_fout</v>
          </cell>
          <cell r="C776" t="str">
            <v>RHNM_ELC</v>
          </cell>
          <cell r="E776">
            <v>6.4046834008432609E-4</v>
          </cell>
          <cell r="F776">
            <v>3.7011881880414533E-3</v>
          </cell>
          <cell r="G776">
            <v>3.8909905844112798E-3</v>
          </cell>
          <cell r="H776">
            <v>3.0246392972635483E-2</v>
          </cell>
          <cell r="I776">
            <v>2.1192519777755586E-2</v>
          </cell>
        </row>
        <row r="777">
          <cell r="A777" t="str">
            <v>D-RHNM_NKEV_GAS_ELC_CHP</v>
          </cell>
          <cell r="B777" t="str">
            <v>VAR_fin</v>
          </cell>
          <cell r="C777" t="str">
            <v>RHNM_NKEV_GAS_ELC_CHP</v>
          </cell>
          <cell r="E777">
            <v>1.2808023361328971E-3</v>
          </cell>
          <cell r="F777">
            <v>7.4144258782561454E-3</v>
          </cell>
          <cell r="G777">
            <v>7.9021866542802795E-3</v>
          </cell>
          <cell r="H777">
            <v>6.2829706964816698E-2</v>
          </cell>
          <cell r="I777">
            <v>4.3033335919435881E-2</v>
          </cell>
        </row>
        <row r="778">
          <cell r="A778" t="str">
            <v>D-RLFO</v>
          </cell>
          <cell r="B778" t="str">
            <v>VAR_fout</v>
          </cell>
          <cell r="C778" t="str">
            <v>CO2</v>
          </cell>
          <cell r="D778">
            <v>4514.4823399463403</v>
          </cell>
          <cell r="E778">
            <v>3846.5258032214201</v>
          </cell>
          <cell r="F778">
            <v>3257.7725176167801</v>
          </cell>
          <cell r="G778">
            <v>3137.5990597056498</v>
          </cell>
          <cell r="H778">
            <v>1895.7921073062701</v>
          </cell>
        </row>
        <row r="779">
          <cell r="A779" t="str">
            <v>D-RLFO</v>
          </cell>
          <cell r="B779" t="str">
            <v>VAR_fout</v>
          </cell>
          <cell r="C779" t="str">
            <v>RLFO</v>
          </cell>
          <cell r="D779">
            <v>60.231821217262315</v>
          </cell>
          <cell r="E779">
            <v>51.320004607653942</v>
          </cell>
          <cell r="F779">
            <v>43.465220978596797</v>
          </cell>
          <cell r="G779">
            <v>41.861975286544443</v>
          </cell>
          <cell r="H779">
            <v>25.294730360138107</v>
          </cell>
          <cell r="I779">
            <v>3.1944428957274883E-3</v>
          </cell>
        </row>
        <row r="780">
          <cell r="A780" t="str">
            <v>D-RLFO</v>
          </cell>
          <cell r="B780" t="str">
            <v>VAR_fin</v>
          </cell>
          <cell r="C780" t="str">
            <v>LFO</v>
          </cell>
          <cell r="D780">
            <v>61.254848574577245</v>
          </cell>
          <cell r="E780">
            <v>52.191666258092539</v>
          </cell>
          <cell r="F780">
            <v>44.203154920173432</v>
          </cell>
          <cell r="G780">
            <v>42.572578829113283</v>
          </cell>
          <cell r="H780">
            <v>25.723095078782475</v>
          </cell>
        </row>
        <row r="781">
          <cell r="A781" t="str">
            <v>D-RLFO</v>
          </cell>
          <cell r="B781" t="str">
            <v>VAR_fin</v>
          </cell>
          <cell r="C781" t="str">
            <v>BDS</v>
          </cell>
          <cell r="F781">
            <v>3.1551962804199309E-4</v>
          </cell>
          <cell r="G781">
            <v>4.1506063106065965E-4</v>
          </cell>
          <cell r="H781">
            <v>1.2620223746310215E-3</v>
          </cell>
          <cell r="I781">
            <v>3.2473645317359452E-3</v>
          </cell>
        </row>
        <row r="782">
          <cell r="A782" t="str">
            <v>D-SCOM_LTH_CHPBIO</v>
          </cell>
          <cell r="B782" t="str">
            <v>VAR_fout</v>
          </cell>
          <cell r="C782" t="str">
            <v>SCOM_LTH_CHPBIO_ON</v>
          </cell>
          <cell r="D782">
            <v>1.4243092272649387</v>
          </cell>
          <cell r="E782">
            <v>1.5427990060644754</v>
          </cell>
          <cell r="F782">
            <v>1.6464124859395877</v>
          </cell>
          <cell r="G782">
            <v>1.3851509998772062</v>
          </cell>
          <cell r="H782">
            <v>0.89445809666790455</v>
          </cell>
          <cell r="I782">
            <v>1.8330880950428985</v>
          </cell>
        </row>
        <row r="783">
          <cell r="A783" t="str">
            <v>D-SCOM_LTH_CHPBIO</v>
          </cell>
          <cell r="B783" t="str">
            <v>VAR_fout</v>
          </cell>
          <cell r="C783" t="str">
            <v>LTH</v>
          </cell>
          <cell r="E783">
            <v>3.5572212070213237E-2</v>
          </cell>
          <cell r="F783">
            <v>0.10561290448568192</v>
          </cell>
          <cell r="G783">
            <v>0.18078071289584008</v>
          </cell>
          <cell r="H783">
            <v>0.29219691740795767</v>
          </cell>
          <cell r="I783">
            <v>0.93485331788909309</v>
          </cell>
        </row>
        <row r="784">
          <cell r="A784" t="str">
            <v>D-SCOM_LTH_CHPBIO</v>
          </cell>
          <cell r="B784" t="str">
            <v>VAR_fin</v>
          </cell>
          <cell r="C784" t="str">
            <v>SCOM_LTH_CHPBIO</v>
          </cell>
          <cell r="D784">
            <v>1.4243092272649387</v>
          </cell>
          <cell r="E784">
            <v>1.5783712181346896</v>
          </cell>
          <cell r="F784">
            <v>1.7520253904252703</v>
          </cell>
          <cell r="G784">
            <v>1.5659317127730457</v>
          </cell>
          <cell r="H784">
            <v>1.1866550140758614</v>
          </cell>
          <cell r="I784">
            <v>2.7679414129319939</v>
          </cell>
        </row>
        <row r="785">
          <cell r="A785" t="str">
            <v>D-SCOM_LTH_CHPHFC</v>
          </cell>
          <cell r="B785" t="str">
            <v>VAR_fout</v>
          </cell>
          <cell r="C785" t="str">
            <v>SCOM_LTH_CHPHFC_ON</v>
          </cell>
          <cell r="G785">
            <v>4.9946998073011181E-4</v>
          </cell>
          <cell r="H785">
            <v>1.1713675660463428E-3</v>
          </cell>
          <cell r="I785">
            <v>9.4876628124263495E-4</v>
          </cell>
        </row>
        <row r="786">
          <cell r="A786" t="str">
            <v>D-SCOM_LTH_CHPHFC</v>
          </cell>
          <cell r="B786" t="str">
            <v>VAR_fout</v>
          </cell>
          <cell r="C786" t="str">
            <v>LTH</v>
          </cell>
          <cell r="G786">
            <v>6.2447321202892902E-8</v>
          </cell>
          <cell r="H786">
            <v>1.6069721668484518E-6</v>
          </cell>
          <cell r="I786">
            <v>2.0286898727790681E-6</v>
          </cell>
        </row>
        <row r="787">
          <cell r="A787" t="str">
            <v>D-SCOM_LTH_CHPHFC</v>
          </cell>
          <cell r="B787" t="str">
            <v>VAR_fin</v>
          </cell>
          <cell r="C787" t="str">
            <v>SCOM_LTH_CHPHFC</v>
          </cell>
          <cell r="G787">
            <v>5.0153671121350336E-4</v>
          </cell>
          <cell r="H787">
            <v>1.1746151674822572E-3</v>
          </cell>
          <cell r="I787">
            <v>9.5228023973433775E-4</v>
          </cell>
        </row>
        <row r="788">
          <cell r="A788" t="str">
            <v>D-SCOM_NKEV_GAS_ELC_CHP</v>
          </cell>
          <cell r="B788" t="str">
            <v>VAR_fout</v>
          </cell>
          <cell r="C788" t="str">
            <v>ELC5</v>
          </cell>
          <cell r="D788">
            <v>0.27147906373146308</v>
          </cell>
          <cell r="E788">
            <v>0.31294915546744068</v>
          </cell>
          <cell r="F788">
            <v>0.26123880073525257</v>
          </cell>
          <cell r="G788">
            <v>1.0277246570808132</v>
          </cell>
          <cell r="H788">
            <v>0.97153555026627747</v>
          </cell>
          <cell r="I788">
            <v>3.5449177186952711E-3</v>
          </cell>
        </row>
        <row r="789">
          <cell r="A789" t="str">
            <v>D-SCOM_NKEV_GAS_ELC_CHP</v>
          </cell>
          <cell r="B789" t="str">
            <v>VAR_fout</v>
          </cell>
          <cell r="C789" t="str">
            <v>SCOM_ELC</v>
          </cell>
          <cell r="D789">
            <v>0.32292042976052215</v>
          </cell>
          <cell r="E789">
            <v>0.31295640834878929</v>
          </cell>
          <cell r="F789">
            <v>0.26130559471232945</v>
          </cell>
          <cell r="G789">
            <v>0.98058237350160149</v>
          </cell>
          <cell r="H789">
            <v>0.92384088114948648</v>
          </cell>
          <cell r="I789">
            <v>3.5352978802568112E-3</v>
          </cell>
        </row>
        <row r="790">
          <cell r="A790" t="str">
            <v>D-SCOM_NKEV_GAS_ELC_CHP</v>
          </cell>
          <cell r="B790" t="str">
            <v>VAR_fin</v>
          </cell>
          <cell r="C790" t="str">
            <v>SCOM_NKEV_GAS_ELC_CHP</v>
          </cell>
          <cell r="D790">
            <v>0.59439949349198462</v>
          </cell>
          <cell r="E790">
            <v>0.6259055638162303</v>
          </cell>
          <cell r="F790">
            <v>0.52254439544758191</v>
          </cell>
          <cell r="G790">
            <v>2.0083070305824142</v>
          </cell>
          <cell r="H790">
            <v>1.8953764314157642</v>
          </cell>
          <cell r="I790">
            <v>7.0802155989520806E-3</v>
          </cell>
        </row>
        <row r="791">
          <cell r="A791" t="str">
            <v>RHEM-SHLTHDH</v>
          </cell>
          <cell r="B791" t="str">
            <v>VAR_fout</v>
          </cell>
          <cell r="C791" t="str">
            <v>RHEM-SHLTHD</v>
          </cell>
          <cell r="D791">
            <v>2.0119459731165628</v>
          </cell>
          <cell r="E791">
            <v>3.7887248043850881</v>
          </cell>
          <cell r="F791">
            <v>3.8586583553487914</v>
          </cell>
          <cell r="G791">
            <v>4.0914727066665018</v>
          </cell>
          <cell r="H791">
            <v>3.5662446651479076</v>
          </cell>
          <cell r="I791">
            <v>3.3737922995016136</v>
          </cell>
        </row>
        <row r="792">
          <cell r="A792" t="str">
            <v>RHEM-SHLTHDH</v>
          </cell>
          <cell r="B792" t="str">
            <v>VAR_fin</v>
          </cell>
          <cell r="C792" t="str">
            <v>RHEMLTHDHC</v>
          </cell>
          <cell r="D792">
            <v>2.0119459731165628</v>
          </cell>
          <cell r="E792">
            <v>3.7887248043850881</v>
          </cell>
          <cell r="F792">
            <v>3.8586583553487914</v>
          </cell>
          <cell r="G792">
            <v>4.0914727066665018</v>
          </cell>
          <cell r="H792">
            <v>3.5662446651479076</v>
          </cell>
          <cell r="I792">
            <v>3.3737922995016136</v>
          </cell>
        </row>
        <row r="793">
          <cell r="A793" t="str">
            <v>RHEM-SHLTHDH</v>
          </cell>
          <cell r="B793" t="str">
            <v>VAR_fin</v>
          </cell>
          <cell r="C793" t="str">
            <v>RHEM_LTH_DH</v>
          </cell>
          <cell r="D793">
            <v>2.0322686597137016</v>
          </cell>
          <cell r="E793">
            <v>3.8269947519041292</v>
          </cell>
          <cell r="F793">
            <v>3.8976347023725184</v>
          </cell>
          <cell r="G793">
            <v>4.1328007138045457</v>
          </cell>
          <cell r="H793">
            <v>3.6022673385332378</v>
          </cell>
          <cell r="I793">
            <v>3.4078710095975926</v>
          </cell>
        </row>
        <row r="794">
          <cell r="A794" t="str">
            <v>RHEM-SHLTHDH</v>
          </cell>
          <cell r="B794" t="str">
            <v>VAR_ncap</v>
          </cell>
          <cell r="C794" t="str">
            <v>-</v>
          </cell>
          <cell r="D794">
            <v>3.1976013390441401E-8</v>
          </cell>
          <cell r="E794">
            <v>1.4906696296749899E-7</v>
          </cell>
          <cell r="F794">
            <v>1.00633195473428E-7</v>
          </cell>
          <cell r="G794">
            <v>1.03737080234716E-7</v>
          </cell>
          <cell r="H794">
            <v>1.0866559622438101E-7</v>
          </cell>
          <cell r="I794">
            <v>1.49885289810807E-7</v>
          </cell>
        </row>
        <row r="795">
          <cell r="A795" t="str">
            <v>RHEM-SHLTHDH</v>
          </cell>
          <cell r="B795" t="str">
            <v>VAR_cap</v>
          </cell>
          <cell r="C795" t="str">
            <v>-</v>
          </cell>
          <cell r="D795">
            <v>0.31562549908770138</v>
          </cell>
          <cell r="E795">
            <v>0.31562564815466432</v>
          </cell>
          <cell r="F795">
            <v>0.31562574878785982</v>
          </cell>
          <cell r="G795">
            <v>0.31562585252494008</v>
          </cell>
          <cell r="H795">
            <v>0.31562611427969967</v>
          </cell>
          <cell r="I795">
            <v>0.31562626416498951</v>
          </cell>
        </row>
        <row r="796">
          <cell r="A796" t="str">
            <v>D-ITOT_SOLELC</v>
          </cell>
          <cell r="B796" t="str">
            <v>VAR_fout</v>
          </cell>
          <cell r="C796" t="str">
            <v>ITOT_ELC</v>
          </cell>
          <cell r="D796">
            <v>3.5145932115599092</v>
          </cell>
          <cell r="E796">
            <v>4.8476178022586494</v>
          </cell>
          <cell r="F796">
            <v>9.5925094403429032</v>
          </cell>
          <cell r="G796">
            <v>12.260140470052249</v>
          </cell>
          <cell r="H796">
            <v>29.96547667139302</v>
          </cell>
          <cell r="I796">
            <v>37.950668383496506</v>
          </cell>
        </row>
        <row r="797">
          <cell r="A797" t="str">
            <v>D-ITOT_SOLELC</v>
          </cell>
          <cell r="B797" t="str">
            <v>VAR_fout</v>
          </cell>
          <cell r="C797" t="str">
            <v>ELC5</v>
          </cell>
          <cell r="D797">
            <v>3.3607881476213821E-3</v>
          </cell>
          <cell r="E797">
            <v>2.2200300466293297E-3</v>
          </cell>
          <cell r="F797">
            <v>1.9941284930517071E-3</v>
          </cell>
          <cell r="G797">
            <v>4.6366190704862489E-2</v>
          </cell>
          <cell r="H797">
            <v>9.1349334865352443</v>
          </cell>
          <cell r="I797">
            <v>14.597025103521494</v>
          </cell>
        </row>
        <row r="798">
          <cell r="A798" t="str">
            <v>D-ITOT_SOLELC</v>
          </cell>
          <cell r="B798" t="str">
            <v>VAR_fin</v>
          </cell>
          <cell r="C798" t="str">
            <v>ITOT_SOL_ELC</v>
          </cell>
          <cell r="D798">
            <v>3.517953999707534</v>
          </cell>
          <cell r="E798">
            <v>4.8498358494891498</v>
          </cell>
          <cell r="F798">
            <v>9.5945035688359557</v>
          </cell>
          <cell r="G798">
            <v>12.306506660757115</v>
          </cell>
          <cell r="H798">
            <v>39.100410157928245</v>
          </cell>
          <cell r="I798">
            <v>52.547693487017966</v>
          </cell>
        </row>
        <row r="799">
          <cell r="A799" t="str">
            <v>D-SWOD</v>
          </cell>
          <cell r="B799" t="str">
            <v>VAR_fout</v>
          </cell>
          <cell r="C799" t="str">
            <v>SWOD</v>
          </cell>
          <cell r="D799">
            <v>8.5743694242731134</v>
          </cell>
          <cell r="E799">
            <v>9.976082296189583</v>
          </cell>
          <cell r="F799">
            <v>8.6160999415652668</v>
          </cell>
          <cell r="G799">
            <v>7.1398810970418616</v>
          </cell>
          <cell r="H799">
            <v>3.0658308506196654</v>
          </cell>
          <cell r="I799">
            <v>0.53597951717299974</v>
          </cell>
        </row>
        <row r="800">
          <cell r="A800" t="str">
            <v>D-SWOD</v>
          </cell>
          <cell r="B800" t="str">
            <v>VAR_fin</v>
          </cell>
          <cell r="C800" t="str">
            <v>WOD</v>
          </cell>
          <cell r="D800">
            <v>8.5743694242731134</v>
          </cell>
          <cell r="E800">
            <v>9.976082296189583</v>
          </cell>
          <cell r="F800">
            <v>8.6160999415652668</v>
          </cell>
          <cell r="G800">
            <v>7.1398810970418616</v>
          </cell>
          <cell r="H800">
            <v>3.0658308506196654</v>
          </cell>
          <cell r="I800">
            <v>0.53597951717299974</v>
          </cell>
        </row>
        <row r="801">
          <cell r="A801" t="str">
            <v>ITOT-PROCESSCO2CCS</v>
          </cell>
          <cell r="B801" t="str">
            <v>VAR_fout</v>
          </cell>
          <cell r="C801" t="str">
            <v>CO2_O</v>
          </cell>
          <cell r="H801">
            <v>0.22226431589215886</v>
          </cell>
          <cell r="I801">
            <v>1031.8743235923428</v>
          </cell>
        </row>
        <row r="802">
          <cell r="A802" t="str">
            <v>ITOT-PROCESSCO2CCS</v>
          </cell>
          <cell r="B802" t="str">
            <v>VAR_fout</v>
          </cell>
          <cell r="C802" t="str">
            <v>CO2</v>
          </cell>
          <cell r="H802">
            <v>-0.222264315892159</v>
          </cell>
          <cell r="I802">
            <v>-1031.87432359234</v>
          </cell>
        </row>
        <row r="803">
          <cell r="A803" t="str">
            <v>ITOT-PROCESSCO2CCS</v>
          </cell>
          <cell r="B803" t="str">
            <v>VAR_fin</v>
          </cell>
          <cell r="C803" t="str">
            <v>ITOT_ELC</v>
          </cell>
          <cell r="H803">
            <v>4.7067737483045467E-4</v>
          </cell>
          <cell r="I803">
            <v>2.1851456264308462</v>
          </cell>
        </row>
        <row r="804">
          <cell r="A804" t="str">
            <v>ITOT-PROCESSCO2CCS</v>
          </cell>
          <cell r="B804" t="str">
            <v>VAR_fin</v>
          </cell>
          <cell r="C804" t="str">
            <v>ITOT_LTH_DH</v>
          </cell>
          <cell r="H804">
            <v>1.8304120132295464E-4</v>
          </cell>
          <cell r="I804">
            <v>0.84977885472310632</v>
          </cell>
        </row>
        <row r="805">
          <cell r="A805" t="str">
            <v>ITOT-PROCESSCO2CCS</v>
          </cell>
          <cell r="B805" t="str">
            <v>VAR_ncap</v>
          </cell>
          <cell r="C805" t="str">
            <v>-</v>
          </cell>
          <cell r="H805">
            <v>0.59344917011553899</v>
          </cell>
          <cell r="I805">
            <v>2131.68418256832</v>
          </cell>
        </row>
        <row r="806">
          <cell r="A806" t="str">
            <v>ITOT-PROCESSCO2CCS</v>
          </cell>
          <cell r="B806" t="str">
            <v>VAR_cap</v>
          </cell>
          <cell r="C806" t="str">
            <v>-</v>
          </cell>
          <cell r="H806">
            <v>0.59344917011553899</v>
          </cell>
          <cell r="I806">
            <v>2132.27763173843</v>
          </cell>
        </row>
        <row r="807">
          <cell r="A807" t="str">
            <v>D-RSH2R</v>
          </cell>
          <cell r="B807" t="str">
            <v>VAR_fout</v>
          </cell>
          <cell r="C807" t="str">
            <v>RSH2</v>
          </cell>
          <cell r="G807">
            <v>1.4985633126879604E-3</v>
          </cell>
          <cell r="H807">
            <v>3.4412462808676076E-3</v>
          </cell>
          <cell r="I807">
            <v>3.3357128149519369E-3</v>
          </cell>
        </row>
        <row r="808">
          <cell r="A808" t="str">
            <v>D-RSH2R</v>
          </cell>
          <cell r="B808" t="str">
            <v>VAR_fin</v>
          </cell>
          <cell r="C808" t="str">
            <v>H2</v>
          </cell>
          <cell r="G808">
            <v>1.4985633126879604E-3</v>
          </cell>
          <cell r="H808">
            <v>3.4412462808676076E-3</v>
          </cell>
          <cell r="I808">
            <v>3.3357128149519369E-3</v>
          </cell>
        </row>
        <row r="809">
          <cell r="A809" t="str">
            <v>D-RSH2R</v>
          </cell>
          <cell r="B809" t="str">
            <v>VAR_ncap</v>
          </cell>
          <cell r="C809" t="str">
            <v>-</v>
          </cell>
          <cell r="G809">
            <v>1.05055962433837E-4</v>
          </cell>
          <cell r="H809">
            <v>1.9401252289320801E-4</v>
          </cell>
          <cell r="I809">
            <v>1.06008394212399E-4</v>
          </cell>
        </row>
        <row r="810">
          <cell r="A810" t="str">
            <v>D-RSH2R</v>
          </cell>
          <cell r="B810" t="str">
            <v>VAR_cap</v>
          </cell>
          <cell r="C810" t="str">
            <v>-</v>
          </cell>
          <cell r="G810">
            <v>1.05055962433837E-4</v>
          </cell>
          <cell r="H810">
            <v>2.0940777976474401E-4</v>
          </cell>
          <cell r="I810">
            <v>1.72461805437796E-4</v>
          </cell>
        </row>
        <row r="811">
          <cell r="A811" t="str">
            <v>SCOM-SHLTHCHPBIO</v>
          </cell>
          <cell r="B811" t="str">
            <v>VAR_fout</v>
          </cell>
          <cell r="C811" t="str">
            <v>SCOM-SHLTHC-BIO</v>
          </cell>
          <cell r="D811">
            <v>1.4100661349922894</v>
          </cell>
          <cell r="E811">
            <v>1.5273710160038305</v>
          </cell>
          <cell r="F811">
            <v>1.6299483610801913</v>
          </cell>
          <cell r="G811">
            <v>1.3712994898784341</v>
          </cell>
          <cell r="H811">
            <v>0.88551351570122505</v>
          </cell>
          <cell r="I811">
            <v>1.8147572140924704</v>
          </cell>
        </row>
        <row r="812">
          <cell r="A812" t="str">
            <v>SCOM-SHLTHCHPBIO</v>
          </cell>
          <cell r="B812" t="str">
            <v>VAR_fin</v>
          </cell>
          <cell r="C812" t="str">
            <v>SCOM_LTH_CHPBIO_ON</v>
          </cell>
          <cell r="D812">
            <v>1.4243092272649387</v>
          </cell>
          <cell r="E812">
            <v>1.5427990060644754</v>
          </cell>
          <cell r="F812">
            <v>1.6464124859395877</v>
          </cell>
          <cell r="G812">
            <v>1.3851509998772062</v>
          </cell>
          <cell r="H812">
            <v>0.89445809666790455</v>
          </cell>
          <cell r="I812">
            <v>1.8330880950428985</v>
          </cell>
        </row>
        <row r="813">
          <cell r="A813" t="str">
            <v>SCOM-SHLTHCHPBIO</v>
          </cell>
          <cell r="B813" t="str">
            <v>VAR_fin</v>
          </cell>
          <cell r="C813" t="str">
            <v>SCOMLTHCHPC</v>
          </cell>
          <cell r="D813">
            <v>1.4100661349922894</v>
          </cell>
          <cell r="E813">
            <v>1.5273710160038305</v>
          </cell>
          <cell r="F813">
            <v>1.6299483610801913</v>
          </cell>
          <cell r="G813">
            <v>1.3712994898784341</v>
          </cell>
          <cell r="H813">
            <v>0.88551351570122505</v>
          </cell>
          <cell r="I813">
            <v>1.8147572140924704</v>
          </cell>
        </row>
        <row r="814">
          <cell r="A814" t="str">
            <v>SCOM-SHLTHCHPBIO</v>
          </cell>
          <cell r="B814" t="str">
            <v>VAR_ncap</v>
          </cell>
          <cell r="C814" t="str">
            <v>-</v>
          </cell>
          <cell r="D814">
            <v>1.76640487656499E-8</v>
          </cell>
          <cell r="E814">
            <v>4.9506691726493003E-2</v>
          </cell>
          <cell r="F814">
            <v>5.6361425605329203E-2</v>
          </cell>
          <cell r="G814">
            <v>4.04302813751816E-2</v>
          </cell>
          <cell r="H814">
            <v>4.8282627138525602E-2</v>
          </cell>
          <cell r="I814">
            <v>0.130164357344798</v>
          </cell>
        </row>
        <row r="815">
          <cell r="A815" t="str">
            <v>SCOM-SHLTHCHPBIO</v>
          </cell>
          <cell r="B815" t="str">
            <v>VAR_cap</v>
          </cell>
          <cell r="C815" t="str">
            <v>-</v>
          </cell>
          <cell r="D815">
            <v>0.10913970524308776</v>
          </cell>
          <cell r="E815">
            <v>0.12095133518256321</v>
          </cell>
          <cell r="F815">
            <v>0.13444826367344798</v>
          </cell>
          <cell r="G815">
            <v>0.12005313582788504</v>
          </cell>
          <cell r="H815">
            <v>9.12392181234781E-2</v>
          </cell>
          <cell r="I815">
            <v>0.16298579451004189</v>
          </cell>
        </row>
        <row r="816">
          <cell r="A816" t="str">
            <v>D-RSH2</v>
          </cell>
          <cell r="B816" t="str">
            <v>VAR_fout</v>
          </cell>
          <cell r="C816" t="str">
            <v>RSH2</v>
          </cell>
          <cell r="G816">
            <v>1.2360420339880003E-3</v>
          </cell>
          <cell r="H816">
            <v>3.1030763368395256E-3</v>
          </cell>
          <cell r="I816">
            <v>3.139188127608359E-3</v>
          </cell>
        </row>
        <row r="817">
          <cell r="A817" t="str">
            <v>D-RSH2</v>
          </cell>
          <cell r="B817" t="str">
            <v>VAR_fin</v>
          </cell>
          <cell r="C817" t="str">
            <v>H2</v>
          </cell>
          <cell r="G817">
            <v>1.2454586818099146E-3</v>
          </cell>
          <cell r="H817">
            <v>3.1267167764241375E-3</v>
          </cell>
          <cell r="I817">
            <v>3.1631036808270874E-3</v>
          </cell>
        </row>
        <row r="818">
          <cell r="A818" t="str">
            <v>D-RSH2</v>
          </cell>
          <cell r="B818" t="str">
            <v>VAR_ncap</v>
          </cell>
          <cell r="C818" t="str">
            <v>-</v>
          </cell>
          <cell r="G818">
            <v>1.2512893358049599E-4</v>
          </cell>
          <cell r="H818">
            <v>1.8999034616200699E-5</v>
          </cell>
          <cell r="I818">
            <v>5.7041870042722502E-6</v>
          </cell>
        </row>
        <row r="819">
          <cell r="A819" t="str">
            <v>D-RSH2</v>
          </cell>
          <cell r="B819" t="str">
            <v>VAR_cap</v>
          </cell>
          <cell r="C819" t="str">
            <v>-</v>
          </cell>
          <cell r="G819">
            <v>1.2512893358049599E-4</v>
          </cell>
          <cell r="H819">
            <v>2.3133628038176699E-4</v>
          </cell>
          <cell r="I819">
            <v>2.3704046738603899E-4</v>
          </cell>
        </row>
        <row r="820">
          <cell r="A820" t="str">
            <v>RHES-SHNGABR</v>
          </cell>
          <cell r="B820" t="str">
            <v>VAR_fout</v>
          </cell>
          <cell r="C820" t="str">
            <v>CO2_R</v>
          </cell>
          <cell r="D820">
            <v>1043.1351216693299</v>
          </cell>
          <cell r="E820">
            <v>1201.6649923913301</v>
          </cell>
          <cell r="F820">
            <v>1090.2290455519501</v>
          </cell>
          <cell r="G820">
            <v>1090.2287723166301</v>
          </cell>
          <cell r="H820">
            <v>913.04650128350795</v>
          </cell>
          <cell r="I820">
            <v>439.19485307258498</v>
          </cell>
        </row>
        <row r="821">
          <cell r="A821" t="str">
            <v>RHES-SHNGABR</v>
          </cell>
          <cell r="B821" t="str">
            <v>VAR_fout</v>
          </cell>
          <cell r="C821" t="str">
            <v>RHES-SHNGA</v>
          </cell>
          <cell r="D821">
            <v>17.570538396912557</v>
          </cell>
          <cell r="E821">
            <v>20.240811042052506</v>
          </cell>
          <cell r="F821">
            <v>18.363787114793524</v>
          </cell>
          <cell r="G821">
            <v>18.363782512425466</v>
          </cell>
          <cell r="H821">
            <v>15.379329365590992</v>
          </cell>
          <cell r="I821">
            <v>7.397785645726171</v>
          </cell>
        </row>
        <row r="822">
          <cell r="A822" t="str">
            <v>RHES-SHNGABR</v>
          </cell>
          <cell r="B822" t="str">
            <v>VAR_fin</v>
          </cell>
          <cell r="C822" t="str">
            <v>RNGA</v>
          </cell>
          <cell r="D822">
            <v>18.49530357569741</v>
          </cell>
          <cell r="E822">
            <v>21.306116886371072</v>
          </cell>
          <cell r="F822">
            <v>19.330302226098432</v>
          </cell>
          <cell r="G822">
            <v>19.330297381500493</v>
          </cell>
          <cell r="H822">
            <v>16.188767753253689</v>
          </cell>
          <cell r="I822">
            <v>7.7871427849749146</v>
          </cell>
        </row>
        <row r="823">
          <cell r="A823" t="str">
            <v>RHES-SHNGABR</v>
          </cell>
          <cell r="B823" t="str">
            <v>VAR_ncap</v>
          </cell>
          <cell r="C823" t="str">
            <v>-</v>
          </cell>
          <cell r="E823">
            <v>0.21330703863168199</v>
          </cell>
          <cell r="F823">
            <v>5.2963370175133404E-7</v>
          </cell>
          <cell r="G823">
            <v>5.61006899262545E-7</v>
          </cell>
          <cell r="H823">
            <v>0.23759679032018999</v>
          </cell>
          <cell r="I823">
            <v>1.69145775016536E-6</v>
          </cell>
        </row>
        <row r="824">
          <cell r="A824" t="str">
            <v>RHES-SHNGABR</v>
          </cell>
          <cell r="B824" t="str">
            <v>VAR_cap</v>
          </cell>
          <cell r="C824" t="str">
            <v>-</v>
          </cell>
          <cell r="D824">
            <v>1.4219190615860799</v>
          </cell>
          <cell r="E824">
            <v>1.6352260295912591</v>
          </cell>
          <cell r="F824">
            <v>1.635219665839371</v>
          </cell>
          <cell r="G824">
            <v>1.6352136444988807</v>
          </cell>
          <cell r="H824">
            <v>1.2458255064854431</v>
          </cell>
          <cell r="I824">
            <v>0.59890776247254041</v>
          </cell>
        </row>
        <row r="825">
          <cell r="A825" t="str">
            <v>SCOM-SHLTHCHPHFC</v>
          </cell>
          <cell r="B825" t="str">
            <v>VAR_fout</v>
          </cell>
          <cell r="C825" t="str">
            <v>SCOM-SHLTHC-HFC</v>
          </cell>
          <cell r="G825">
            <v>4.9447528092281016E-4</v>
          </cell>
          <cell r="H825">
            <v>1.1596538903858795E-3</v>
          </cell>
          <cell r="I825">
            <v>9.3927861843020916E-4</v>
          </cell>
        </row>
        <row r="826">
          <cell r="A826" t="str">
            <v>SCOM-SHLTHCHPHFC</v>
          </cell>
          <cell r="B826" t="str">
            <v>VAR_fin</v>
          </cell>
          <cell r="C826" t="str">
            <v>SCOM_LTH_CHPHFC_ON</v>
          </cell>
          <cell r="G826">
            <v>4.9946998073011181E-4</v>
          </cell>
          <cell r="H826">
            <v>1.1713675660463428E-3</v>
          </cell>
          <cell r="I826">
            <v>9.4876628124263495E-4</v>
          </cell>
        </row>
        <row r="827">
          <cell r="A827" t="str">
            <v>SCOM-SHLTHCHPHFC</v>
          </cell>
          <cell r="B827" t="str">
            <v>VAR_fin</v>
          </cell>
          <cell r="C827" t="str">
            <v>SCOMLTHCHPC</v>
          </cell>
          <cell r="G827">
            <v>4.9447528092281016E-4</v>
          </cell>
          <cell r="H827">
            <v>1.1596538903858795E-3</v>
          </cell>
          <cell r="I827">
            <v>9.3927861843020916E-4</v>
          </cell>
        </row>
        <row r="828">
          <cell r="A828" t="str">
            <v>SCOM-SHLTHCHPHFC</v>
          </cell>
          <cell r="B828" t="str">
            <v>VAR_ncap</v>
          </cell>
          <cell r="C828" t="str">
            <v>-</v>
          </cell>
          <cell r="G828">
            <v>5.49272327600462E-5</v>
          </cell>
          <cell r="H828">
            <v>7.3575815881656898E-5</v>
          </cell>
          <cell r="I828">
            <v>6.2318186391056095E-5</v>
          </cell>
        </row>
        <row r="829">
          <cell r="A829" t="str">
            <v>SCOM-SHLTHCHPHFC</v>
          </cell>
          <cell r="B829" t="str">
            <v>VAR_cap</v>
          </cell>
          <cell r="C829" t="str">
            <v>-</v>
          </cell>
          <cell r="G829">
            <v>5.49272327600462E-5</v>
          </cell>
          <cell r="H829">
            <v>1.0559563860353601E-4</v>
          </cell>
          <cell r="I829">
            <v>8.7808088046026006E-5</v>
          </cell>
        </row>
        <row r="830">
          <cell r="A830" t="str">
            <v>RHSA-WHNGABR</v>
          </cell>
          <cell r="B830" t="str">
            <v>VAR_fout</v>
          </cell>
          <cell r="C830" t="str">
            <v>RHSA-WHNGA</v>
          </cell>
          <cell r="D830">
            <v>6.3804501917665641</v>
          </cell>
          <cell r="E830">
            <v>5.2950824630966391</v>
          </cell>
          <cell r="F830">
            <v>6.3788725788866234</v>
          </cell>
          <cell r="G830">
            <v>4.7534572738572365</v>
          </cell>
          <cell r="H830">
            <v>4.0386486136114774</v>
          </cell>
          <cell r="I830">
            <v>2.0571232222257856</v>
          </cell>
        </row>
        <row r="831">
          <cell r="A831" t="str">
            <v>RHSA-WHNGABR</v>
          </cell>
          <cell r="B831" t="str">
            <v>VAR_fout</v>
          </cell>
          <cell r="C831" t="str">
            <v>CO2_R</v>
          </cell>
          <cell r="D831">
            <v>479.80985442084602</v>
          </cell>
          <cell r="E831">
            <v>396.07778636425797</v>
          </cell>
          <cell r="F831">
            <v>473.37949138053398</v>
          </cell>
          <cell r="G831">
            <v>348.175312007206</v>
          </cell>
          <cell r="H831">
            <v>288.32883773125002</v>
          </cell>
          <cell r="I831">
            <v>145.027187166918</v>
          </cell>
        </row>
        <row r="832">
          <cell r="A832" t="str">
            <v>RHSA-WHNGABR</v>
          </cell>
          <cell r="B832" t="str">
            <v>VAR_fin</v>
          </cell>
          <cell r="C832" t="str">
            <v>RNGA</v>
          </cell>
          <cell r="D832">
            <v>8.50726692235542</v>
          </cell>
          <cell r="E832">
            <v>7.0226557866003141</v>
          </cell>
          <cell r="F832">
            <v>8.3932533932718751</v>
          </cell>
          <cell r="G832">
            <v>6.1733211348795312</v>
          </cell>
          <cell r="H832">
            <v>5.1122134349512383</v>
          </cell>
          <cell r="I832">
            <v>2.5714040277822305</v>
          </cell>
        </row>
        <row r="833">
          <cell r="A833" t="str">
            <v>RHSA-WHNGABR</v>
          </cell>
          <cell r="B833" t="str">
            <v>VAR_ncap</v>
          </cell>
          <cell r="C833" t="str">
            <v>-</v>
          </cell>
          <cell r="E833">
            <v>1.0360678253977201E-6</v>
          </cell>
          <cell r="F833">
            <v>1.0543530690608899E-6</v>
          </cell>
          <cell r="G833">
            <v>8.6778341908584803E-7</v>
          </cell>
          <cell r="H833">
            <v>1.45102443363454E-4</v>
          </cell>
          <cell r="I833">
            <v>2.2296667159164001E-2</v>
          </cell>
        </row>
        <row r="834">
          <cell r="A834" t="str">
            <v>RHSA-WHNGABR</v>
          </cell>
          <cell r="B834" t="str">
            <v>VAR_cap</v>
          </cell>
          <cell r="C834" t="str">
            <v>-</v>
          </cell>
          <cell r="D834">
            <v>0.43610075802020798</v>
          </cell>
          <cell r="E834">
            <v>0.43610104678605627</v>
          </cell>
          <cell r="F834">
            <v>0.436099673663085</v>
          </cell>
          <cell r="G834">
            <v>0.43609448419673874</v>
          </cell>
          <cell r="H834">
            <v>0.27977103848568785</v>
          </cell>
          <cell r="I834">
            <v>0.14067987481289579</v>
          </cell>
        </row>
        <row r="835">
          <cell r="A835" t="str">
            <v>ITOT-SWHWSTBR</v>
          </cell>
          <cell r="B835" t="str">
            <v>VAR_fout</v>
          </cell>
          <cell r="C835" t="str">
            <v>ITOT-SWH</v>
          </cell>
          <cell r="D835">
            <v>4.1173668661852441</v>
          </cell>
          <cell r="E835">
            <v>4.2663154749720329</v>
          </cell>
          <cell r="F835">
            <v>2.9611620236893512</v>
          </cell>
          <cell r="G835">
            <v>2.9280901317026378</v>
          </cell>
          <cell r="H835">
            <v>2.8803930766434758</v>
          </cell>
          <cell r="I835">
            <v>5.2286232070316359E-4</v>
          </cell>
        </row>
        <row r="836">
          <cell r="A836" t="str">
            <v>ITOT-SWHWSTBR</v>
          </cell>
          <cell r="B836" t="str">
            <v>VAR_fout</v>
          </cell>
          <cell r="C836" t="str">
            <v>CO2_I</v>
          </cell>
          <cell r="D836">
            <v>723.65841890528498</v>
          </cell>
          <cell r="E836">
            <v>749.83726529811395</v>
          </cell>
          <cell r="F836">
            <v>520.44665870903702</v>
          </cell>
          <cell r="G836">
            <v>514.63402314773703</v>
          </cell>
          <cell r="H836">
            <v>506.25090437976201</v>
          </cell>
          <cell r="I836">
            <v>8.9194160590539695E-2</v>
          </cell>
        </row>
        <row r="837">
          <cell r="A837" t="str">
            <v>ITOT-SWHWSTBR</v>
          </cell>
          <cell r="B837" t="str">
            <v>VAR_fin</v>
          </cell>
          <cell r="C837" t="str">
            <v>IWST</v>
          </cell>
          <cell r="D837">
            <v>7.7980433071690136</v>
          </cell>
          <cell r="E837">
            <v>8.0801429450227857</v>
          </cell>
          <cell r="F837">
            <v>5.6082614085025595</v>
          </cell>
          <cell r="G837">
            <v>5.5456252494368163</v>
          </cell>
          <cell r="H837">
            <v>5.4552899178853664</v>
          </cell>
          <cell r="I837">
            <v>9.61143971880815E-4</v>
          </cell>
        </row>
        <row r="838">
          <cell r="A838" t="str">
            <v>ITOT-SWHWSTBR</v>
          </cell>
          <cell r="B838" t="str">
            <v>VAR_ncap</v>
          </cell>
          <cell r="C838" t="str">
            <v>-</v>
          </cell>
          <cell r="E838">
            <v>1.59669563154206E-5</v>
          </cell>
          <cell r="F838">
            <v>1.8793913151433501E-5</v>
          </cell>
          <cell r="G838">
            <v>1.78106019442263E-5</v>
          </cell>
          <cell r="H838">
            <v>2.9334923920325499E-2</v>
          </cell>
          <cell r="I838">
            <v>3.5264610660445201E-6</v>
          </cell>
        </row>
        <row r="839">
          <cell r="A839" t="str">
            <v>ITOT-SWHWSTBR</v>
          </cell>
          <cell r="B839" t="str">
            <v>VAR_cap</v>
          </cell>
          <cell r="C839" t="str">
            <v>-</v>
          </cell>
          <cell r="D839">
            <v>0.35954682816669398</v>
          </cell>
          <cell r="E839">
            <v>0.31245776904344397</v>
          </cell>
          <cell r="F839">
            <v>0.3057055213715516</v>
          </cell>
          <cell r="G839">
            <v>0.24402967790896607</v>
          </cell>
          <cell r="H839">
            <v>0.16671808078630174</v>
          </cell>
          <cell r="I839">
            <v>4.9315848278400076E-5</v>
          </cell>
        </row>
        <row r="840">
          <cell r="A840" t="str">
            <v>SCOM-SHSTG-ELC</v>
          </cell>
          <cell r="B840" t="str">
            <v>VAR_fout</v>
          </cell>
          <cell r="C840" t="str">
            <v>SCOM-SHAELCB</v>
          </cell>
          <cell r="E840">
            <v>7.1046701712537344E-5</v>
          </cell>
          <cell r="F840">
            <v>4.8228570626513742E-2</v>
          </cell>
          <cell r="G840">
            <v>1.7424323469641034E-3</v>
          </cell>
          <cell r="H840">
            <v>0.16689362097566054</v>
          </cell>
          <cell r="I840">
            <v>0.16467573167614771</v>
          </cell>
        </row>
        <row r="841">
          <cell r="A841" t="str">
            <v>SCOM-SHSTG-ELC</v>
          </cell>
          <cell r="B841" t="str">
            <v>VAR_fin</v>
          </cell>
          <cell r="C841" t="str">
            <v>SCOM-SHAELCB</v>
          </cell>
          <cell r="E841">
            <v>9.3486925732686707E-5</v>
          </cell>
          <cell r="F841">
            <v>6.2250307332764793E-2</v>
          </cell>
          <cell r="G841">
            <v>2.1951721070995901E-3</v>
          </cell>
          <cell r="H841">
            <v>0.19635763677253509</v>
          </cell>
          <cell r="I841">
            <v>0.18298006710750989</v>
          </cell>
        </row>
        <row r="842">
          <cell r="A842" t="str">
            <v>SCOM-SHSTG-ELC</v>
          </cell>
          <cell r="B842" t="str">
            <v>VAR_ncap</v>
          </cell>
          <cell r="C842" t="str">
            <v>-</v>
          </cell>
          <cell r="D842">
            <v>1.7302487126266699E-3</v>
          </cell>
          <cell r="E842">
            <v>5.79534080570841E-6</v>
          </cell>
          <cell r="F842">
            <v>4.30328783947889E-2</v>
          </cell>
          <cell r="G842">
            <v>4.4062866301211003E-5</v>
          </cell>
          <cell r="H842">
            <v>2.0352490557494801E-2</v>
          </cell>
          <cell r="I842">
            <v>1.4474144623164E-3</v>
          </cell>
        </row>
        <row r="843">
          <cell r="A843" t="str">
            <v>SCOM-SHSTG-ELC</v>
          </cell>
          <cell r="B843" t="str">
            <v>VAR_cap</v>
          </cell>
          <cell r="C843" t="str">
            <v>-</v>
          </cell>
          <cell r="D843">
            <v>1.7302487126266699E-3</v>
          </cell>
          <cell r="E843">
            <v>9.8391437161999499E-6</v>
          </cell>
          <cell r="F843">
            <v>4.3040285996193042E-2</v>
          </cell>
          <cell r="G843">
            <v>4.3039695232708786E-2</v>
          </cell>
          <cell r="H843">
            <v>2.8023152427351261E-2</v>
          </cell>
          <cell r="I843">
            <v>1.6214675422979542E-2</v>
          </cell>
        </row>
        <row r="844">
          <cell r="A844" t="str">
            <v>SCOM-SHNGABR</v>
          </cell>
          <cell r="B844" t="str">
            <v>VAR_fout</v>
          </cell>
          <cell r="C844" t="str">
            <v>CO2_S</v>
          </cell>
          <cell r="D844">
            <v>1440.94602768869</v>
          </cell>
          <cell r="E844">
            <v>1508.68768878681</v>
          </cell>
          <cell r="F844">
            <v>1463.0916046047601</v>
          </cell>
          <cell r="G844">
            <v>1455.9185534493899</v>
          </cell>
          <cell r="H844">
            <v>1282.2924044574199</v>
          </cell>
          <cell r="I844">
            <v>827.75015924052798</v>
          </cell>
        </row>
        <row r="845">
          <cell r="A845" t="str">
            <v>SCOM-SHNGABR</v>
          </cell>
          <cell r="B845" t="str">
            <v>VAR_fout</v>
          </cell>
          <cell r="C845" t="str">
            <v>SCOM-SHNGA</v>
          </cell>
          <cell r="D845">
            <v>24.18971564514359</v>
          </cell>
          <cell r="E845">
            <v>25.326920986499644</v>
          </cell>
          <cell r="F845">
            <v>24.561481969560827</v>
          </cell>
          <cell r="G845">
            <v>24.441065198618446</v>
          </cell>
          <cell r="H845">
            <v>21.526336199771833</v>
          </cell>
          <cell r="I845">
            <v>13.895760557644307</v>
          </cell>
        </row>
        <row r="846">
          <cell r="A846" t="str">
            <v>SCOM-SHNGABR</v>
          </cell>
          <cell r="B846" t="str">
            <v>VAR_fin</v>
          </cell>
          <cell r="C846" t="str">
            <v>SNGA</v>
          </cell>
          <cell r="D846">
            <v>25.54868843419656</v>
          </cell>
          <cell r="E846">
            <v>26.749781716078257</v>
          </cell>
          <cell r="F846">
            <v>25.941340507176584</v>
          </cell>
          <cell r="G846">
            <v>25.814158749102596</v>
          </cell>
          <cell r="H846">
            <v>22.735680930096052</v>
          </cell>
          <cell r="I846">
            <v>14.676421263129944</v>
          </cell>
        </row>
        <row r="847">
          <cell r="A847" t="str">
            <v>SCOM-SHNGABR</v>
          </cell>
          <cell r="B847" t="str">
            <v>VAR_ncap</v>
          </cell>
          <cell r="C847" t="str">
            <v>-</v>
          </cell>
          <cell r="D847">
            <v>2.3609197347612101E-7</v>
          </cell>
          <cell r="E847">
            <v>2.3443829863417899E-6</v>
          </cell>
          <cell r="F847">
            <v>8.1072583793623905E-6</v>
          </cell>
          <cell r="G847">
            <v>3.8610527681127798E-6</v>
          </cell>
          <cell r="H847">
            <v>0.354529187510363</v>
          </cell>
          <cell r="I847">
            <v>0.79437565966263501</v>
          </cell>
        </row>
        <row r="848">
          <cell r="A848" t="str">
            <v>SCOM-SHNGABR</v>
          </cell>
          <cell r="B848" t="str">
            <v>VAR_cap</v>
          </cell>
          <cell r="C848" t="str">
            <v>-</v>
          </cell>
          <cell r="D848">
            <v>2.7746817339671934</v>
          </cell>
          <cell r="E848">
            <v>2.7746561075781773</v>
          </cell>
          <cell r="F848">
            <v>2.7746312545966898</v>
          </cell>
          <cell r="G848">
            <v>2.7746106019659016</v>
          </cell>
          <cell r="H848">
            <v>1.7780000480009053</v>
          </cell>
          <cell r="I848">
            <v>1.4372266199600618</v>
          </cell>
        </row>
        <row r="849">
          <cell r="A849" t="str">
            <v>RHEM-SHELCHP</v>
          </cell>
          <cell r="B849" t="str">
            <v>VAR_fout</v>
          </cell>
          <cell r="C849" t="str">
            <v>RHEM-SHAELCH</v>
          </cell>
          <cell r="D849">
            <v>9.9025221666436494</v>
          </cell>
          <cell r="E849">
            <v>11.655196316488718</v>
          </cell>
          <cell r="F849">
            <v>11.655197475851681</v>
          </cell>
          <cell r="G849">
            <v>11.655200515965017</v>
          </cell>
          <cell r="H849">
            <v>13.420164041017339</v>
          </cell>
          <cell r="I849">
            <v>33.338726756951836</v>
          </cell>
        </row>
        <row r="850">
          <cell r="A850" t="str">
            <v>RHEM-SHELCHP</v>
          </cell>
          <cell r="B850" t="str">
            <v>VAR_fin</v>
          </cell>
          <cell r="C850" t="str">
            <v>RHEMELCHPC</v>
          </cell>
          <cell r="D850">
            <v>9.9025221666436494</v>
          </cell>
          <cell r="E850">
            <v>11.655196316488718</v>
          </cell>
          <cell r="F850">
            <v>11.655197475851681</v>
          </cell>
          <cell r="G850">
            <v>11.655200515965017</v>
          </cell>
          <cell r="H850">
            <v>13.420164041017339</v>
          </cell>
          <cell r="I850">
            <v>33.338726756951836</v>
          </cell>
        </row>
        <row r="851">
          <cell r="A851" t="str">
            <v>RHEM-SHELCHP</v>
          </cell>
          <cell r="B851" t="str">
            <v>VAR_fin</v>
          </cell>
          <cell r="C851" t="str">
            <v>RHEM_ELC</v>
          </cell>
          <cell r="D851">
            <v>3.0945381671996293</v>
          </cell>
          <cell r="E851">
            <v>3.5825398415482579</v>
          </cell>
          <cell r="F851">
            <v>3.4965592427554979</v>
          </cell>
          <cell r="G851">
            <v>3.3620770719129829</v>
          </cell>
          <cell r="H851">
            <v>3.6270713624371185</v>
          </cell>
          <cell r="I851">
            <v>8.5483914761414965</v>
          </cell>
        </row>
        <row r="852">
          <cell r="A852" t="str">
            <v>RHEM-SHELCHP</v>
          </cell>
          <cell r="B852" t="str">
            <v>VAR_ncap</v>
          </cell>
          <cell r="C852" t="str">
            <v>-</v>
          </cell>
          <cell r="D852">
            <v>2.9789551441207798E-6</v>
          </cell>
          <cell r="E852">
            <v>0.12376023165185</v>
          </cell>
          <cell r="F852">
            <v>3.5393299463338002E-5</v>
          </cell>
          <cell r="G852">
            <v>1.3735270806310701E-6</v>
          </cell>
          <cell r="H852">
            <v>0.36961790552197099</v>
          </cell>
          <cell r="I852">
            <v>1.8451383914870501</v>
          </cell>
        </row>
        <row r="853">
          <cell r="A853" t="str">
            <v>RHEM-SHELCHP</v>
          </cell>
          <cell r="B853" t="str">
            <v>VAR_cap</v>
          </cell>
          <cell r="C853" t="str">
            <v>-</v>
          </cell>
          <cell r="D853">
            <v>0.69925492934714317</v>
          </cell>
          <cell r="E853">
            <v>0.82301506583925266</v>
          </cell>
          <cell r="F853">
            <v>0.82304995879281617</v>
          </cell>
          <cell r="G853">
            <v>0.82305076548914213</v>
          </cell>
          <cell r="H853">
            <v>0.94937197837500098</v>
          </cell>
          <cell r="I853">
            <v>2.3586123150067335</v>
          </cell>
        </row>
        <row r="854">
          <cell r="A854" t="str">
            <v>RHNM-SHSTG-ELC</v>
          </cell>
          <cell r="B854" t="str">
            <v>VAR_fout</v>
          </cell>
          <cell r="C854" t="str">
            <v>RHNM-SHAELCB</v>
          </cell>
          <cell r="F854">
            <v>2.5058152106723599E-2</v>
          </cell>
          <cell r="G854">
            <v>3.1835935070151128E-4</v>
          </cell>
          <cell r="H854">
            <v>1.3178068343308507E-4</v>
          </cell>
          <cell r="I854">
            <v>5.8505685279316619E-5</v>
          </cell>
        </row>
        <row r="855">
          <cell r="A855" t="str">
            <v>RHNM-SHSTG-ELC</v>
          </cell>
          <cell r="B855" t="str">
            <v>VAR_fin</v>
          </cell>
          <cell r="C855" t="str">
            <v>RHNM-SHAELCB</v>
          </cell>
          <cell r="F855">
            <v>2.5059459252166582E-2</v>
          </cell>
          <cell r="G855">
            <v>3.1842227866241401E-4</v>
          </cell>
          <cell r="H855">
            <v>1.3181294043503004E-4</v>
          </cell>
          <cell r="I855">
            <v>5.8561116337833793E-5</v>
          </cell>
        </row>
        <row r="856">
          <cell r="A856" t="str">
            <v>RHNM-SHSTG-ELC</v>
          </cell>
          <cell r="B856" t="str">
            <v>VAR_ncap</v>
          </cell>
          <cell r="C856" t="str">
            <v>-</v>
          </cell>
          <cell r="D856">
            <v>1.9386037046181001E-4</v>
          </cell>
          <cell r="E856">
            <v>2.6915528954107302E-3</v>
          </cell>
          <cell r="F856">
            <v>4.4276062574639502E-5</v>
          </cell>
          <cell r="G856">
            <v>2.9140251308835001E-5</v>
          </cell>
          <cell r="H856">
            <v>2.7559768822734698E-5</v>
          </cell>
          <cell r="I856">
            <v>1.3442006227949899E-5</v>
          </cell>
        </row>
        <row r="857">
          <cell r="A857" t="str">
            <v>RHNM-SHSTG-ELC</v>
          </cell>
          <cell r="B857" t="str">
            <v>VAR_cap</v>
          </cell>
          <cell r="C857" t="str">
            <v>-</v>
          </cell>
          <cell r="D857">
            <v>1.9386037046181001E-4</v>
          </cell>
          <cell r="E857">
            <v>2.8743588811642926E-3</v>
          </cell>
          <cell r="F857">
            <v>2.8750515791399092E-3</v>
          </cell>
          <cell r="G857">
            <v>1.1149522808676007E-4</v>
          </cell>
          <cell r="H857">
            <v>6.2358016902503582E-5</v>
          </cell>
          <cell r="I857">
            <v>2.6311918387934202E-5</v>
          </cell>
        </row>
        <row r="858">
          <cell r="A858" t="str">
            <v>D-RWOD</v>
          </cell>
          <cell r="B858" t="str">
            <v>VAR_fout</v>
          </cell>
          <cell r="C858" t="str">
            <v>RWOD</v>
          </cell>
          <cell r="D858">
            <v>13.722990797039103</v>
          </cell>
          <cell r="E858">
            <v>12.565232010046779</v>
          </cell>
          <cell r="F858">
            <v>11.057176404665846</v>
          </cell>
          <cell r="G858">
            <v>10.407921117212441</v>
          </cell>
          <cell r="H858">
            <v>9.5864344206458458</v>
          </cell>
          <cell r="I858">
            <v>3.8176896724876186</v>
          </cell>
        </row>
        <row r="859">
          <cell r="A859" t="str">
            <v>D-RWOD</v>
          </cell>
          <cell r="B859" t="str">
            <v>VAR_fin</v>
          </cell>
          <cell r="C859" t="str">
            <v>WOD</v>
          </cell>
          <cell r="D859">
            <v>13.722990797039103</v>
          </cell>
          <cell r="E859">
            <v>12.565232010046779</v>
          </cell>
          <cell r="F859">
            <v>11.057176404665846</v>
          </cell>
          <cell r="G859">
            <v>10.407921117212441</v>
          </cell>
          <cell r="H859">
            <v>9.5864344206458458</v>
          </cell>
          <cell r="I859">
            <v>3.8176896724876186</v>
          </cell>
        </row>
        <row r="860">
          <cell r="A860" t="str">
            <v>RHNS-SHLTHCHPWOD</v>
          </cell>
          <cell r="B860" t="str">
            <v>VAR_fout</v>
          </cell>
          <cell r="C860" t="str">
            <v>RHNS-SHLTHC-WOD</v>
          </cell>
          <cell r="G860">
            <v>1.5891857323456129E-3</v>
          </cell>
          <cell r="H860">
            <v>1.8718922171432686E-3</v>
          </cell>
          <cell r="I860">
            <v>7.4607201512264117E-4</v>
          </cell>
        </row>
        <row r="861">
          <cell r="A861" t="str">
            <v>RHNS-SHLTHCHPWOD</v>
          </cell>
          <cell r="B861" t="str">
            <v>VAR_fin</v>
          </cell>
          <cell r="C861" t="str">
            <v>RHNS_LTH_CHPWOD_ON</v>
          </cell>
          <cell r="G861">
            <v>1.6052381134804184E-3</v>
          </cell>
          <cell r="H861">
            <v>1.890800219336633E-3</v>
          </cell>
          <cell r="I861">
            <v>7.5360809608347604E-4</v>
          </cell>
        </row>
        <row r="862">
          <cell r="A862" t="str">
            <v>RHNS-SHLTHCHPWOD</v>
          </cell>
          <cell r="B862" t="str">
            <v>VAR_fin</v>
          </cell>
          <cell r="C862" t="str">
            <v>RHNSLTHCHPC</v>
          </cell>
          <cell r="G862">
            <v>1.5891857323456129E-3</v>
          </cell>
          <cell r="H862">
            <v>1.8718922171432686E-3</v>
          </cell>
          <cell r="I862">
            <v>7.4607201512264117E-4</v>
          </cell>
        </row>
        <row r="863">
          <cell r="A863" t="str">
            <v>RHNS-SHLTHCHPWOD</v>
          </cell>
          <cell r="B863" t="str">
            <v>VAR_ncap</v>
          </cell>
          <cell r="C863" t="str">
            <v>-</v>
          </cell>
          <cell r="G863">
            <v>1.87415498016793E-4</v>
          </cell>
          <cell r="H863">
            <v>1.45115263139758E-4</v>
          </cell>
          <cell r="I863">
            <v>5.0574716789566897E-5</v>
          </cell>
        </row>
        <row r="864">
          <cell r="A864" t="str">
            <v>RHNS-SHLTHCHPWOD</v>
          </cell>
          <cell r="B864" t="str">
            <v>VAR_cap</v>
          </cell>
          <cell r="C864" t="str">
            <v>-</v>
          </cell>
          <cell r="G864">
            <v>1.87415498016793E-4</v>
          </cell>
          <cell r="H864">
            <v>2.3351047956107101E-4</v>
          </cell>
          <cell r="I864">
            <v>9.2296082778065989E-5</v>
          </cell>
        </row>
        <row r="865">
          <cell r="A865" t="str">
            <v>RHNM-SHELCBR</v>
          </cell>
          <cell r="B865" t="str">
            <v>VAR_fout</v>
          </cell>
          <cell r="C865" t="str">
            <v>RHNM-SHAELCB</v>
          </cell>
          <cell r="E865">
            <v>0.15438734784078589</v>
          </cell>
          <cell r="F865">
            <v>0.15110631000899857</v>
          </cell>
          <cell r="G865">
            <v>3.2318497436570033E-3</v>
          </cell>
          <cell r="H865">
            <v>1.7748423626586639E-3</v>
          </cell>
          <cell r="I865">
            <v>8.7518514107356841E-4</v>
          </cell>
        </row>
        <row r="866">
          <cell r="A866" t="str">
            <v>RHNM-SHELCBR</v>
          </cell>
          <cell r="B866" t="str">
            <v>VAR_fin</v>
          </cell>
          <cell r="C866" t="str">
            <v>RHNM_ELC</v>
          </cell>
          <cell r="E866">
            <v>0.16251299772714309</v>
          </cell>
          <cell r="F866">
            <v>0.15905927369368264</v>
          </cell>
          <cell r="G866">
            <v>3.401947098586319E-3</v>
          </cell>
          <cell r="H866">
            <v>1.8682551185880689E-3</v>
          </cell>
          <cell r="I866">
            <v>9.2124751691954518E-4</v>
          </cell>
        </row>
        <row r="867">
          <cell r="A867" t="str">
            <v>RHNM-SHELCBR</v>
          </cell>
          <cell r="B867" t="str">
            <v>VAR_ncap</v>
          </cell>
          <cell r="C867" t="str">
            <v>-</v>
          </cell>
          <cell r="E867">
            <v>1.22201122258022E-2</v>
          </cell>
        </row>
        <row r="868">
          <cell r="A868" t="str">
            <v>RHNM-SHELCBR</v>
          </cell>
          <cell r="B868" t="str">
            <v>VAR_cap</v>
          </cell>
          <cell r="C868" t="str">
            <v>-</v>
          </cell>
          <cell r="E868">
            <v>1.22201122258022E-2</v>
          </cell>
          <cell r="F868">
            <v>1.2218945564086649E-2</v>
          </cell>
          <cell r="G868">
            <v>4.7383194659680015E-4</v>
          </cell>
          <cell r="H868">
            <v>2.6499556304052926E-4</v>
          </cell>
          <cell r="I868">
            <v>1.1180081257149465E-4</v>
          </cell>
        </row>
        <row r="869">
          <cell r="A869" t="str">
            <v>RHNS-SHSTG-NGAHP</v>
          </cell>
          <cell r="B869" t="str">
            <v>VAR_fout</v>
          </cell>
          <cell r="C869" t="str">
            <v>RHNS-SHANGAH</v>
          </cell>
          <cell r="F869">
            <v>1.9353319899942438E-4</v>
          </cell>
          <cell r="G869">
            <v>1.9819364928123524E-4</v>
          </cell>
          <cell r="H869">
            <v>3.0166524012382117E-4</v>
          </cell>
          <cell r="I869">
            <v>1.0681425706601084E-4</v>
          </cell>
        </row>
        <row r="870">
          <cell r="A870" t="str">
            <v>RHNS-SHSTG-NGAHP</v>
          </cell>
          <cell r="B870" t="str">
            <v>VAR_fin</v>
          </cell>
          <cell r="C870" t="str">
            <v>RHNS-SHANGAH</v>
          </cell>
          <cell r="F870">
            <v>1.9361770223345347E-4</v>
          </cell>
          <cell r="G870">
            <v>1.9828636051048959E-4</v>
          </cell>
          <cell r="H870">
            <v>3.0177578868335208E-4</v>
          </cell>
          <cell r="I870">
            <v>1.0690095243670223E-4</v>
          </cell>
        </row>
        <row r="871">
          <cell r="A871" t="str">
            <v>RHNS-SHSTG-NGAHP</v>
          </cell>
          <cell r="B871" t="str">
            <v>VAR_ncap</v>
          </cell>
          <cell r="C871" t="str">
            <v>-</v>
          </cell>
          <cell r="D871">
            <v>1.7088285342699199E-5</v>
          </cell>
          <cell r="E871">
            <v>2.7704775119533401E-7</v>
          </cell>
          <cell r="F871">
            <v>5.92603122531901E-5</v>
          </cell>
          <cell r="G871">
            <v>2.1456207441953601E-5</v>
          </cell>
          <cell r="H871">
            <v>2.68521805998373E-5</v>
          </cell>
          <cell r="I871">
            <v>1.5261709911468801E-5</v>
          </cell>
        </row>
        <row r="872">
          <cell r="A872" t="str">
            <v>RHNS-SHSTG-NGAHP</v>
          </cell>
          <cell r="B872" t="str">
            <v>VAR_cap</v>
          </cell>
          <cell r="C872" t="str">
            <v>-</v>
          </cell>
          <cell r="D872">
            <v>1.7088285342699199E-5</v>
          </cell>
          <cell r="E872">
            <v>4.1661169687910038E-7</v>
          </cell>
          <cell r="F872">
            <v>5.9541989701309504E-5</v>
          </cell>
          <cell r="G872">
            <v>5.9792745914236498E-5</v>
          </cell>
          <cell r="H872">
            <v>9.0426303715151693E-5</v>
          </cell>
          <cell r="I872">
            <v>3.4209628974184602E-5</v>
          </cell>
        </row>
        <row r="873">
          <cell r="A873" t="str">
            <v>RHNS-SHLTHDH</v>
          </cell>
          <cell r="B873" t="str">
            <v>VAR_fout</v>
          </cell>
          <cell r="C873" t="str">
            <v>RHNS-SHLTHD</v>
          </cell>
          <cell r="E873">
            <v>5.3909517005828932E-2</v>
          </cell>
          <cell r="F873">
            <v>6.9817646690126259E-2</v>
          </cell>
          <cell r="G873">
            <v>0.11239013590668051</v>
          </cell>
          <cell r="H873">
            <v>0.24920669200008297</v>
          </cell>
          <cell r="I873">
            <v>0.45179574237845588</v>
          </cell>
        </row>
        <row r="874">
          <cell r="A874" t="str">
            <v>RHNS-SHLTHDH</v>
          </cell>
          <cell r="B874" t="str">
            <v>VAR_fin</v>
          </cell>
          <cell r="C874" t="str">
            <v>RHNS_LTH_DH</v>
          </cell>
          <cell r="E874">
            <v>5.4454057581645413E-2</v>
          </cell>
          <cell r="F874">
            <v>7.0522875444572045E-2</v>
          </cell>
          <cell r="G874">
            <v>0.11352538980472773</v>
          </cell>
          <cell r="H874">
            <v>0.25172393131321502</v>
          </cell>
          <cell r="I874">
            <v>0.45635933573581428</v>
          </cell>
        </row>
        <row r="875">
          <cell r="A875" t="str">
            <v>RHNS-SHLTHDH</v>
          </cell>
          <cell r="B875" t="str">
            <v>VAR_fin</v>
          </cell>
          <cell r="C875" t="str">
            <v>RHNSLTHDHC</v>
          </cell>
          <cell r="E875">
            <v>5.3909517005828932E-2</v>
          </cell>
          <cell r="F875">
            <v>6.9817646690126259E-2</v>
          </cell>
          <cell r="G875">
            <v>0.11239013590668051</v>
          </cell>
          <cell r="H875">
            <v>0.24920669200008297</v>
          </cell>
          <cell r="I875">
            <v>0.45179574237845588</v>
          </cell>
        </row>
        <row r="876">
          <cell r="A876" t="str">
            <v>RHNS-SHLTHDH</v>
          </cell>
          <cell r="B876" t="str">
            <v>VAR_ncap</v>
          </cell>
          <cell r="C876" t="str">
            <v>-</v>
          </cell>
          <cell r="E876">
            <v>4.5700819880015904E-3</v>
          </cell>
          <cell r="F876">
            <v>8.6334145283014101E-4</v>
          </cell>
          <cell r="G876">
            <v>3.4870997372288101E-3</v>
          </cell>
          <cell r="H876">
            <v>4.8847098382983197E-3</v>
          </cell>
          <cell r="I876">
            <v>1.46752371355433E-2</v>
          </cell>
        </row>
        <row r="877">
          <cell r="A877" t="str">
            <v>RHNS-SHLTHDH</v>
          </cell>
          <cell r="B877" t="str">
            <v>VAR_cap</v>
          </cell>
          <cell r="C877" t="str">
            <v>-</v>
          </cell>
          <cell r="E877">
            <v>4.5700819880015904E-3</v>
          </cell>
          <cell r="F877">
            <v>5.4334234408317302E-3</v>
          </cell>
          <cell r="G877">
            <v>8.9205231780605399E-3</v>
          </cell>
          <cell r="H877">
            <v>1.8329081501569599E-2</v>
          </cell>
          <cell r="I877">
            <v>3.3004318637112902E-2</v>
          </cell>
        </row>
        <row r="878">
          <cell r="A878" t="str">
            <v>ITOT-SWHNGAHP</v>
          </cell>
          <cell r="B878" t="str">
            <v>VAR_fout</v>
          </cell>
          <cell r="C878" t="str">
            <v>ITOT-SWHANGAH</v>
          </cell>
          <cell r="F878">
            <v>1.2318455951600337E-2</v>
          </cell>
          <cell r="G878">
            <v>1.1958865149259658E-2</v>
          </cell>
          <cell r="H878">
            <v>1.7660055763638993E-2</v>
          </cell>
          <cell r="I878">
            <v>9.7275945006021197E-3</v>
          </cell>
        </row>
        <row r="879">
          <cell r="A879" t="str">
            <v>ITOT-SWHNGAHP</v>
          </cell>
          <cell r="B879" t="str">
            <v>VAR_fout</v>
          </cell>
          <cell r="C879" t="str">
            <v>CO2_I</v>
          </cell>
          <cell r="F879">
            <v>0.36849053394766002</v>
          </cell>
          <cell r="G879">
            <v>0.35087865129413098</v>
          </cell>
          <cell r="H879">
            <v>0.49902862663196901</v>
          </cell>
          <cell r="I879">
            <v>0.26509244857063802</v>
          </cell>
        </row>
        <row r="880">
          <cell r="A880" t="str">
            <v>ITOT-SWHNGAHP</v>
          </cell>
          <cell r="B880" t="str">
            <v>VAR_fin</v>
          </cell>
          <cell r="C880" t="str">
            <v>ITOTELCHPC</v>
          </cell>
          <cell r="F880">
            <v>1.2318455951600337E-2</v>
          </cell>
          <cell r="G880">
            <v>1.1958865149259658E-2</v>
          </cell>
          <cell r="H880">
            <v>1.7660055763638993E-2</v>
          </cell>
          <cell r="I880">
            <v>9.7275945006021197E-3</v>
          </cell>
        </row>
        <row r="881">
          <cell r="A881" t="str">
            <v>ITOT-SWHNGAHP</v>
          </cell>
          <cell r="B881" t="str">
            <v>VAR_fin</v>
          </cell>
          <cell r="C881" t="str">
            <v>INGA</v>
          </cell>
          <cell r="F881">
            <v>6.5335201054549695E-3</v>
          </cell>
          <cell r="G881">
            <v>6.2212526825200501E-3</v>
          </cell>
          <cell r="H881">
            <v>8.8480252948930742E-3</v>
          </cell>
          <cell r="I881">
            <v>4.7002207193375589E-3</v>
          </cell>
        </row>
        <row r="882">
          <cell r="A882" t="str">
            <v>ITOT-SWHNGAHP</v>
          </cell>
          <cell r="B882" t="str">
            <v>VAR_ncap</v>
          </cell>
          <cell r="C882" t="str">
            <v>-</v>
          </cell>
          <cell r="E882">
            <v>4.8618204124967998E-4</v>
          </cell>
          <cell r="F882">
            <v>3.9525549402240698E-4</v>
          </cell>
          <cell r="G882">
            <v>1.40959089344429E-5</v>
          </cell>
          <cell r="H882">
            <v>1.0768248192621101E-3</v>
          </cell>
          <cell r="I882">
            <v>6.2143802978673399E-6</v>
          </cell>
        </row>
        <row r="883">
          <cell r="A883" t="str">
            <v>ITOT-SWHNGAHP</v>
          </cell>
          <cell r="B883" t="str">
            <v>VAR_cap</v>
          </cell>
          <cell r="C883" t="str">
            <v>-</v>
          </cell>
          <cell r="E883">
            <v>4.8618204124967998E-4</v>
          </cell>
          <cell r="F883">
            <v>8.80461648701929E-4</v>
          </cell>
          <cell r="G883">
            <v>8.9304863635646244E-4</v>
          </cell>
          <cell r="H883">
            <v>1.1764113453631567E-3</v>
          </cell>
          <cell r="I883">
            <v>7.9590377114681192E-4</v>
          </cell>
        </row>
        <row r="884">
          <cell r="A884" t="str">
            <v>RHSA-WHLFOBR</v>
          </cell>
          <cell r="B884" t="str">
            <v>VAR_fout</v>
          </cell>
          <cell r="C884" t="str">
            <v>CO2_R</v>
          </cell>
          <cell r="D884">
            <v>726.71222622857397</v>
          </cell>
          <cell r="E884">
            <v>619.18165786540203</v>
          </cell>
          <cell r="F884">
            <v>1.07514049681201</v>
          </cell>
          <cell r="G884">
            <v>0.170073588664406</v>
          </cell>
          <cell r="H884">
            <v>9.8579791166632E-2</v>
          </cell>
          <cell r="I884">
            <v>2.65713090730758E-2</v>
          </cell>
        </row>
        <row r="885">
          <cell r="A885" t="str">
            <v>RHSA-WHLFOBR</v>
          </cell>
          <cell r="B885" t="str">
            <v>VAR_fout</v>
          </cell>
          <cell r="C885" t="str">
            <v>RHSA-WHLFO</v>
          </cell>
          <cell r="D885">
            <v>6.9844571720294857</v>
          </cell>
          <cell r="E885">
            <v>6.0034856582946814</v>
          </cell>
          <cell r="F885">
            <v>1.0561152268265896E-2</v>
          </cell>
          <cell r="G885">
            <v>1.7066973082277245E-3</v>
          </cell>
          <cell r="H885">
            <v>1.0101530500312107E-3</v>
          </cell>
          <cell r="I885">
            <v>2.7227780243639622E-4</v>
          </cell>
        </row>
        <row r="886">
          <cell r="A886" t="str">
            <v>RHSA-WHLFOBR</v>
          </cell>
          <cell r="B886" t="str">
            <v>VAR_fin</v>
          </cell>
          <cell r="C886" t="str">
            <v>RLFO</v>
          </cell>
          <cell r="D886">
            <v>9.8604101252181007</v>
          </cell>
          <cell r="E886">
            <v>8.4013793468846902</v>
          </cell>
          <cell r="F886">
            <v>1.4588066442496777E-2</v>
          </cell>
          <cell r="G886">
            <v>2.3076470646459378E-3</v>
          </cell>
          <cell r="H886">
            <v>1.3375819696964995E-3</v>
          </cell>
          <cell r="I886">
            <v>3.6053336598474556E-4</v>
          </cell>
        </row>
        <row r="887">
          <cell r="A887" t="str">
            <v>RHSA-WHLFOBR</v>
          </cell>
          <cell r="B887" t="str">
            <v>VAR_ncap</v>
          </cell>
          <cell r="C887" t="str">
            <v>-</v>
          </cell>
          <cell r="E887">
            <v>9.9677191503970193E-7</v>
          </cell>
          <cell r="F887">
            <v>6.4505921338278704E-7</v>
          </cell>
          <cell r="G887">
            <v>6.69433394408288E-7</v>
          </cell>
          <cell r="H887">
            <v>7.8030034301954798E-7</v>
          </cell>
        </row>
        <row r="888">
          <cell r="A888" t="str">
            <v>RHSA-WHLFOBR</v>
          </cell>
          <cell r="B888" t="str">
            <v>VAR_cap</v>
          </cell>
          <cell r="C888" t="str">
            <v>-</v>
          </cell>
          <cell r="D888">
            <v>0.47738433216181703</v>
          </cell>
          <cell r="E888">
            <v>0.47738045755759717</v>
          </cell>
          <cell r="F888">
            <v>1.1783112017814679E-3</v>
          </cell>
          <cell r="G888">
            <v>2.0640350074085934E-4</v>
          </cell>
          <cell r="H888">
            <v>1.0352103848701288E-4</v>
          </cell>
          <cell r="I888">
            <v>3.1188580365333598E-5</v>
          </cell>
        </row>
        <row r="889">
          <cell r="A889" t="str">
            <v>D-IWST</v>
          </cell>
          <cell r="B889" t="str">
            <v>VAR_fout</v>
          </cell>
          <cell r="C889" t="str">
            <v>CO2</v>
          </cell>
          <cell r="D889">
            <v>1068.1309225628499</v>
          </cell>
          <cell r="E889">
            <v>1094.4820375106001</v>
          </cell>
          <cell r="F889">
            <v>1024.6414817474599</v>
          </cell>
          <cell r="G889">
            <v>1013.19814123294</v>
          </cell>
          <cell r="H889">
            <v>996.69870843739102</v>
          </cell>
          <cell r="I889">
            <v>986.58533979680601</v>
          </cell>
        </row>
        <row r="890">
          <cell r="A890" t="str">
            <v>D-IWST</v>
          </cell>
          <cell r="B890" t="str">
            <v>VAR_fout</v>
          </cell>
          <cell r="C890" t="str">
            <v>IWST</v>
          </cell>
          <cell r="D890">
            <v>11.510031493134116</v>
          </cell>
          <cell r="E890">
            <v>11.793987473174575</v>
          </cell>
          <cell r="F890">
            <v>11.041395277451059</v>
          </cell>
          <cell r="G890">
            <v>10.918083418458419</v>
          </cell>
          <cell r="H890">
            <v>10.740287806437397</v>
          </cell>
          <cell r="I890">
            <v>10.631307540913857</v>
          </cell>
        </row>
        <row r="891">
          <cell r="A891" t="str">
            <v>D-IWST</v>
          </cell>
          <cell r="B891" t="str">
            <v>VAR_fin</v>
          </cell>
          <cell r="C891" t="str">
            <v>WSTNREN</v>
          </cell>
          <cell r="D891">
            <v>11.510031493134116</v>
          </cell>
          <cell r="E891">
            <v>11.793987473174575</v>
          </cell>
          <cell r="F891">
            <v>11.041395277451059</v>
          </cell>
          <cell r="G891">
            <v>10.918083418458419</v>
          </cell>
          <cell r="H891">
            <v>10.740287806437397</v>
          </cell>
          <cell r="I891">
            <v>10.631307540913857</v>
          </cell>
        </row>
        <row r="892">
          <cell r="A892" t="str">
            <v>RHES-SHLFOBR</v>
          </cell>
          <cell r="B892" t="str">
            <v>VAR_fout</v>
          </cell>
          <cell r="C892" t="str">
            <v>CO2_R</v>
          </cell>
          <cell r="D892">
            <v>1783.6625531837301</v>
          </cell>
          <cell r="E892">
            <v>1640.9693741814799</v>
          </cell>
          <cell r="F892">
            <v>1692.9371252349499</v>
          </cell>
          <cell r="G892">
            <v>1575.7009671768999</v>
          </cell>
          <cell r="H892">
            <v>785.90501595785304</v>
          </cell>
          <cell r="I892">
            <v>0.12844604239466101</v>
          </cell>
        </row>
        <row r="893">
          <cell r="A893" t="str">
            <v>RHES-SHLFOBR</v>
          </cell>
          <cell r="B893" t="str">
            <v>VAR_fout</v>
          </cell>
          <cell r="C893" t="str">
            <v>RHES-SHLFO</v>
          </cell>
          <cell r="D893">
            <v>21.680656316966399</v>
          </cell>
          <cell r="E893">
            <v>19.946201687529243</v>
          </cell>
          <cell r="F893">
            <v>20.577876635318606</v>
          </cell>
          <cell r="G893">
            <v>19.152855492030373</v>
          </cell>
          <cell r="H893">
            <v>9.5527803273936396</v>
          </cell>
          <cell r="I893">
            <v>1.5612787830649149E-3</v>
          </cell>
        </row>
        <row r="894">
          <cell r="A894" t="str">
            <v>RHES-SHLFOBR</v>
          </cell>
          <cell r="B894" t="str">
            <v>VAR_fin</v>
          </cell>
          <cell r="C894" t="str">
            <v>RLFO</v>
          </cell>
          <cell r="D894">
            <v>24.201662865450821</v>
          </cell>
          <cell r="E894">
            <v>22.265527465148928</v>
          </cell>
          <cell r="F894">
            <v>22.970652988262625</v>
          </cell>
          <cell r="G894">
            <v>21.379931712033908</v>
          </cell>
          <cell r="H894">
            <v>10.663568737555668</v>
          </cell>
          <cell r="I894">
            <v>1.7428228276073457E-3</v>
          </cell>
        </row>
        <row r="895">
          <cell r="A895" t="str">
            <v>RHES-SHLFOBR</v>
          </cell>
          <cell r="B895" t="str">
            <v>VAR_ncap</v>
          </cell>
          <cell r="C895" t="str">
            <v>-</v>
          </cell>
          <cell r="E895">
            <v>5.06699519512665E-7</v>
          </cell>
          <cell r="F895">
            <v>7.3564187809710298E-7</v>
          </cell>
          <cell r="G895">
            <v>5.2134114071910296E-7</v>
          </cell>
          <cell r="H895">
            <v>1.12105282674602E-6</v>
          </cell>
          <cell r="I895">
            <v>1.4803076389221199E-7</v>
          </cell>
        </row>
        <row r="896">
          <cell r="A896" t="str">
            <v>RHES-SHLFOBR</v>
          </cell>
          <cell r="B896" t="str">
            <v>VAR_cap</v>
          </cell>
          <cell r="C896" t="str">
            <v>-</v>
          </cell>
          <cell r="D896">
            <v>1.7515307393373001</v>
          </cell>
          <cell r="E896">
            <v>1.7515297536238588</v>
          </cell>
          <cell r="F896">
            <v>1.7515265654342966</v>
          </cell>
          <cell r="G896">
            <v>1.7515247082673691</v>
          </cell>
          <cell r="H896">
            <v>0.77312193306623722</v>
          </cell>
          <cell r="I896">
            <v>2.1684409351102607E-4</v>
          </cell>
        </row>
        <row r="897">
          <cell r="A897" t="str">
            <v>ITOT-SWHSTG</v>
          </cell>
          <cell r="B897" t="str">
            <v>VAR_fout</v>
          </cell>
          <cell r="C897" t="str">
            <v>ITOT-SWH</v>
          </cell>
          <cell r="D897">
            <v>4.5189906792169709E-6</v>
          </cell>
          <cell r="E897">
            <v>1.7942981537662068E-4</v>
          </cell>
          <cell r="F897">
            <v>4.1604977444720491E-3</v>
          </cell>
          <cell r="G897">
            <v>2.4730861565055154E-3</v>
          </cell>
          <cell r="H897">
            <v>9.5538940093495683E-3</v>
          </cell>
          <cell r="I897">
            <v>1.3702485531583377</v>
          </cell>
        </row>
        <row r="898">
          <cell r="A898" t="str">
            <v>ITOT-SWHSTG</v>
          </cell>
          <cell r="B898" t="str">
            <v>VAR_fout</v>
          </cell>
          <cell r="C898" t="str">
            <v>AUX_ITOT-STG_OUT</v>
          </cell>
          <cell r="D898">
            <v>4.5189906792169616E-6</v>
          </cell>
          <cell r="E898">
            <v>1.7928327476889093E-4</v>
          </cell>
          <cell r="F898">
            <v>4.1551909871449131E-3</v>
          </cell>
          <cell r="G898">
            <v>2.4730861565055188E-3</v>
          </cell>
          <cell r="H898">
            <v>9.5538940093495752E-3</v>
          </cell>
          <cell r="I898">
            <v>1.3702485531583384</v>
          </cell>
        </row>
        <row r="899">
          <cell r="A899" t="str">
            <v>ITOT-SWHSTG</v>
          </cell>
          <cell r="B899" t="str">
            <v>VAR_fin</v>
          </cell>
          <cell r="C899" t="str">
            <v>AUX_ITOT-STG_IN</v>
          </cell>
          <cell r="D899">
            <v>4.8392658448320546E-6</v>
          </cell>
          <cell r="E899">
            <v>2.1828448648558257E-4</v>
          </cell>
          <cell r="F899">
            <v>4.9529739802692098E-3</v>
          </cell>
          <cell r="G899">
            <v>2.8426277059464826E-3</v>
          </cell>
          <cell r="H899">
            <v>1.027300404426996E-2</v>
          </cell>
          <cell r="I899">
            <v>1.3840893650146688</v>
          </cell>
        </row>
        <row r="900">
          <cell r="A900" t="str">
            <v>ITOT-SWHSTG</v>
          </cell>
          <cell r="B900" t="str">
            <v>VAR_fin</v>
          </cell>
          <cell r="C900" t="str">
            <v>ITOT-SWH</v>
          </cell>
          <cell r="D900">
            <v>4.8392658448320546E-6</v>
          </cell>
          <cell r="E900">
            <v>2.1828448648558257E-4</v>
          </cell>
          <cell r="F900">
            <v>4.9529739802692098E-3</v>
          </cell>
          <cell r="G900">
            <v>2.8426277059464826E-3</v>
          </cell>
          <cell r="H900">
            <v>1.027300404426996E-2</v>
          </cell>
          <cell r="I900">
            <v>1.3840893650146688</v>
          </cell>
        </row>
        <row r="901">
          <cell r="A901" t="str">
            <v>ITOT-SWHSTG</v>
          </cell>
          <cell r="B901" t="str">
            <v>VAR_ncap</v>
          </cell>
          <cell r="C901" t="str">
            <v>-</v>
          </cell>
          <cell r="D901">
            <v>1.2692606754348601E-3</v>
          </cell>
          <cell r="E901">
            <v>9.0329314082221208E-6</v>
          </cell>
          <cell r="F901">
            <v>1.3248194963003499E-5</v>
          </cell>
          <cell r="G901">
            <v>7.9153155231532705E-6</v>
          </cell>
          <cell r="H901">
            <v>4.3693342869403299E-4</v>
          </cell>
          <cell r="I901">
            <v>0.31993162640285</v>
          </cell>
        </row>
        <row r="902">
          <cell r="A902" t="str">
            <v>ITOT-SWHSTG</v>
          </cell>
          <cell r="B902" t="str">
            <v>VAR_cap</v>
          </cell>
          <cell r="C902" t="str">
            <v>-</v>
          </cell>
          <cell r="D902">
            <v>1.2692606754348601E-3</v>
          </cell>
          <cell r="E902">
            <v>1.2775339587430589E-3</v>
          </cell>
          <cell r="F902">
            <v>1.2885930974199824E-3</v>
          </cell>
          <cell r="G902">
            <v>1.2916403394949234E-3</v>
          </cell>
          <cell r="H902">
            <v>2.1969967103237014E-3</v>
          </cell>
          <cell r="I902">
            <v>0.32098503328498396</v>
          </cell>
        </row>
        <row r="903">
          <cell r="A903" t="str">
            <v>SCOM-SHLFOBR</v>
          </cell>
          <cell r="B903" t="str">
            <v>VAR_fout</v>
          </cell>
          <cell r="C903" t="str">
            <v>CO2_S</v>
          </cell>
          <cell r="D903">
            <v>2229.9140568130101</v>
          </cell>
          <cell r="E903">
            <v>1976.8162306266399</v>
          </cell>
          <cell r="F903">
            <v>1909.16345950195</v>
          </cell>
          <cell r="G903">
            <v>1352.3238398009501</v>
          </cell>
          <cell r="H903">
            <v>441.70335511455499</v>
          </cell>
          <cell r="I903">
            <v>64.258118765486302</v>
          </cell>
        </row>
        <row r="904">
          <cell r="A904" t="str">
            <v>SCOM-SHLFOBR</v>
          </cell>
          <cell r="B904" t="str">
            <v>VAR_fout</v>
          </cell>
          <cell r="C904" t="str">
            <v>SCOM-SHLFO</v>
          </cell>
          <cell r="D904">
            <v>24.84307104292569</v>
          </cell>
          <cell r="E904">
            <v>22.066964329456756</v>
          </cell>
          <cell r="F904">
            <v>21.374941663958499</v>
          </cell>
          <cell r="G904">
            <v>15.215164714232102</v>
          </cell>
          <cell r="H904">
            <v>5.0193563081199404</v>
          </cell>
          <cell r="I904">
            <v>0.73020589506234268</v>
          </cell>
        </row>
        <row r="905">
          <cell r="A905" t="str">
            <v>SCOM-SHLFOBR</v>
          </cell>
          <cell r="B905" t="str">
            <v>VAR_fin</v>
          </cell>
          <cell r="C905" t="str">
            <v>SLFO</v>
          </cell>
          <cell r="D905">
            <v>30.256635777652782</v>
          </cell>
          <cell r="E905">
            <v>26.822472600090109</v>
          </cell>
          <cell r="F905">
            <v>25.904524552265308</v>
          </cell>
          <cell r="G905">
            <v>18.349034461342601</v>
          </cell>
          <cell r="H905">
            <v>5.9932612634267954</v>
          </cell>
          <cell r="I905">
            <v>0.87188763589533691</v>
          </cell>
        </row>
        <row r="906">
          <cell r="A906" t="str">
            <v>SCOM-SHLFOBR</v>
          </cell>
          <cell r="B906" t="str">
            <v>VAR_ncap</v>
          </cell>
          <cell r="C906" t="str">
            <v>-</v>
          </cell>
          <cell r="D906">
            <v>1.5046995855888999E-6</v>
          </cell>
          <cell r="E906">
            <v>2.12070191703816E-6</v>
          </cell>
          <cell r="F906">
            <v>4.4673617660193803E-6</v>
          </cell>
          <cell r="G906">
            <v>2.2004039992024298E-6</v>
          </cell>
          <cell r="H906">
            <v>2.7610378217825601E-5</v>
          </cell>
          <cell r="I906">
            <v>2.31697999383236E-6</v>
          </cell>
        </row>
        <row r="907">
          <cell r="A907" t="str">
            <v>SCOM-SHLFOBR</v>
          </cell>
          <cell r="B907" t="str">
            <v>VAR_cap</v>
          </cell>
          <cell r="C907" t="str">
            <v>-</v>
          </cell>
          <cell r="D907">
            <v>1.9285751619247056</v>
          </cell>
          <cell r="E907">
            <v>1.9285670747685602</v>
          </cell>
          <cell r="F907">
            <v>1.9284969208354146</v>
          </cell>
          <cell r="G907">
            <v>1.9284409430713276</v>
          </cell>
          <cell r="H907">
            <v>0.39558033523628261</v>
          </cell>
          <cell r="I907">
            <v>6.955800017792442E-2</v>
          </cell>
        </row>
        <row r="908">
          <cell r="A908" t="str">
            <v>RHNM-SHPLTBR</v>
          </cell>
          <cell r="B908" t="str">
            <v>VAR_fout</v>
          </cell>
          <cell r="C908" t="str">
            <v>RHNM-SHPLT</v>
          </cell>
          <cell r="E908">
            <v>7.3539794963657826E-2</v>
          </cell>
          <cell r="F908">
            <v>7.6588138692603849E-2</v>
          </cell>
          <cell r="G908">
            <v>0.20609669095275429</v>
          </cell>
          <cell r="H908">
            <v>0.61072752884676129</v>
          </cell>
          <cell r="I908">
            <v>0.61583425471401876</v>
          </cell>
        </row>
        <row r="909">
          <cell r="A909" t="str">
            <v>RHNM-SHPLTBR</v>
          </cell>
          <cell r="B909" t="str">
            <v>VAR_fin</v>
          </cell>
          <cell r="C909" t="str">
            <v>RPLT</v>
          </cell>
          <cell r="E909">
            <v>8.1710883292953201E-2</v>
          </cell>
          <cell r="F909">
            <v>8.5097931880670968E-2</v>
          </cell>
          <cell r="G909">
            <v>0.22899632328083788</v>
          </cell>
          <cell r="H909">
            <v>0.67858614316306809</v>
          </cell>
          <cell r="I909">
            <v>0.6842602830155764</v>
          </cell>
        </row>
        <row r="910">
          <cell r="A910" t="str">
            <v>RHNM-SHPLTBR</v>
          </cell>
          <cell r="B910" t="str">
            <v>VAR_fin</v>
          </cell>
          <cell r="C910" t="str">
            <v>RHNMPLTBRC</v>
          </cell>
          <cell r="E910">
            <v>7.3539794963657826E-2</v>
          </cell>
          <cell r="F910">
            <v>7.6588138692603849E-2</v>
          </cell>
          <cell r="G910">
            <v>0.20609669095275429</v>
          </cell>
          <cell r="H910">
            <v>0.61072752884676129</v>
          </cell>
          <cell r="I910">
            <v>0.61583425471401876</v>
          </cell>
        </row>
        <row r="911">
          <cell r="A911" t="str">
            <v>RHNM-SHPLTBR</v>
          </cell>
          <cell r="B911" t="str">
            <v>VAR_ncap</v>
          </cell>
          <cell r="C911" t="str">
            <v>-</v>
          </cell>
          <cell r="E911">
            <v>6.0839454800409899E-3</v>
          </cell>
          <cell r="F911">
            <v>5.07681029459614E-5</v>
          </cell>
          <cell r="G911">
            <v>1.0082324815947501E-2</v>
          </cell>
          <cell r="H911">
            <v>3.0152951965298901E-2</v>
          </cell>
          <cell r="I911">
            <v>2.1805808300614401E-2</v>
          </cell>
        </row>
        <row r="912">
          <cell r="A912" t="str">
            <v>RHNM-SHPLTBR</v>
          </cell>
          <cell r="B912" t="str">
            <v>VAR_cap</v>
          </cell>
          <cell r="C912" t="str">
            <v>-</v>
          </cell>
          <cell r="E912">
            <v>6.0839454800409899E-3</v>
          </cell>
          <cell r="F912">
            <v>6.1345164056397124E-3</v>
          </cell>
          <cell r="G912">
            <v>1.6216333210764579E-2</v>
          </cell>
          <cell r="H912">
            <v>4.8318197440168284E-2</v>
          </cell>
          <cell r="I912">
            <v>4.8456142068085413E-2</v>
          </cell>
        </row>
        <row r="913">
          <cell r="A913" t="str">
            <v>D-RHES_NKEV_GAS_ELC_CHP</v>
          </cell>
          <cell r="B913" t="str">
            <v>VAR_fout</v>
          </cell>
          <cell r="C913" t="str">
            <v>RHES_ELC</v>
          </cell>
          <cell r="D913">
            <v>7.4946374959103841E-3</v>
          </cell>
          <cell r="E913">
            <v>1.7596273741780821E-3</v>
          </cell>
          <cell r="F913">
            <v>5.9537678916199363E-3</v>
          </cell>
          <cell r="G913">
            <v>5.2846731315027567E-3</v>
          </cell>
          <cell r="H913">
            <v>1.7810013037601203E-2</v>
          </cell>
          <cell r="I913">
            <v>3.1306795123508577E-2</v>
          </cell>
        </row>
        <row r="914">
          <cell r="A914" t="str">
            <v>D-RHES_NKEV_GAS_ELC_CHP</v>
          </cell>
          <cell r="B914" t="str">
            <v>VAR_fout</v>
          </cell>
          <cell r="C914" t="str">
            <v>ELC5</v>
          </cell>
          <cell r="D914">
            <v>7.4390520427140292E-3</v>
          </cell>
          <cell r="E914">
            <v>1.7591980781273809E-3</v>
          </cell>
          <cell r="F914">
            <v>5.9573822415387298E-3</v>
          </cell>
          <cell r="G914">
            <v>5.5422654185254203E-3</v>
          </cell>
          <cell r="H914">
            <v>1.8926111775043119E-2</v>
          </cell>
          <cell r="I914">
            <v>3.2874315196237069E-2</v>
          </cell>
        </row>
        <row r="915">
          <cell r="A915" t="str">
            <v>D-RHES_NKEV_GAS_ELC_CHP</v>
          </cell>
          <cell r="B915" t="str">
            <v>VAR_fin</v>
          </cell>
          <cell r="C915" t="str">
            <v>RHES_NKEV_GAS_ELC_CHP</v>
          </cell>
          <cell r="D915">
            <v>1.4933689538624421E-2</v>
          </cell>
          <cell r="E915">
            <v>3.5188254523054632E-3</v>
          </cell>
          <cell r="F915">
            <v>1.1911150133158669E-2</v>
          </cell>
          <cell r="G915">
            <v>1.082693855002817E-2</v>
          </cell>
          <cell r="H915">
            <v>3.6736124812644322E-2</v>
          </cell>
          <cell r="I915">
            <v>6.4181110319745618E-2</v>
          </cell>
        </row>
        <row r="916">
          <cell r="A916" t="str">
            <v>SCOM-SHSTG-SOL</v>
          </cell>
          <cell r="B916" t="str">
            <v>VAR_fout</v>
          </cell>
          <cell r="C916" t="str">
            <v>SCOM-SHASOL</v>
          </cell>
          <cell r="D916">
            <v>3.8187864277772829E-6</v>
          </cell>
          <cell r="E916">
            <v>3.8152873858774567E-6</v>
          </cell>
          <cell r="F916">
            <v>5.9484452177519503E-3</v>
          </cell>
          <cell r="G916">
            <v>1.775086924948167E-3</v>
          </cell>
          <cell r="H916">
            <v>6.3905226691645627</v>
          </cell>
          <cell r="I916">
            <v>8.2997518475085528</v>
          </cell>
        </row>
        <row r="917">
          <cell r="A917" t="str">
            <v>SCOM-SHSTG-SOL</v>
          </cell>
          <cell r="B917" t="str">
            <v>VAR_fin</v>
          </cell>
          <cell r="C917" t="str">
            <v>SCOM-SHASOL</v>
          </cell>
          <cell r="D917">
            <v>2.5482609553767151E-6</v>
          </cell>
          <cell r="E917">
            <v>2.5311074868110095E-6</v>
          </cell>
          <cell r="F917">
            <v>7.681462610593907E-3</v>
          </cell>
          <cell r="G917">
            <v>2.2246777620521657E-3</v>
          </cell>
          <cell r="H917">
            <v>7.5183143703186772</v>
          </cell>
          <cell r="I917">
            <v>9.221981005502748</v>
          </cell>
        </row>
        <row r="918">
          <cell r="A918" t="str">
            <v>SCOM-SHSTG-SOL</v>
          </cell>
          <cell r="B918" t="str">
            <v>VAR_ncap</v>
          </cell>
          <cell r="C918" t="str">
            <v>-</v>
          </cell>
          <cell r="D918">
            <v>1.29341138847504E-2</v>
          </cell>
          <cell r="E918">
            <v>1.0553040665194999E-2</v>
          </cell>
          <cell r="F918">
            <v>1.16084299163128E-5</v>
          </cell>
          <cell r="G918">
            <v>5.0097639700833504E-4</v>
          </cell>
          <cell r="H918">
            <v>3.5960714473502103E-2</v>
          </cell>
          <cell r="I918">
            <v>7.7747601714098696E-2</v>
          </cell>
        </row>
        <row r="919">
          <cell r="A919" t="str">
            <v>SCOM-SHSTG-SOL</v>
          </cell>
          <cell r="B919" t="str">
            <v>VAR_cap</v>
          </cell>
          <cell r="C919" t="str">
            <v>-</v>
          </cell>
          <cell r="D919">
            <v>1.29341138847504E-2</v>
          </cell>
          <cell r="E919">
            <v>2.3487154549945401E-2</v>
          </cell>
          <cell r="F919">
            <v>2.3498762979861702E-2</v>
          </cell>
          <cell r="G919">
            <v>2.39997393768701E-2</v>
          </cell>
          <cell r="H919">
            <v>0.15335837368855501</v>
          </cell>
          <cell r="I919">
            <v>0.15335847809717201</v>
          </cell>
        </row>
        <row r="920">
          <cell r="A920" t="str">
            <v>RHNM-SHELCBRA</v>
          </cell>
          <cell r="B920" t="str">
            <v>VAR_fout</v>
          </cell>
          <cell r="C920" t="str">
            <v>RHNM-SHELCB</v>
          </cell>
          <cell r="E920">
            <v>0.15438734174215671</v>
          </cell>
          <cell r="F920">
            <v>0.15110500286355547</v>
          </cell>
          <cell r="G920">
            <v>3.2317816620956465E-3</v>
          </cell>
          <cell r="H920">
            <v>1.7747962531798852E-3</v>
          </cell>
          <cell r="I920">
            <v>8.7514759869107409E-4</v>
          </cell>
        </row>
        <row r="921">
          <cell r="A921" t="str">
            <v>RHNM-SHELCBRA</v>
          </cell>
          <cell r="B921" t="str">
            <v>VAR_fin</v>
          </cell>
          <cell r="C921" t="str">
            <v>RHNM-SHAELCB</v>
          </cell>
          <cell r="E921">
            <v>0.15438734174215671</v>
          </cell>
          <cell r="F921">
            <v>0.15110500286355547</v>
          </cell>
          <cell r="G921">
            <v>3.2317816620956465E-3</v>
          </cell>
          <cell r="H921">
            <v>1.7747962531798852E-3</v>
          </cell>
          <cell r="I921">
            <v>8.7514759869107409E-4</v>
          </cell>
        </row>
        <row r="922">
          <cell r="A922" t="str">
            <v>RHNM-SHELCBRA</v>
          </cell>
          <cell r="B922" t="str">
            <v>VAR_ncap</v>
          </cell>
          <cell r="C922" t="str">
            <v>-</v>
          </cell>
          <cell r="E922">
            <v>1.22201122258022E-2</v>
          </cell>
        </row>
        <row r="923">
          <cell r="A923" t="str">
            <v>RHNM-SHELCBRA</v>
          </cell>
          <cell r="B923" t="str">
            <v>VAR_cap</v>
          </cell>
          <cell r="C923" t="str">
            <v>-</v>
          </cell>
          <cell r="E923">
            <v>1.22201122258022E-2</v>
          </cell>
          <cell r="F923">
            <v>1.2218944302953243E-2</v>
          </cell>
          <cell r="G923">
            <v>4.738282105611006E-4</v>
          </cell>
          <cell r="H923">
            <v>2.649960023502208E-4</v>
          </cell>
          <cell r="I923">
            <v>1.117988329192886E-4</v>
          </cell>
        </row>
        <row r="924">
          <cell r="A924" t="str">
            <v>RHNM-SHSTG-SOL</v>
          </cell>
          <cell r="B924" t="str">
            <v>VAR_fout</v>
          </cell>
          <cell r="C924" t="str">
            <v>RHNM-SHASOL</v>
          </cell>
          <cell r="E924">
            <v>5.4329795075873149E-7</v>
          </cell>
          <cell r="F924">
            <v>4.7716764936600589E-3</v>
          </cell>
          <cell r="G924">
            <v>4.8306273617407004E-3</v>
          </cell>
          <cell r="H924">
            <v>3.115308136534389E-2</v>
          </cell>
          <cell r="I924">
            <v>3.9328777575283441E-2</v>
          </cell>
        </row>
        <row r="925">
          <cell r="A925" t="str">
            <v>RHNM-SHSTG-SOL</v>
          </cell>
          <cell r="B925" t="str">
            <v>VAR_fin</v>
          </cell>
          <cell r="C925" t="str">
            <v>RHNM-SHASOL</v>
          </cell>
          <cell r="F925">
            <v>4.7702968651223525E-3</v>
          </cell>
          <cell r="G925">
            <v>4.8292915054554799E-3</v>
          </cell>
          <cell r="H925">
            <v>3.1154299767738224E-2</v>
          </cell>
          <cell r="I925">
            <v>3.9329669923832133E-2</v>
          </cell>
        </row>
        <row r="926">
          <cell r="A926" t="str">
            <v>RHNM-SHSTG-SOL</v>
          </cell>
          <cell r="B926" t="str">
            <v>VAR_ncap</v>
          </cell>
          <cell r="C926" t="str">
            <v>-</v>
          </cell>
          <cell r="D926">
            <v>7.1539019665282905E-5</v>
          </cell>
          <cell r="E926">
            <v>6.64411243768774E-4</v>
          </cell>
          <cell r="F926">
            <v>5.4680497486477901E-5</v>
          </cell>
          <cell r="G926">
            <v>9.36609708879029E-7</v>
          </cell>
          <cell r="H926">
            <v>4.7559322679447602E-3</v>
          </cell>
          <cell r="I926">
            <v>2.6394882937372599E-3</v>
          </cell>
        </row>
        <row r="927">
          <cell r="A927" t="str">
            <v>RHNM-SHSTG-SOL</v>
          </cell>
          <cell r="B927" t="str">
            <v>VAR_cap</v>
          </cell>
          <cell r="C927" t="str">
            <v>-</v>
          </cell>
          <cell r="D927">
            <v>7.1539019665282905E-5</v>
          </cell>
          <cell r="E927">
            <v>7.3595026343405698E-4</v>
          </cell>
          <cell r="F927">
            <v>7.9063076092053498E-4</v>
          </cell>
          <cell r="G927">
            <v>7.9156737062941395E-4</v>
          </cell>
          <cell r="H927">
            <v>4.7860880357649196E-3</v>
          </cell>
          <cell r="I927">
            <v>6.0994161684414802E-3</v>
          </cell>
        </row>
        <row r="928">
          <cell r="A928" t="str">
            <v>RHNS-SHELCHP</v>
          </cell>
          <cell r="B928" t="str">
            <v>VAR_fout</v>
          </cell>
          <cell r="C928" t="str">
            <v>RHNS-SHAELCH</v>
          </cell>
          <cell r="E928">
            <v>0.24375092911420218</v>
          </cell>
          <cell r="F928">
            <v>0.77462040154057055</v>
          </cell>
          <cell r="G928">
            <v>1.6026217170041659</v>
          </cell>
          <cell r="H928">
            <v>2.9330911613217601</v>
          </cell>
          <cell r="I928">
            <v>4.3681183479917935</v>
          </cell>
        </row>
        <row r="929">
          <cell r="A929" t="str">
            <v>RHNS-SHELCHP</v>
          </cell>
          <cell r="B929" t="str">
            <v>VAR_fin</v>
          </cell>
          <cell r="C929" t="str">
            <v>RHNS_ELC</v>
          </cell>
          <cell r="E929">
            <v>7.4923441326086734E-2</v>
          </cell>
          <cell r="F929">
            <v>0.23238612046217097</v>
          </cell>
          <cell r="G929">
            <v>0.46229472605889399</v>
          </cell>
          <cell r="H929">
            <v>0.79272734089777297</v>
          </cell>
          <cell r="I929">
            <v>1.1200303456389213</v>
          </cell>
        </row>
        <row r="930">
          <cell r="A930" t="str">
            <v>RHNS-SHELCHP</v>
          </cell>
          <cell r="B930" t="str">
            <v>VAR_fin</v>
          </cell>
          <cell r="C930" t="str">
            <v>RHNSELCHPC</v>
          </cell>
          <cell r="E930">
            <v>0.24375092911420218</v>
          </cell>
          <cell r="F930">
            <v>0.77462040154057055</v>
          </cell>
          <cell r="G930">
            <v>1.6026217170041659</v>
          </cell>
          <cell r="H930">
            <v>2.9330911613217601</v>
          </cell>
          <cell r="I930">
            <v>4.3681183479917935</v>
          </cell>
        </row>
        <row r="931">
          <cell r="A931" t="str">
            <v>RHNS-SHELCHP</v>
          </cell>
          <cell r="B931" t="str">
            <v>VAR_ncap</v>
          </cell>
          <cell r="C931" t="str">
            <v>-</v>
          </cell>
          <cell r="E931">
            <v>1.7906374419991201E-2</v>
          </cell>
          <cell r="F931">
            <v>3.8861760313584001E-2</v>
          </cell>
          <cell r="G931">
            <v>6.0275404932513398E-2</v>
          </cell>
          <cell r="H931">
            <v>0.109974157641204</v>
          </cell>
          <cell r="I931">
            <v>0.215993016846525</v>
          </cell>
        </row>
        <row r="932">
          <cell r="A932" t="str">
            <v>RHNS-SHELCHP</v>
          </cell>
          <cell r="B932" t="str">
            <v>VAR_cap</v>
          </cell>
          <cell r="C932" t="str">
            <v>-</v>
          </cell>
          <cell r="E932">
            <v>1.7906374419991201E-2</v>
          </cell>
          <cell r="F932">
            <v>5.6768020287493781E-2</v>
          </cell>
          <cell r="G932">
            <v>0.11704312079542736</v>
          </cell>
          <cell r="H932">
            <v>0.21486396175797373</v>
          </cell>
          <cell r="I932">
            <v>0.31984765893365852</v>
          </cell>
        </row>
        <row r="933">
          <cell r="A933" t="str">
            <v>SCOM-SHBIOBR</v>
          </cell>
          <cell r="B933" t="str">
            <v>VAR_fout</v>
          </cell>
          <cell r="C933" t="str">
            <v>SCOM-SHBIO</v>
          </cell>
          <cell r="D933">
            <v>1.2230671224035998</v>
          </cell>
          <cell r="E933">
            <v>1.340767285603788</v>
          </cell>
          <cell r="F933">
            <v>1.3536785104731777</v>
          </cell>
          <cell r="G933">
            <v>1.503575078408657</v>
          </cell>
          <cell r="H933">
            <v>3.4435760303276575</v>
          </cell>
          <cell r="I933">
            <v>8.37591927803118</v>
          </cell>
        </row>
        <row r="934">
          <cell r="A934" t="str">
            <v>SCOM-SHBIOBR</v>
          </cell>
          <cell r="B934" t="str">
            <v>VAR_fin</v>
          </cell>
          <cell r="C934" t="str">
            <v>SBIO</v>
          </cell>
          <cell r="D934">
            <v>1.4022782875528557</v>
          </cell>
          <cell r="E934">
            <v>1.5372245879428894</v>
          </cell>
          <cell r="F934">
            <v>1.552027643285</v>
          </cell>
          <cell r="G934">
            <v>1.7238879596522105</v>
          </cell>
          <cell r="H934">
            <v>3.9481495417652539</v>
          </cell>
          <cell r="I934">
            <v>9.6032094451171588</v>
          </cell>
        </row>
        <row r="935">
          <cell r="A935" t="str">
            <v>SCOM-SHBIOBR</v>
          </cell>
          <cell r="B935" t="str">
            <v>VAR_ncap</v>
          </cell>
          <cell r="C935" t="str">
            <v>-</v>
          </cell>
          <cell r="D935">
            <v>4.2286696404362904E-6</v>
          </cell>
          <cell r="E935">
            <v>2.8465422975327099E-5</v>
          </cell>
          <cell r="F935">
            <v>1.8853866463485901E-5</v>
          </cell>
          <cell r="G935">
            <v>1.09596605530623E-2</v>
          </cell>
          <cell r="H935">
            <v>0.25779939257162898</v>
          </cell>
          <cell r="I935">
            <v>0.41757975859290702</v>
          </cell>
        </row>
        <row r="936">
          <cell r="A936" t="str">
            <v>SCOM-SHBIOBR</v>
          </cell>
          <cell r="B936" t="str">
            <v>VAR_cap</v>
          </cell>
          <cell r="C936" t="str">
            <v>-</v>
          </cell>
          <cell r="D936">
            <v>0.10534515413831644</v>
          </cell>
          <cell r="E936">
            <v>0.10537310137443601</v>
          </cell>
          <cell r="F936">
            <v>0.10539031695059579</v>
          </cell>
          <cell r="G936">
            <v>0.11634772965936591</v>
          </cell>
          <cell r="H936">
            <v>0.39610354571501472</v>
          </cell>
          <cell r="I936">
            <v>0.66000761865935564</v>
          </cell>
        </row>
        <row r="937">
          <cell r="A937" t="str">
            <v>RHES-SHDEM</v>
          </cell>
          <cell r="B937" t="str">
            <v>VAR_fout</v>
          </cell>
          <cell r="C937" t="str">
            <v>RHES-SHD</v>
          </cell>
          <cell r="D937">
            <v>62.024837503894084</v>
          </cell>
          <cell r="E937">
            <v>67.866381410603879</v>
          </cell>
          <cell r="F937">
            <v>67.456507908702321</v>
          </cell>
          <cell r="G937">
            <v>65.34780028529029</v>
          </cell>
          <cell r="H937">
            <v>61.449396495974391</v>
          </cell>
          <cell r="I937">
            <v>56.922019181367041</v>
          </cell>
        </row>
        <row r="938">
          <cell r="A938" t="str">
            <v>RHES-SHDEM</v>
          </cell>
          <cell r="B938" t="str">
            <v>VAR_fin</v>
          </cell>
          <cell r="C938" t="str">
            <v>RHES-SHPLT</v>
          </cell>
          <cell r="D938">
            <v>1.2730058216507876</v>
          </cell>
          <cell r="E938">
            <v>1.4868368747162835</v>
          </cell>
          <cell r="F938">
            <v>1.4840044403594788</v>
          </cell>
          <cell r="G938">
            <v>1.4861324683677042</v>
          </cell>
          <cell r="H938">
            <v>1.4788134648509881</v>
          </cell>
          <cell r="I938">
            <v>1.4736239842865606</v>
          </cell>
        </row>
        <row r="939">
          <cell r="A939" t="str">
            <v>RHES-SHDEM</v>
          </cell>
          <cell r="B939" t="str">
            <v>VAR_fin</v>
          </cell>
          <cell r="C939" t="str">
            <v>RHES-SHLTHC-NGA</v>
          </cell>
          <cell r="D939">
            <v>7.7867801440471146E-2</v>
          </cell>
          <cell r="E939">
            <v>8.0796180654550322E-3</v>
          </cell>
          <cell r="F939">
            <v>2.4476475180465602E-2</v>
          </cell>
          <cell r="G939">
            <v>2.301422279593035E-2</v>
          </cell>
          <cell r="H939">
            <v>9.4954773169609361E-2</v>
          </cell>
          <cell r="I939">
            <v>0.15097682773184151</v>
          </cell>
        </row>
        <row r="940">
          <cell r="A940" t="str">
            <v>RHES-SHDEM</v>
          </cell>
          <cell r="B940" t="str">
            <v>VAR_fin</v>
          </cell>
          <cell r="C940" t="str">
            <v>RHES-SHSOL</v>
          </cell>
          <cell r="D940">
            <v>0.370888761523755</v>
          </cell>
          <cell r="E940">
            <v>0.4354760219782387</v>
          </cell>
          <cell r="F940">
            <v>0.43321753216537501</v>
          </cell>
          <cell r="G940">
            <v>0.43482022388889052</v>
          </cell>
          <cell r="H940">
            <v>0.57736098802298763</v>
          </cell>
          <cell r="I940">
            <v>0.51824584417863595</v>
          </cell>
        </row>
        <row r="941">
          <cell r="A941" t="str">
            <v>RHES-SHDEM</v>
          </cell>
          <cell r="B941" t="str">
            <v>VAR_fin</v>
          </cell>
          <cell r="C941" t="str">
            <v>RHES-SHLTHC-WOD</v>
          </cell>
          <cell r="D941">
            <v>1.0992132429560677E-2</v>
          </cell>
          <cell r="E941">
            <v>4.875604376442137E-6</v>
          </cell>
          <cell r="G941">
            <v>1.8628020110747193E-3</v>
          </cell>
          <cell r="H941">
            <v>2.2069779108465526E-2</v>
          </cell>
          <cell r="I941">
            <v>2.1457279404389233E-2</v>
          </cell>
        </row>
        <row r="942">
          <cell r="A942" t="str">
            <v>RHES-SHDEM</v>
          </cell>
          <cell r="B942" t="str">
            <v>VAR_fin</v>
          </cell>
          <cell r="C942" t="str">
            <v>RHES-SHNGA</v>
          </cell>
          <cell r="D942">
            <v>17.502248521165139</v>
          </cell>
          <cell r="E942">
            <v>20.240761312806622</v>
          </cell>
          <cell r="F942">
            <v>18.360104151536341</v>
          </cell>
          <cell r="G942">
            <v>18.362791494368203</v>
          </cell>
          <cell r="H942">
            <v>15.344415494471939</v>
          </cell>
          <cell r="I942">
            <v>7.3466810243881397</v>
          </cell>
        </row>
        <row r="943">
          <cell r="A943" t="str">
            <v>RHES-SHDEM</v>
          </cell>
          <cell r="B943" t="str">
            <v>VAR_fin</v>
          </cell>
          <cell r="C943" t="str">
            <v>RHES-SHNGAH</v>
          </cell>
          <cell r="D943">
            <v>1.1408773046343693E-2</v>
          </cell>
          <cell r="E943">
            <v>2.0117633920615728E-5</v>
          </cell>
          <cell r="F943">
            <v>4.5181317453805011E-3</v>
          </cell>
          <cell r="G943">
            <v>1.7954349316686665E-3</v>
          </cell>
          <cell r="H943">
            <v>2.4698289788133498E-2</v>
          </cell>
          <cell r="I943">
            <v>2.3335735072729746E-2</v>
          </cell>
        </row>
        <row r="944">
          <cell r="A944" t="str">
            <v>RHES-SHDEM</v>
          </cell>
          <cell r="B944" t="str">
            <v>VAR_fin</v>
          </cell>
          <cell r="C944" t="str">
            <v>RHES-SHCOA</v>
          </cell>
          <cell r="D944">
            <v>0.1098583913259866</v>
          </cell>
          <cell r="E944">
            <v>7.1965283345785683E-2</v>
          </cell>
          <cell r="F944">
            <v>4.8143658348909204E-3</v>
          </cell>
          <cell r="G944">
            <v>1.5957001292332357E-3</v>
          </cell>
          <cell r="H944">
            <v>6.0525530108531912E-3</v>
          </cell>
          <cell r="I944">
            <v>2.660867380230599E-5</v>
          </cell>
        </row>
        <row r="945">
          <cell r="A945" t="str">
            <v>RHES-SHDEM</v>
          </cell>
          <cell r="B945" t="str">
            <v>VAR_fin</v>
          </cell>
          <cell r="C945" t="str">
            <v>RHES-SHLFO</v>
          </cell>
          <cell r="D945">
            <v>21.594532707922401</v>
          </cell>
          <cell r="E945">
            <v>19.946145918498903</v>
          </cell>
          <cell r="F945">
            <v>20.574153841935107</v>
          </cell>
          <cell r="G945">
            <v>19.151871282027884</v>
          </cell>
          <cell r="H945">
            <v>9.522315291246251</v>
          </cell>
          <cell r="I945">
            <v>2.1988441670166024E-2</v>
          </cell>
        </row>
        <row r="946">
          <cell r="A946" t="str">
            <v>RHES-SHDEM</v>
          </cell>
          <cell r="B946" t="str">
            <v>VAR_fin</v>
          </cell>
          <cell r="C946" t="str">
            <v>RHES-SHCON</v>
          </cell>
          <cell r="D946">
            <v>1.6505908139666132</v>
          </cell>
          <cell r="E946">
            <v>4.0037881660249681</v>
          </cell>
          <cell r="F946">
            <v>4.286030752749646</v>
          </cell>
          <cell r="G946">
            <v>6.4900336906672118</v>
          </cell>
          <cell r="H946">
            <v>16.398331816604482</v>
          </cell>
          <cell r="I946">
            <v>19.19762830629297</v>
          </cell>
        </row>
        <row r="947">
          <cell r="A947" t="str">
            <v>RHES-SHDEM</v>
          </cell>
          <cell r="B947" t="str">
            <v>VAR_fin</v>
          </cell>
          <cell r="C947" t="str">
            <v>RHES-SHWOD</v>
          </cell>
          <cell r="D947">
            <v>4.3391436532324361</v>
          </cell>
          <cell r="E947">
            <v>4.386906308774134</v>
          </cell>
          <cell r="F947">
            <v>4.2193563370284561</v>
          </cell>
          <cell r="G947">
            <v>3.7590507386338432</v>
          </cell>
          <cell r="H947">
            <v>3.9177771433329753</v>
          </cell>
          <cell r="I947">
            <v>1.4918394111575777</v>
          </cell>
        </row>
        <row r="948">
          <cell r="A948" t="str">
            <v>RHES-SHDEM</v>
          </cell>
          <cell r="B948" t="str">
            <v>VAR_fin</v>
          </cell>
          <cell r="C948" t="str">
            <v>RHES-SHLTHD</v>
          </cell>
          <cell r="D948">
            <v>1.7403216086430953</v>
          </cell>
          <cell r="E948">
            <v>3.5037462412364451</v>
          </cell>
          <cell r="F948">
            <v>3.5157133878555471</v>
          </cell>
          <cell r="G948">
            <v>3.2780175576607236</v>
          </cell>
          <cell r="H948">
            <v>2.4987993722469644</v>
          </cell>
          <cell r="I948">
            <v>2.0838725189259129</v>
          </cell>
        </row>
        <row r="949">
          <cell r="A949" t="str">
            <v>RHES-SHDEM</v>
          </cell>
          <cell r="B949" t="str">
            <v>VAR_fin</v>
          </cell>
          <cell r="C949" t="str">
            <v>RHES-SHELCB</v>
          </cell>
          <cell r="D949">
            <v>4.2324238724016041</v>
          </cell>
          <cell r="E949">
            <v>3.5067877367720692</v>
          </cell>
          <cell r="F949">
            <v>4.2751982527791075</v>
          </cell>
          <cell r="G949">
            <v>2.0810877566082229</v>
          </cell>
          <cell r="H949">
            <v>0.6782610922707426</v>
          </cell>
          <cell r="I949">
            <v>0.2570389704597052</v>
          </cell>
        </row>
        <row r="950">
          <cell r="A950" t="str">
            <v>RHES-SHDEM</v>
          </cell>
          <cell r="B950" t="str">
            <v>VAR_fin</v>
          </cell>
          <cell r="C950" t="str">
            <v>RHES-SHELCH</v>
          </cell>
          <cell r="D950">
            <v>9.0975217315458163</v>
          </cell>
          <cell r="E950">
            <v>10.27585787154354</v>
          </cell>
          <cell r="F950">
            <v>10.272474469198547</v>
          </cell>
          <cell r="G950">
            <v>10.275081498643527</v>
          </cell>
          <cell r="H950">
            <v>10.879256613464099</v>
          </cell>
          <cell r="I950">
            <v>24.322098765597499</v>
          </cell>
        </row>
        <row r="951">
          <cell r="A951" t="str">
            <v>RHES-SHDEM</v>
          </cell>
          <cell r="B951" t="str">
            <v>VAR_fin</v>
          </cell>
          <cell r="C951" t="str">
            <v>RHES-SHNST</v>
          </cell>
          <cell r="D951">
            <v>1.4056083209834272E-2</v>
          </cell>
          <cell r="E951">
            <v>3.8167023807506316E-5</v>
          </cell>
          <cell r="F951">
            <v>2.4821854800356992E-3</v>
          </cell>
          <cell r="G951">
            <v>6.8348593171121421E-4</v>
          </cell>
          <cell r="H951">
            <v>6.3262406876601653E-3</v>
          </cell>
          <cell r="I951">
            <v>1.3241906431971205E-2</v>
          </cell>
        </row>
        <row r="952">
          <cell r="A952" t="str">
            <v>D-RHEM_LTH_CHPNGA</v>
          </cell>
          <cell r="B952" t="str">
            <v>VAR_fout</v>
          </cell>
          <cell r="C952" t="str">
            <v>RHSA_LTH</v>
          </cell>
          <cell r="D952">
            <v>1.7646416438857843E-3</v>
          </cell>
          <cell r="E952">
            <v>5.9632194258750769E-5</v>
          </cell>
          <cell r="F952">
            <v>4.0556313814435095E-4</v>
          </cell>
          <cell r="G952">
            <v>3.7846143086037046E-4</v>
          </cell>
          <cell r="H952">
            <v>1.7052615272602407E-3</v>
          </cell>
          <cell r="I952">
            <v>1.468737983799559E-4</v>
          </cell>
        </row>
        <row r="953">
          <cell r="A953" t="str">
            <v>D-RHEM_LTH_CHPNGA</v>
          </cell>
          <cell r="B953" t="str">
            <v>VAR_fout</v>
          </cell>
          <cell r="C953" t="str">
            <v>RHEM_LTH_CHPNGA_ON</v>
          </cell>
          <cell r="D953">
            <v>4.4971225920846465E-2</v>
          </cell>
          <cell r="E953">
            <v>6.5665024998305382E-3</v>
          </cell>
          <cell r="F953">
            <v>2.8168780086791714E-2</v>
          </cell>
          <cell r="G953">
            <v>0.50513482319767988</v>
          </cell>
          <cell r="H953">
            <v>0.9646537433944854</v>
          </cell>
          <cell r="I953">
            <v>0.942026661114991</v>
          </cell>
        </row>
        <row r="954">
          <cell r="A954" t="str">
            <v>D-RHEM_LTH_CHPNGA</v>
          </cell>
          <cell r="B954" t="str">
            <v>VAR_fout</v>
          </cell>
          <cell r="C954" t="str">
            <v>LTH</v>
          </cell>
          <cell r="E954">
            <v>7.0034694214232453E-7</v>
          </cell>
          <cell r="F954">
            <v>1.0376470857750853E-5</v>
          </cell>
          <cell r="G954">
            <v>1.6012970389657813E-4</v>
          </cell>
          <cell r="H954">
            <v>2.0303420688758947E-3</v>
          </cell>
          <cell r="I954">
            <v>9.746976445693204E-5</v>
          </cell>
        </row>
        <row r="955">
          <cell r="A955" t="str">
            <v>D-RHEM_LTH_CHPNGA</v>
          </cell>
          <cell r="B955" t="str">
            <v>VAR_fin</v>
          </cell>
          <cell r="C955" t="str">
            <v>RHEM_LTH_CHPNGA</v>
          </cell>
          <cell r="D955">
            <v>4.6735867564732268E-2</v>
          </cell>
          <cell r="E955">
            <v>6.6285350844032375E-3</v>
          </cell>
          <cell r="F955">
            <v>2.8584999969043522E-2</v>
          </cell>
          <cell r="G955">
            <v>0.50567341433243707</v>
          </cell>
          <cell r="H955">
            <v>0.96838934699062118</v>
          </cell>
          <cell r="I955">
            <v>0.94227100467782776</v>
          </cell>
        </row>
        <row r="956">
          <cell r="A956" t="str">
            <v>RHEM-SHLTHCHPNGA</v>
          </cell>
          <cell r="B956" t="str">
            <v>VAR_fout</v>
          </cell>
          <cell r="C956" t="str">
            <v>RHEM-SHLTHC-NGA</v>
          </cell>
          <cell r="D956">
            <v>4.3480672709465991E-2</v>
          </cell>
          <cell r="E956">
            <v>6.4273693058011661E-3</v>
          </cell>
          <cell r="F956">
            <v>2.7200837983579543E-2</v>
          </cell>
          <cell r="G956">
            <v>0.49975396404609912</v>
          </cell>
          <cell r="H956">
            <v>0.94977793988875769</v>
          </cell>
          <cell r="I956">
            <v>0.93253024668143081</v>
          </cell>
        </row>
        <row r="957">
          <cell r="A957" t="str">
            <v>RHEM-SHLTHCHPNGA</v>
          </cell>
          <cell r="B957" t="str">
            <v>VAR_fin</v>
          </cell>
          <cell r="C957" t="str">
            <v>RHEM_LTH_CHPNGA_ON</v>
          </cell>
          <cell r="D957">
            <v>4.3919871423702996E-2</v>
          </cell>
          <cell r="E957">
            <v>6.4922922280819841E-3</v>
          </cell>
          <cell r="F957">
            <v>2.7475593922807608E-2</v>
          </cell>
          <cell r="G957">
            <v>0.50480198388494857</v>
          </cell>
          <cell r="H957">
            <v>0.95937165645329037</v>
          </cell>
          <cell r="I957">
            <v>0.94194974412265742</v>
          </cell>
        </row>
        <row r="958">
          <cell r="A958" t="str">
            <v>RHEM-SHLTHCHPNGA</v>
          </cell>
          <cell r="B958" t="str">
            <v>VAR_fin</v>
          </cell>
          <cell r="C958" t="str">
            <v>RHEMLTHCHPC</v>
          </cell>
          <cell r="D958">
            <v>4.3480672709465991E-2</v>
          </cell>
          <cell r="E958">
            <v>6.4273693058011661E-3</v>
          </cell>
          <cell r="F958">
            <v>2.7200837983579543E-2</v>
          </cell>
          <cell r="G958">
            <v>0.49975396404609912</v>
          </cell>
          <cell r="H958">
            <v>0.94977793988875769</v>
          </cell>
          <cell r="I958">
            <v>0.93253024668143081</v>
          </cell>
        </row>
        <row r="959">
          <cell r="A959" t="str">
            <v>RHEM-SHLTHCHPNGA</v>
          </cell>
          <cell r="B959" t="str">
            <v>VAR_ncap</v>
          </cell>
          <cell r="C959" t="str">
            <v>-</v>
          </cell>
          <cell r="D959">
            <v>1.4086518766979199E-7</v>
          </cell>
          <cell r="E959">
            <v>4.9977153291680203E-4</v>
          </cell>
          <cell r="F959">
            <v>1.80730830208976E-3</v>
          </cell>
          <cell r="G959">
            <v>3.6537132149896803E-2</v>
          </cell>
          <cell r="H959">
            <v>3.5062226743298799E-2</v>
          </cell>
          <cell r="I959">
            <v>4.6683675198058598E-2</v>
          </cell>
        </row>
        <row r="960">
          <cell r="A960" t="str">
            <v>RHEM-SHLTHCHPNGA</v>
          </cell>
          <cell r="B960" t="str">
            <v>VAR_cap</v>
          </cell>
          <cell r="C960" t="str">
            <v>-</v>
          </cell>
          <cell r="D960">
            <v>6.7983418637363995E-3</v>
          </cell>
          <cell r="E960">
            <v>7.5942851679158211E-4</v>
          </cell>
          <cell r="F960">
            <v>2.2295122881071201E-3</v>
          </cell>
          <cell r="G960">
            <v>3.7746192342217752E-2</v>
          </cell>
          <cell r="H960">
            <v>7.25279862210787E-2</v>
          </cell>
          <cell r="I960">
            <v>7.0226289151932103E-2</v>
          </cell>
        </row>
        <row r="961">
          <cell r="A961" t="str">
            <v>D-RHES_SOLELC</v>
          </cell>
          <cell r="B961" t="str">
            <v>VAR_fout</v>
          </cell>
          <cell r="C961" t="str">
            <v>RHES_ELC</v>
          </cell>
          <cell r="D961">
            <v>1.7199104471519924</v>
          </cell>
          <cell r="E961">
            <v>1.5045851381266597</v>
          </cell>
          <cell r="F961">
            <v>1.7969687984229028</v>
          </cell>
          <cell r="G961">
            <v>2.0806951273739958</v>
          </cell>
          <cell r="H961">
            <v>3.0001964286976559</v>
          </cell>
          <cell r="I961">
            <v>4.8060449260220652</v>
          </cell>
        </row>
        <row r="962">
          <cell r="A962" t="str">
            <v>D-RHES_SOLELC</v>
          </cell>
          <cell r="B962" t="str">
            <v>VAR_fout</v>
          </cell>
          <cell r="C962" t="str">
            <v>ELC5</v>
          </cell>
          <cell r="D962">
            <v>0.41502864158266956</v>
          </cell>
          <cell r="E962">
            <v>1.8860821049175278</v>
          </cell>
          <cell r="F962">
            <v>2.4303505901914386</v>
          </cell>
          <cell r="G962">
            <v>3.3433447676303238</v>
          </cell>
          <cell r="H962">
            <v>4.2892675030664398</v>
          </cell>
          <cell r="I962">
            <v>4.9903884162105854</v>
          </cell>
        </row>
        <row r="963">
          <cell r="A963" t="str">
            <v>D-RHES_SOLELC</v>
          </cell>
          <cell r="B963" t="str">
            <v>VAR_fin</v>
          </cell>
          <cell r="C963" t="str">
            <v>RHES_SOL_ELC</v>
          </cell>
          <cell r="D963">
            <v>2.1349390887346629</v>
          </cell>
          <cell r="E963">
            <v>3.3906652599428901</v>
          </cell>
          <cell r="F963">
            <v>4.2273193886143394</v>
          </cell>
          <cell r="G963">
            <v>5.4240398950043192</v>
          </cell>
          <cell r="H963">
            <v>7.2894639317640975</v>
          </cell>
          <cell r="I963">
            <v>9.7964333422326568</v>
          </cell>
        </row>
        <row r="964">
          <cell r="A964" t="str">
            <v>D-DH2</v>
          </cell>
          <cell r="B964" t="str">
            <v>VAR_fout</v>
          </cell>
          <cell r="C964" t="str">
            <v>H2</v>
          </cell>
          <cell r="G964">
            <v>9.3638973499306934E-6</v>
          </cell>
          <cell r="H964">
            <v>1.7516380071469868</v>
          </cell>
          <cell r="I964">
            <v>1.8533523019424409</v>
          </cell>
        </row>
        <row r="965">
          <cell r="A965" t="str">
            <v>D-DH2</v>
          </cell>
          <cell r="B965" t="str">
            <v>VAR_fin</v>
          </cell>
          <cell r="C965" t="str">
            <v>H2_E</v>
          </cell>
          <cell r="G965">
            <v>9.4584821716471729E-6</v>
          </cell>
          <cell r="H965">
            <v>1.7693313203504926</v>
          </cell>
          <cell r="I965">
            <v>1.8720730322650909</v>
          </cell>
        </row>
        <row r="966">
          <cell r="A966" t="str">
            <v>D-DH2</v>
          </cell>
          <cell r="B966" t="str">
            <v>VAR_ncap</v>
          </cell>
          <cell r="C966" t="str">
            <v>-</v>
          </cell>
          <cell r="G966">
            <v>5.5555550262624697E-5</v>
          </cell>
          <cell r="H966">
            <v>0.18500329624265399</v>
          </cell>
          <cell r="I966">
            <v>1.36483873792795E-2</v>
          </cell>
        </row>
        <row r="967">
          <cell r="A967" t="str">
            <v>D-DH2</v>
          </cell>
          <cell r="B967" t="str">
            <v>VAR_cap</v>
          </cell>
          <cell r="C967" t="str">
            <v>-</v>
          </cell>
          <cell r="G967">
            <v>5.5555550262624697E-5</v>
          </cell>
          <cell r="H967">
            <v>0.23527431724614101</v>
          </cell>
          <cell r="I967">
            <v>0.24892270462541999</v>
          </cell>
        </row>
        <row r="968">
          <cell r="A968" t="str">
            <v>ITOT-SWHHFOBR</v>
          </cell>
          <cell r="B968" t="str">
            <v>VAR_fout</v>
          </cell>
          <cell r="C968" t="str">
            <v>ITOT-SWH</v>
          </cell>
          <cell r="D968">
            <v>1.8458230059807055</v>
          </cell>
          <cell r="E968">
            <v>4.6763263369450534E-4</v>
          </cell>
          <cell r="F968">
            <v>1.2461944824706795E-3</v>
          </cell>
          <cell r="G968">
            <v>6.6067524262819932E-4</v>
          </cell>
          <cell r="H968">
            <v>1.1312665048856137E-3</v>
          </cell>
        </row>
        <row r="969">
          <cell r="A969" t="str">
            <v>ITOT-SWHHFOBR</v>
          </cell>
          <cell r="B969" t="str">
            <v>VAR_fout</v>
          </cell>
          <cell r="C969" t="str">
            <v>CO2_I</v>
          </cell>
          <cell r="D969">
            <v>210.21019997857499</v>
          </cell>
          <cell r="E969">
            <v>5.3026600094951699E-2</v>
          </cell>
          <cell r="F969">
            <v>0.140403438720062</v>
          </cell>
          <cell r="G969">
            <v>7.3647475472126495E-2</v>
          </cell>
          <cell r="H969">
            <v>0.12349108045535</v>
          </cell>
        </row>
        <row r="970">
          <cell r="A970" t="str">
            <v>ITOT-SWHHFOBR</v>
          </cell>
          <cell r="B970" t="str">
            <v>VAR_fin</v>
          </cell>
          <cell r="C970" t="str">
            <v>IHFO</v>
          </cell>
          <cell r="D970">
            <v>2.7300025971243573</v>
          </cell>
          <cell r="E970">
            <v>6.8865714409028101E-4</v>
          </cell>
          <cell r="F970">
            <v>1.8234212820787269E-3</v>
          </cell>
          <cell r="G970">
            <v>9.5646072041722827E-4</v>
          </cell>
          <cell r="H970">
            <v>1.6037802656538923E-3</v>
          </cell>
        </row>
        <row r="971">
          <cell r="A971" t="str">
            <v>ITOT-SWHHFOBR</v>
          </cell>
          <cell r="B971" t="str">
            <v>VAR_ncap</v>
          </cell>
          <cell r="C971" t="str">
            <v>-</v>
          </cell>
          <cell r="D971">
            <v>5.94716769844635E-4</v>
          </cell>
          <cell r="E971">
            <v>1.63025527708643E-5</v>
          </cell>
          <cell r="F971">
            <v>8.1724043107923703E-5</v>
          </cell>
          <cell r="G971">
            <v>1.6976772788087701E-5</v>
          </cell>
          <cell r="H971">
            <v>9.7291406985320201E-5</v>
          </cell>
        </row>
        <row r="972">
          <cell r="A972" t="str">
            <v>ITOT-SWHHFOBR</v>
          </cell>
          <cell r="B972" t="str">
            <v>VAR_cap</v>
          </cell>
          <cell r="C972" t="str">
            <v>-</v>
          </cell>
          <cell r="D972">
            <v>0.10131171676984464</v>
          </cell>
          <cell r="E972">
            <v>4.4240534843489887E-5</v>
          </cell>
          <cell r="F972">
            <v>1.1747506279341513E-4</v>
          </cell>
          <cell r="G972">
            <v>6.2451518050510302E-5</v>
          </cell>
          <cell r="H972">
            <v>1.0652953963564231E-4</v>
          </cell>
          <cell r="I972">
            <v>1.7787726876020756E-9</v>
          </cell>
        </row>
        <row r="973">
          <cell r="A973" t="str">
            <v>RHSA-WHSTG-ELCHP</v>
          </cell>
          <cell r="B973" t="str">
            <v>VAR_fout</v>
          </cell>
          <cell r="C973" t="str">
            <v>RHSA-WHAELCH</v>
          </cell>
          <cell r="F973">
            <v>1.5631738080035185</v>
          </cell>
          <cell r="G973">
            <v>2.2258914960069665</v>
          </cell>
          <cell r="H973">
            <v>2.3839277121658995</v>
          </cell>
          <cell r="I973">
            <v>2.7515133320986713</v>
          </cell>
        </row>
        <row r="974">
          <cell r="A974" t="str">
            <v>RHSA-WHSTG-ELCHP</v>
          </cell>
          <cell r="B974" t="str">
            <v>VAR_fin</v>
          </cell>
          <cell r="C974" t="str">
            <v>RHSA-WHAELCH</v>
          </cell>
          <cell r="F974">
            <v>1.5632416348118743</v>
          </cell>
          <cell r="G974">
            <v>2.2259848676352467</v>
          </cell>
          <cell r="H974">
            <v>2.3840317999158671</v>
          </cell>
          <cell r="I974">
            <v>2.7516230524895238</v>
          </cell>
        </row>
        <row r="975">
          <cell r="A975" t="str">
            <v>RHSA-WHSTG-ELCHP</v>
          </cell>
          <cell r="B975" t="str">
            <v>VAR_ncap</v>
          </cell>
          <cell r="C975" t="str">
            <v>-</v>
          </cell>
          <cell r="D975">
            <v>9.6115741326325606E-3</v>
          </cell>
          <cell r="E975">
            <v>4.8370973901901301E-2</v>
          </cell>
          <cell r="F975">
            <v>8.7446404776023196E-2</v>
          </cell>
          <cell r="G975">
            <v>7.8894491855286603E-2</v>
          </cell>
          <cell r="H975">
            <v>0.159972333987836</v>
          </cell>
          <cell r="I975">
            <v>0.17472943343856101</v>
          </cell>
        </row>
        <row r="976">
          <cell r="A976" t="str">
            <v>RHSA-WHSTG-ELCHP</v>
          </cell>
          <cell r="B976" t="str">
            <v>VAR_cap</v>
          </cell>
          <cell r="C976" t="str">
            <v>-</v>
          </cell>
          <cell r="D976">
            <v>9.6128136620356498E-3</v>
          </cell>
          <cell r="E976">
            <v>5.7917580029649876E-2</v>
          </cell>
          <cell r="F976">
            <v>0.14533280740295906</v>
          </cell>
          <cell r="G976">
            <v>0.22418271187218838</v>
          </cell>
          <cell r="H976">
            <v>0.26401204730413325</v>
          </cell>
          <cell r="I976">
            <v>0.305466627951689</v>
          </cell>
        </row>
        <row r="977">
          <cell r="A977" t="str">
            <v>ITOT-SWHSTG-ELCHP</v>
          </cell>
          <cell r="B977" t="str">
            <v>VAR_fout</v>
          </cell>
          <cell r="C977" t="str">
            <v>ITOT-SWHAELCH</v>
          </cell>
          <cell r="F977">
            <v>4.2837254263190291E-3</v>
          </cell>
          <cell r="G977">
            <v>1.2651448444945511E-3</v>
          </cell>
          <cell r="H977">
            <v>1.187401628888449E-2</v>
          </cell>
          <cell r="I977">
            <v>2.1588824606586017E-2</v>
          </cell>
        </row>
        <row r="978">
          <cell r="A978" t="str">
            <v>ITOT-SWHSTG-ELCHP</v>
          </cell>
          <cell r="B978" t="str">
            <v>VAR_fin</v>
          </cell>
          <cell r="C978" t="str">
            <v>ITOT-SWHAELCH</v>
          </cell>
          <cell r="F978">
            <v>5.54095091530055E-3</v>
          </cell>
          <cell r="G978">
            <v>1.6001882584969214E-3</v>
          </cell>
          <cell r="H978">
            <v>1.398962276608787E-2</v>
          </cell>
          <cell r="I978">
            <v>2.4013240982746598E-2</v>
          </cell>
        </row>
        <row r="979">
          <cell r="A979" t="str">
            <v>ITOT-SWHSTG-ELCHP</v>
          </cell>
          <cell r="B979" t="str">
            <v>VAR_ncap</v>
          </cell>
          <cell r="C979" t="str">
            <v>-</v>
          </cell>
          <cell r="D979">
            <v>1.7767516451901701E-2</v>
          </cell>
          <cell r="E979">
            <v>3.7912049138840798E-4</v>
          </cell>
          <cell r="F979">
            <v>1.29278917306208E-2</v>
          </cell>
          <cell r="G979">
            <v>1.85667004319073E-2</v>
          </cell>
          <cell r="H979">
            <v>2.1318481304218699E-2</v>
          </cell>
          <cell r="I979">
            <v>5.9024243924005799E-2</v>
          </cell>
        </row>
        <row r="980">
          <cell r="A980" t="str">
            <v>ITOT-SWHSTG-ELCHP</v>
          </cell>
          <cell r="B980" t="str">
            <v>VAR_cap</v>
          </cell>
          <cell r="C980" t="str">
            <v>-</v>
          </cell>
          <cell r="D980">
            <v>1.7767516451901701E-2</v>
          </cell>
          <cell r="E980">
            <v>1.7974266980556881E-2</v>
          </cell>
          <cell r="F980">
            <v>3.0864423253738487E-2</v>
          </cell>
          <cell r="G980">
            <v>4.9388242344806273E-2</v>
          </cell>
          <cell r="H980">
            <v>4.9718735791717698E-2</v>
          </cell>
          <cell r="I980">
            <v>8.0149735502387479E-2</v>
          </cell>
        </row>
        <row r="981">
          <cell r="A981" t="str">
            <v>D-RHNS_LTH_CHPWOD</v>
          </cell>
          <cell r="B981" t="str">
            <v>VAR_fout</v>
          </cell>
          <cell r="C981" t="str">
            <v>RHNS_LTH_CHPWOD_ON</v>
          </cell>
          <cell r="G981">
            <v>1.6171987312496164E-3</v>
          </cell>
          <cell r="H981">
            <v>1.9019807704129651E-3</v>
          </cell>
          <cell r="I981">
            <v>8.6633037172587557E-4</v>
          </cell>
        </row>
        <row r="982">
          <cell r="A982" t="str">
            <v>D-RHNS_LTH_CHPWOD</v>
          </cell>
          <cell r="B982" t="str">
            <v>VAR_fout</v>
          </cell>
          <cell r="C982" t="str">
            <v>RHSA_LTH</v>
          </cell>
          <cell r="G982">
            <v>2.4039677134786298E-4</v>
          </cell>
          <cell r="H982">
            <v>5.6845007943312064E-4</v>
          </cell>
          <cell r="I982">
            <v>9.530575428102159E-6</v>
          </cell>
        </row>
        <row r="983">
          <cell r="A983" t="str">
            <v>D-RHNS_LTH_CHPWOD</v>
          </cell>
          <cell r="B983" t="str">
            <v>VAR_fout</v>
          </cell>
          <cell r="C983" t="str">
            <v>LTH</v>
          </cell>
          <cell r="G983">
            <v>1.2785125130301396E-6</v>
          </cell>
          <cell r="H983">
            <v>4.483888022301046E-6</v>
          </cell>
          <cell r="I983">
            <v>2.0084163365849826E-6</v>
          </cell>
        </row>
        <row r="984">
          <cell r="A984" t="str">
            <v>D-RHNS_LTH_CHPWOD</v>
          </cell>
          <cell r="B984" t="str">
            <v>VAR_fin</v>
          </cell>
          <cell r="C984" t="str">
            <v>RHNS_LTH_CHPWOD</v>
          </cell>
          <cell r="E984">
            <v>2.3792694460436194E-6</v>
          </cell>
          <cell r="F984">
            <v>2.3191658103111157E-6</v>
          </cell>
          <cell r="G984">
            <v>1.8604854345433241E-3</v>
          </cell>
          <cell r="H984">
            <v>2.4753871289036685E-3</v>
          </cell>
          <cell r="I984">
            <v>8.7919308910961911E-4</v>
          </cell>
        </row>
        <row r="985">
          <cell r="A985" t="str">
            <v>D-SBIO</v>
          </cell>
          <cell r="B985" t="str">
            <v>VAR_fout</v>
          </cell>
          <cell r="C985" t="str">
            <v>SBIO</v>
          </cell>
          <cell r="D985">
            <v>4.047675780661006</v>
          </cell>
          <cell r="E985">
            <v>4.5839719023179004</v>
          </cell>
          <cell r="F985">
            <v>5.1515436313043095</v>
          </cell>
          <cell r="G985">
            <v>5.3124999782467341</v>
          </cell>
          <cell r="H985">
            <v>7.4471355487503654</v>
          </cell>
          <cell r="I985">
            <v>17.509298475080968</v>
          </cell>
        </row>
        <row r="986">
          <cell r="A986" t="str">
            <v>D-SBIO</v>
          </cell>
          <cell r="B986" t="str">
            <v>VAR_fin</v>
          </cell>
          <cell r="C986" t="str">
            <v>BIO</v>
          </cell>
          <cell r="D986">
            <v>4.047675780661006</v>
          </cell>
          <cell r="E986">
            <v>4.5839719023179004</v>
          </cell>
          <cell r="F986">
            <v>5.1515436313043095</v>
          </cell>
          <cell r="G986">
            <v>5.3124999782467341</v>
          </cell>
          <cell r="H986">
            <v>7.4471355487503654</v>
          </cell>
          <cell r="I986">
            <v>17.509298475080968</v>
          </cell>
        </row>
        <row r="987">
          <cell r="A987" t="str">
            <v>RHEM-SHDEM</v>
          </cell>
          <cell r="B987" t="str">
            <v>VAR_fout</v>
          </cell>
          <cell r="C987" t="str">
            <v>RHEM-SHD</v>
          </cell>
          <cell r="D987">
            <v>66.986774791699034</v>
          </cell>
          <cell r="E987">
            <v>66.832236554610731</v>
          </cell>
          <cell r="F987">
            <v>66.893513018885002</v>
          </cell>
          <cell r="G987">
            <v>65.759124607960075</v>
          </cell>
          <cell r="H987">
            <v>64.496684553178937</v>
          </cell>
          <cell r="I987">
            <v>62.757584661612597</v>
          </cell>
        </row>
        <row r="988">
          <cell r="A988" t="str">
            <v>RHEM-SHDEM</v>
          </cell>
          <cell r="B988" t="str">
            <v>VAR_fin</v>
          </cell>
          <cell r="C988" t="str">
            <v>RHEM-SHNST</v>
          </cell>
          <cell r="D988">
            <v>6.8331563421423658E-2</v>
          </cell>
          <cell r="E988">
            <v>5.4815927797882165E-5</v>
          </cell>
          <cell r="F988">
            <v>3.0240384336770081E-3</v>
          </cell>
          <cell r="G988">
            <v>7.2756747587904519E-4</v>
          </cell>
          <cell r="H988">
            <v>4.2532477637573389E-2</v>
          </cell>
          <cell r="I988">
            <v>3.9323542395926808E-2</v>
          </cell>
        </row>
        <row r="989">
          <cell r="A989" t="str">
            <v>RHEM-SHDEM</v>
          </cell>
          <cell r="B989" t="str">
            <v>VAR_fin</v>
          </cell>
          <cell r="C989" t="str">
            <v>RHEM-SHPLT</v>
          </cell>
          <cell r="D989">
            <v>1.3663379252977383</v>
          </cell>
          <cell r="E989">
            <v>1.607745691982658</v>
          </cell>
          <cell r="F989">
            <v>1.605030907736904</v>
          </cell>
          <cell r="G989">
            <v>1.6071960073009139</v>
          </cell>
          <cell r="H989">
            <v>1.6185739361793907</v>
          </cell>
          <cell r="I989">
            <v>1.6102001829746817</v>
          </cell>
        </row>
        <row r="990">
          <cell r="A990" t="str">
            <v>RHEM-SHDEM</v>
          </cell>
          <cell r="B990" t="str">
            <v>VAR_fin</v>
          </cell>
          <cell r="C990" t="str">
            <v>RHEM-SHNGAH</v>
          </cell>
          <cell r="E990">
            <v>1.1166831003577199E-5</v>
          </cell>
          <cell r="F990">
            <v>5.3576625183503626E-3</v>
          </cell>
          <cell r="G990">
            <v>1.841733425239451E-3</v>
          </cell>
          <cell r="H990">
            <v>6.9860633566762684E-2</v>
          </cell>
          <cell r="I990">
            <v>6.400825452822867E-2</v>
          </cell>
        </row>
        <row r="991">
          <cell r="A991" t="str">
            <v>RHEM-SHDEM</v>
          </cell>
          <cell r="B991" t="str">
            <v>VAR_fin</v>
          </cell>
          <cell r="C991" t="str">
            <v>RHEM-SHLTHC-WOD</v>
          </cell>
          <cell r="E991">
            <v>2.4778258693569532E-6</v>
          </cell>
          <cell r="G991">
            <v>3.9185601472571906E-3</v>
          </cell>
          <cell r="H991">
            <v>7.0815209217082772E-2</v>
          </cell>
          <cell r="I991">
            <v>6.1989114259651541E-2</v>
          </cell>
        </row>
        <row r="992">
          <cell r="A992" t="str">
            <v>RHEM-SHDEM</v>
          </cell>
          <cell r="B992" t="str">
            <v>VAR_fin</v>
          </cell>
          <cell r="C992" t="str">
            <v>RHEM-SHSOL</v>
          </cell>
          <cell r="D992">
            <v>0.44101280654864439</v>
          </cell>
          <cell r="E992">
            <v>0.47088961401864599</v>
          </cell>
          <cell r="F992">
            <v>0.46868157534584448</v>
          </cell>
          <cell r="G992">
            <v>0.47052369129253402</v>
          </cell>
          <cell r="H992">
            <v>1.4384464837713336</v>
          </cell>
          <cell r="I992">
            <v>1.399997511776172</v>
          </cell>
        </row>
        <row r="993">
          <cell r="A993" t="str">
            <v>RHEM-SHDEM</v>
          </cell>
          <cell r="B993" t="str">
            <v>VAR_fin</v>
          </cell>
          <cell r="C993" t="str">
            <v>RHEM-SHLTHD</v>
          </cell>
          <cell r="D993">
            <v>1.960608265971443</v>
          </cell>
          <cell r="E993">
            <v>3.7886708297904024</v>
          </cell>
          <cell r="F993">
            <v>3.8555261652766206</v>
          </cell>
          <cell r="G993">
            <v>4.0907806352574836</v>
          </cell>
          <cell r="H993">
            <v>3.5637467027591834</v>
          </cell>
          <cell r="I993">
            <v>3.361414990924033</v>
          </cell>
        </row>
        <row r="994">
          <cell r="A994" t="str">
            <v>RHEM-SHDEM</v>
          </cell>
          <cell r="B994" t="str">
            <v>VAR_fin</v>
          </cell>
          <cell r="C994" t="str">
            <v>RHEM-SHNGA</v>
          </cell>
          <cell r="D994">
            <v>18.886958707493175</v>
          </cell>
          <cell r="E994">
            <v>18.927676453090225</v>
          </cell>
          <cell r="F994">
            <v>18.960118272199388</v>
          </cell>
          <cell r="G994">
            <v>18.789612040620856</v>
          </cell>
          <cell r="H994">
            <v>16.029771921005644</v>
          </cell>
          <cell r="I994">
            <v>8.5673806986526575</v>
          </cell>
        </row>
        <row r="995">
          <cell r="A995" t="str">
            <v>RHEM-SHDEM</v>
          </cell>
          <cell r="B995" t="str">
            <v>VAR_fin</v>
          </cell>
          <cell r="C995" t="str">
            <v>RHEM-SHELCB</v>
          </cell>
          <cell r="D995">
            <v>4.5477350253460544</v>
          </cell>
          <cell r="E995">
            <v>3.663289289068937</v>
          </cell>
          <cell r="F995">
            <v>4.3061356839974856</v>
          </cell>
          <cell r="G995">
            <v>2.6584170090858055</v>
          </cell>
          <cell r="H995">
            <v>0.98258726470377244</v>
          </cell>
          <cell r="I995">
            <v>0.37911549255138211</v>
          </cell>
        </row>
        <row r="996">
          <cell r="A996" t="str">
            <v>RHEM-SHDEM</v>
          </cell>
          <cell r="B996" t="str">
            <v>VAR_fin</v>
          </cell>
          <cell r="C996" t="str">
            <v>RHEM-SHELCH</v>
          </cell>
          <cell r="D996">
            <v>9.8032059274200947</v>
          </cell>
          <cell r="E996">
            <v>11.655141899535039</v>
          </cell>
          <cell r="F996">
            <v>11.651623973625377</v>
          </cell>
          <cell r="G996">
            <v>11.654348485995833</v>
          </cell>
          <cell r="H996">
            <v>13.287255487100786</v>
          </cell>
          <cell r="I996">
            <v>32.984588729747209</v>
          </cell>
        </row>
        <row r="997">
          <cell r="A997" t="str">
            <v>RHEM-SHDEM</v>
          </cell>
          <cell r="B997" t="str">
            <v>VAR_fin</v>
          </cell>
          <cell r="C997" t="str">
            <v>RHEM-SHLFO</v>
          </cell>
          <cell r="D997">
            <v>23.311536247622481</v>
          </cell>
          <cell r="E997">
            <v>18.501673867128364</v>
          </cell>
          <cell r="F997">
            <v>18.343073812102524</v>
          </cell>
          <cell r="G997">
            <v>18.345633436764714</v>
          </cell>
          <cell r="H997">
            <v>12.973571381435399</v>
          </cell>
          <cell r="I997">
            <v>6.1357753689468712E-2</v>
          </cell>
        </row>
        <row r="998">
          <cell r="A998" t="str">
            <v>RHEM-SHDEM</v>
          </cell>
          <cell r="B998" t="str">
            <v>VAR_fin</v>
          </cell>
          <cell r="C998" t="str">
            <v>RHEM-SHCON</v>
          </cell>
          <cell r="D998">
            <v>1.7993065010237514</v>
          </cell>
          <cell r="E998">
            <v>4.5184960691720297</v>
          </cell>
          <cell r="F998">
            <v>4.5177557286424701</v>
          </cell>
          <cell r="G998">
            <v>4.5185792416941162</v>
          </cell>
          <cell r="H998">
            <v>11.117694101766745</v>
          </cell>
          <cell r="I998">
            <v>12.259197489099222</v>
          </cell>
        </row>
        <row r="999">
          <cell r="A999" t="str">
            <v>RHEM-SHDEM</v>
          </cell>
          <cell r="B999" t="str">
            <v>VAR_fin</v>
          </cell>
          <cell r="C999" t="str">
            <v>RHEM-SHWOD</v>
          </cell>
          <cell r="D999">
            <v>4.6650271535059318</v>
          </cell>
          <cell r="E999">
            <v>3.692219353868663</v>
          </cell>
          <cell r="F999">
            <v>3.1501973501159775</v>
          </cell>
          <cell r="G999">
            <v>3.1183719768328104</v>
          </cell>
          <cell r="H999">
            <v>2.3235154899812942</v>
          </cell>
          <cell r="I999">
            <v>1.0138481292062518</v>
          </cell>
        </row>
        <row r="1000">
          <cell r="A1000" t="str">
            <v>RHEM-SHDEM</v>
          </cell>
          <cell r="B1000" t="str">
            <v>VAR_fin</v>
          </cell>
          <cell r="C1000" t="str">
            <v>RHEM-SHLTHC-NGA</v>
          </cell>
          <cell r="D1000">
            <v>0.13673976545355873</v>
          </cell>
          <cell r="E1000">
            <v>6.3968198857842539E-3</v>
          </cell>
          <cell r="F1000">
            <v>2.7022990434146008E-2</v>
          </cell>
          <cell r="G1000">
            <v>0.49921103784826021</v>
          </cell>
          <cell r="H1000">
            <v>0.97835028007846192</v>
          </cell>
          <cell r="I1000">
            <v>0.95519960521652481</v>
          </cell>
        </row>
        <row r="1001">
          <cell r="A1001" t="str">
            <v>ITOT-SWHH2BR</v>
          </cell>
          <cell r="B1001" t="str">
            <v>VAR_fout</v>
          </cell>
          <cell r="C1001" t="str">
            <v>ITOT-SWH</v>
          </cell>
          <cell r="G1001">
            <v>4.727590983876988E-3</v>
          </cell>
          <cell r="H1001">
            <v>7.1859905411746432</v>
          </cell>
          <cell r="I1001">
            <v>14.455705401260625</v>
          </cell>
        </row>
        <row r="1002">
          <cell r="A1002" t="str">
            <v>ITOT-SWHH2BR</v>
          </cell>
          <cell r="B1002" t="str">
            <v>VAR_fin</v>
          </cell>
          <cell r="C1002" t="str">
            <v>IH2</v>
          </cell>
          <cell r="G1002">
            <v>5.87275952938986E-3</v>
          </cell>
          <cell r="H1002">
            <v>8.8877618544333803</v>
          </cell>
          <cell r="I1002">
            <v>17.801506154960247</v>
          </cell>
        </row>
        <row r="1003">
          <cell r="A1003" t="str">
            <v>ITOT-SWHH2BR</v>
          </cell>
          <cell r="B1003" t="str">
            <v>VAR_ncap</v>
          </cell>
          <cell r="C1003" t="str">
            <v>-</v>
          </cell>
          <cell r="G1003">
            <v>4.1275910408930403E-4</v>
          </cell>
          <cell r="H1003">
            <v>2.1472784278549199E-2</v>
          </cell>
          <cell r="I1003">
            <v>1.03150141646231</v>
          </cell>
        </row>
        <row r="1004">
          <cell r="A1004" t="str">
            <v>ITOT-SWHH2BR</v>
          </cell>
          <cell r="B1004" t="str">
            <v>VAR_cap</v>
          </cell>
          <cell r="C1004" t="str">
            <v>-</v>
          </cell>
          <cell r="G1004">
            <v>4.1275910408930403E-4</v>
          </cell>
          <cell r="H1004">
            <v>0.62743134630474018</v>
          </cell>
          <cell r="I1004">
            <v>1.3032782826724385</v>
          </cell>
        </row>
        <row r="1005">
          <cell r="A1005" t="str">
            <v>RHNS-SHSTG-ELC</v>
          </cell>
          <cell r="B1005" t="str">
            <v>VAR_fout</v>
          </cell>
          <cell r="C1005" t="str">
            <v>RHNS-SHAELCB</v>
          </cell>
          <cell r="F1005">
            <v>7.2263788801883054E-3</v>
          </cell>
          <cell r="G1005">
            <v>3.6928097084611546E-4</v>
          </cell>
          <cell r="H1005">
            <v>7.2855184251420957E-5</v>
          </cell>
          <cell r="I1005">
            <v>3.0841960302678798E-5</v>
          </cell>
        </row>
        <row r="1006">
          <cell r="A1006" t="str">
            <v>RHNS-SHSTG-ELC</v>
          </cell>
          <cell r="B1006" t="str">
            <v>VAR_fin</v>
          </cell>
          <cell r="C1006" t="str">
            <v>RHNS-SHAELCB</v>
          </cell>
          <cell r="E1006">
            <v>5.2683081477388099E-8</v>
          </cell>
          <cell r="F1006">
            <v>7.2268498155441396E-3</v>
          </cell>
          <cell r="G1006">
            <v>3.6940587451768679E-4</v>
          </cell>
          <cell r="H1006">
            <v>7.2960932604644368E-5</v>
          </cell>
          <cell r="I1006">
            <v>3.0847040728329656E-5</v>
          </cell>
        </row>
        <row r="1007">
          <cell r="A1007" t="str">
            <v>RHNS-SHSTG-ELC</v>
          </cell>
          <cell r="B1007" t="str">
            <v>VAR_ncap</v>
          </cell>
          <cell r="C1007" t="str">
            <v>-</v>
          </cell>
          <cell r="D1007">
            <v>1.7759167793507101E-4</v>
          </cell>
          <cell r="E1007">
            <v>7.14086982129127E-4</v>
          </cell>
          <cell r="F1007">
            <v>4.78532200862164E-5</v>
          </cell>
          <cell r="G1007">
            <v>2.3551761921977999E-5</v>
          </cell>
          <cell r="H1007">
            <v>1.40845241120749E-5</v>
          </cell>
          <cell r="I1007">
            <v>7.0343592241945298E-6</v>
          </cell>
        </row>
        <row r="1008">
          <cell r="A1008" t="str">
            <v>RHNS-SHSTG-ELC</v>
          </cell>
          <cell r="B1008" t="str">
            <v>VAR_cap</v>
          </cell>
          <cell r="C1008" t="str">
            <v>-</v>
          </cell>
          <cell r="D1008">
            <v>1.7759167793507101E-4</v>
          </cell>
          <cell r="E1008">
            <v>8.8358651899675476E-4</v>
          </cell>
          <cell r="F1008">
            <v>9.0519791133217005E-4</v>
          </cell>
          <cell r="G1008">
            <v>1.0483272909433397E-4</v>
          </cell>
          <cell r="H1008">
            <v>3.1490068977832301E-5</v>
          </cell>
          <cell r="I1008">
            <v>1.3279250903272001E-5</v>
          </cell>
        </row>
        <row r="1009">
          <cell r="A1009" t="str">
            <v>RHES-SHCOABR</v>
          </cell>
          <cell r="B1009" t="str">
            <v>VAR_fout</v>
          </cell>
          <cell r="C1009" t="str">
            <v>CO2_R</v>
          </cell>
          <cell r="D1009">
            <v>9.2702131864969104</v>
          </cell>
          <cell r="E1009">
            <v>9.2701273840378207</v>
          </cell>
          <cell r="F1009">
            <v>0.24911537983172999</v>
          </cell>
          <cell r="G1009">
            <v>0.126468031786757</v>
          </cell>
        </row>
        <row r="1010">
          <cell r="A1010" t="str">
            <v>RHES-SHCOABR</v>
          </cell>
          <cell r="B1010" t="str">
            <v>VAR_fout</v>
          </cell>
          <cell r="C1010" t="str">
            <v>RHES-SHCOA</v>
          </cell>
          <cell r="D1010">
            <v>7.2001655817451785E-2</v>
          </cell>
          <cell r="E1010">
            <v>7.2000989390584955E-2</v>
          </cell>
          <cell r="F1010">
            <v>1.9348767365571292E-3</v>
          </cell>
          <cell r="G1010">
            <v>9.8227597504277017E-4</v>
          </cell>
        </row>
        <row r="1011">
          <cell r="A1011" t="str">
            <v>RHES-SHCOABR</v>
          </cell>
          <cell r="B1011" t="str">
            <v>VAR_fin</v>
          </cell>
          <cell r="C1011" t="str">
            <v>RCOA</v>
          </cell>
          <cell r="D1011">
            <v>0.10000229974646078</v>
          </cell>
          <cell r="E1011">
            <v>0.10000137415359019</v>
          </cell>
          <cell r="F1011">
            <v>2.6873288007737903E-3</v>
          </cell>
          <cell r="G1011">
            <v>1.3642721875594028E-3</v>
          </cell>
        </row>
        <row r="1012">
          <cell r="A1012" t="str">
            <v>RHES-SHCOABR</v>
          </cell>
          <cell r="B1012" t="str">
            <v>VAR_cap</v>
          </cell>
          <cell r="C1012" t="str">
            <v>-</v>
          </cell>
          <cell r="D1012">
            <v>7.0000000000000001E-3</v>
          </cell>
          <cell r="E1012">
            <v>6.9294313652444577E-3</v>
          </cell>
          <cell r="F1012">
            <v>2.714502048112204E-4</v>
          </cell>
          <cell r="G1012">
            <v>1.5031525933733008E-4</v>
          </cell>
        </row>
        <row r="1013">
          <cell r="A1013" t="str">
            <v>D-INGA</v>
          </cell>
          <cell r="B1013" t="str">
            <v>VAR_fout</v>
          </cell>
          <cell r="C1013" t="str">
            <v>CO2</v>
          </cell>
          <cell r="D1013">
            <v>2102.0924198408602</v>
          </cell>
          <cell r="E1013">
            <v>1815.5352790014799</v>
          </cell>
          <cell r="F1013">
            <v>1836.17473009435</v>
          </cell>
          <cell r="G1013">
            <v>1261.2908338228799</v>
          </cell>
          <cell r="H1013">
            <v>698.123148744888</v>
          </cell>
          <cell r="I1013">
            <v>105.69804777151499</v>
          </cell>
        </row>
        <row r="1014">
          <cell r="A1014" t="str">
            <v>D-INGA</v>
          </cell>
          <cell r="B1014" t="str">
            <v>VAR_fout</v>
          </cell>
          <cell r="C1014" t="str">
            <v>INGA</v>
          </cell>
          <cell r="D1014">
            <v>37.477604408549759</v>
          </cell>
          <cell r="E1014">
            <v>32.088017873399586</v>
          </cell>
          <cell r="F1014">
            <v>34.99837854641985</v>
          </cell>
          <cell r="G1014">
            <v>24.834423880116201</v>
          </cell>
          <cell r="H1014">
            <v>16.949315846305332</v>
          </cell>
          <cell r="I1014">
            <v>6.4196848302656546</v>
          </cell>
        </row>
        <row r="1015">
          <cell r="A1015" t="str">
            <v>D-INGA</v>
          </cell>
          <cell r="B1015" t="str">
            <v>VAR_fin</v>
          </cell>
          <cell r="C1015" t="str">
            <v>NGA</v>
          </cell>
          <cell r="D1015">
            <v>37.271142195759879</v>
          </cell>
          <cell r="E1015">
            <v>32.190341826267357</v>
          </cell>
          <cell r="F1015">
            <v>32.556289540679984</v>
          </cell>
          <cell r="G1015">
            <v>22.363312656434008</v>
          </cell>
          <cell r="H1015">
            <v>12.378070013207246</v>
          </cell>
          <cell r="I1015">
            <v>1.874078861197082</v>
          </cell>
        </row>
        <row r="1016">
          <cell r="A1016" t="str">
            <v>D-INGA</v>
          </cell>
          <cell r="B1016" t="str">
            <v>VAR_fin</v>
          </cell>
          <cell r="C1016" t="str">
            <v>BNGA</v>
          </cell>
          <cell r="D1016">
            <v>0.32618890194710187</v>
          </cell>
          <cell r="E1016">
            <v>1.8462383642617758E-4</v>
          </cell>
          <cell r="F1016">
            <v>2.5489297254074521</v>
          </cell>
          <cell r="G1016">
            <v>2.5489450878864184</v>
          </cell>
          <cell r="H1016">
            <v>4.526088259204033</v>
          </cell>
          <cell r="I1016">
            <v>4.5260913119693909</v>
          </cell>
        </row>
        <row r="1017">
          <cell r="A1017" t="str">
            <v>D-INGA</v>
          </cell>
          <cell r="B1017" t="str">
            <v>VAR_fin</v>
          </cell>
          <cell r="C1017" t="str">
            <v>H2</v>
          </cell>
          <cell r="F1017">
            <v>4.9657859872100692E-3</v>
          </cell>
          <cell r="G1017">
            <v>1.5061608075502711E-3</v>
          </cell>
          <cell r="H1017">
            <v>9.9306252904731954E-2</v>
          </cell>
          <cell r="I1017">
            <v>4.0029370351060439E-2</v>
          </cell>
        </row>
        <row r="1018">
          <cell r="A1018" t="str">
            <v>D-INGA</v>
          </cell>
          <cell r="B1018" t="str">
            <v>VAR_ncap</v>
          </cell>
          <cell r="C1018" t="str">
            <v>-</v>
          </cell>
          <cell r="D1018">
            <v>1.69653684542315E-6</v>
          </cell>
          <cell r="E1018">
            <v>9.3723802423857803E-7</v>
          </cell>
          <cell r="F1018">
            <v>1.29706160642329E-6</v>
          </cell>
          <cell r="G1018">
            <v>1.58117349279091E-6</v>
          </cell>
          <cell r="H1018">
            <v>4.5887283198060202E-6</v>
          </cell>
          <cell r="I1018">
            <v>1.54870119911849E-5</v>
          </cell>
        </row>
        <row r="1019">
          <cell r="A1019" t="str">
            <v>D-INGA</v>
          </cell>
          <cell r="B1019" t="str">
            <v>VAR_cap</v>
          </cell>
          <cell r="C1019" t="str">
            <v>-</v>
          </cell>
          <cell r="D1019">
            <v>1.9844850668029455</v>
          </cell>
          <cell r="E1019">
            <v>1.9844860040409698</v>
          </cell>
          <cell r="F1019">
            <v>1.9844873011025761</v>
          </cell>
          <cell r="G1019">
            <v>1.9844888822760689</v>
          </cell>
          <cell r="H1019">
            <v>1.9844964322588416</v>
          </cell>
          <cell r="I1019">
            <v>1.0954879864506528</v>
          </cell>
        </row>
        <row r="1020">
          <cell r="A1020" t="str">
            <v>RHEM-SHNGAHP</v>
          </cell>
          <cell r="B1020" t="str">
            <v>VAR_fout</v>
          </cell>
          <cell r="C1020" t="str">
            <v>CO2_R</v>
          </cell>
          <cell r="F1020">
            <v>2.7831367041627302E-2</v>
          </cell>
          <cell r="G1020">
            <v>3.29775250373038E-2</v>
          </cell>
          <cell r="H1020">
            <v>3.8728339251840001E-2</v>
          </cell>
          <cell r="I1020">
            <v>7.3674625493191204E-2</v>
          </cell>
        </row>
        <row r="1021">
          <cell r="A1021" t="str">
            <v>RHEM-SHNGAHP</v>
          </cell>
          <cell r="B1021" t="str">
            <v>VAR_fout</v>
          </cell>
          <cell r="C1021" t="str">
            <v>RHEM-SHANGAH</v>
          </cell>
          <cell r="F1021">
            <v>9.8692790927756261E-4</v>
          </cell>
          <cell r="G1021">
            <v>1.2161924127232617E-3</v>
          </cell>
          <cell r="H1021">
            <v>1.5244133535298725E-3</v>
          </cell>
          <cell r="I1021">
            <v>3.0567131853558058E-3</v>
          </cell>
        </row>
        <row r="1022">
          <cell r="A1022" t="str">
            <v>RHEM-SHNGAHP</v>
          </cell>
          <cell r="B1022" t="str">
            <v>VAR_fin</v>
          </cell>
          <cell r="C1022" t="str">
            <v>RHEMELCHPC</v>
          </cell>
          <cell r="F1022">
            <v>9.8692790927756261E-4</v>
          </cell>
          <cell r="G1022">
            <v>1.2161924127232617E-3</v>
          </cell>
          <cell r="H1022">
            <v>1.5244133535298725E-3</v>
          </cell>
          <cell r="I1022">
            <v>3.0567131853558058E-3</v>
          </cell>
        </row>
        <row r="1023">
          <cell r="A1023" t="str">
            <v>RHEM-SHNGAHP</v>
          </cell>
          <cell r="B1023" t="str">
            <v>VAR_fin</v>
          </cell>
          <cell r="C1023" t="str">
            <v>RNGA</v>
          </cell>
          <cell r="F1023">
            <v>4.934639546387813E-4</v>
          </cell>
          <cell r="G1023">
            <v>5.8470789073233745E-4</v>
          </cell>
          <cell r="H1023">
            <v>6.8667268177021205E-4</v>
          </cell>
          <cell r="I1023">
            <v>1.3062876860494893E-3</v>
          </cell>
        </row>
        <row r="1024">
          <cell r="A1024" t="str">
            <v>RHEM-SHNGAHP</v>
          </cell>
          <cell r="B1024" t="str">
            <v>VAR_ncap</v>
          </cell>
          <cell r="C1024" t="str">
            <v>-</v>
          </cell>
          <cell r="D1024">
            <v>7.8326837562892496E-7</v>
          </cell>
          <cell r="E1024">
            <v>2.41335177123252E-6</v>
          </cell>
          <cell r="F1024">
            <v>1.1425791363210601E-4</v>
          </cell>
          <cell r="G1024">
            <v>6.2102049642678997E-6</v>
          </cell>
          <cell r="H1024">
            <v>1.7644300655944899E-5</v>
          </cell>
          <cell r="I1024">
            <v>1.77199230227822E-4</v>
          </cell>
        </row>
        <row r="1025">
          <cell r="A1025" t="str">
            <v>RHEM-SHNGAHP</v>
          </cell>
          <cell r="B1025" t="str">
            <v>VAR_cap</v>
          </cell>
          <cell r="C1025" t="str">
            <v>-</v>
          </cell>
          <cell r="D1025">
            <v>7.8326837562892496E-7</v>
          </cell>
          <cell r="E1025">
            <v>3.1464004469067147E-6</v>
          </cell>
          <cell r="F1025">
            <v>1.1721554825472174E-4</v>
          </cell>
          <cell r="G1025">
            <v>1.2317748936506098E-4</v>
          </cell>
          <cell r="H1025">
            <v>1.5843080588130579E-4</v>
          </cell>
          <cell r="I1025">
            <v>2.3923443776741258E-4</v>
          </cell>
        </row>
        <row r="1026">
          <cell r="A1026" t="str">
            <v>D-SPLT</v>
          </cell>
          <cell r="B1026" t="str">
            <v>VAR_fout</v>
          </cell>
          <cell r="C1026" t="str">
            <v>SPLT</v>
          </cell>
          <cell r="D1026">
            <v>2.0856349405400518</v>
          </cell>
          <cell r="E1026">
            <v>2.4000926528638979</v>
          </cell>
          <cell r="F1026">
            <v>2.3576425085696111</v>
          </cell>
          <cell r="G1026">
            <v>2.4724746245069316</v>
          </cell>
          <cell r="H1026">
            <v>2.451588014603133</v>
          </cell>
          <cell r="I1026">
            <v>2.4740508914740365</v>
          </cell>
        </row>
        <row r="1027">
          <cell r="A1027" t="str">
            <v>D-SPLT</v>
          </cell>
          <cell r="B1027" t="str">
            <v>VAR_fin</v>
          </cell>
          <cell r="C1027" t="str">
            <v>PLT</v>
          </cell>
          <cell r="D1027">
            <v>2.0856349405400518</v>
          </cell>
          <cell r="E1027">
            <v>2.4000926528638979</v>
          </cell>
          <cell r="F1027">
            <v>2.3576425085696111</v>
          </cell>
          <cell r="G1027">
            <v>2.4724746245069316</v>
          </cell>
          <cell r="H1027">
            <v>2.451588014603133</v>
          </cell>
          <cell r="I1027">
            <v>2.4740508914740365</v>
          </cell>
        </row>
        <row r="1028">
          <cell r="A1028" t="str">
            <v>RHES-SHCONBR</v>
          </cell>
          <cell r="B1028" t="str">
            <v>VAR_fout</v>
          </cell>
          <cell r="C1028" t="str">
            <v>RHES-SHCON</v>
          </cell>
          <cell r="F1028">
            <v>2.0216836356989391E-4</v>
          </cell>
          <cell r="G1028">
            <v>2.1365904637800069E-4</v>
          </cell>
          <cell r="H1028">
            <v>2.7822636529326516E-4</v>
          </cell>
          <cell r="I1028">
            <v>2.8718429949551179E-4</v>
          </cell>
        </row>
        <row r="1029">
          <cell r="A1029" t="str">
            <v>RHES-SHCONBR</v>
          </cell>
          <cell r="B1029" t="str">
            <v>VAR_fin</v>
          </cell>
          <cell r="C1029" t="str">
            <v>CON</v>
          </cell>
          <cell r="F1029">
            <v>2.0216836356989391E-4</v>
          </cell>
          <cell r="G1029">
            <v>2.1365904637800069E-4</v>
          </cell>
          <cell r="H1029">
            <v>2.7822636529326516E-4</v>
          </cell>
          <cell r="I1029">
            <v>2.8718429949551179E-4</v>
          </cell>
        </row>
        <row r="1030">
          <cell r="A1030" t="str">
            <v>RHES-SHCONBR</v>
          </cell>
          <cell r="B1030" t="str">
            <v>VAR_ncap</v>
          </cell>
          <cell r="C1030" t="str">
            <v>-</v>
          </cell>
          <cell r="E1030">
            <v>8.3523164475166596E-8</v>
          </cell>
          <cell r="F1030">
            <v>2.0019629169583599E-5</v>
          </cell>
          <cell r="G1030">
            <v>1.7764976384332E-7</v>
          </cell>
          <cell r="H1030">
            <v>2.5039729161256903E-7</v>
          </cell>
          <cell r="I1030">
            <v>7.9517784068887504E-8</v>
          </cell>
        </row>
        <row r="1031">
          <cell r="A1031" t="str">
            <v>RHES-SHCONBR</v>
          </cell>
          <cell r="B1031" t="str">
            <v>VAR_cap</v>
          </cell>
          <cell r="C1031" t="str">
            <v>-</v>
          </cell>
          <cell r="E1031">
            <v>8.3523164475166596E-8</v>
          </cell>
          <cell r="F1031">
            <v>2.0103152334058701E-5</v>
          </cell>
          <cell r="G1031">
            <v>2.0248834055113718E-5</v>
          </cell>
          <cell r="H1031">
            <v>2.6416627296566544E-5</v>
          </cell>
          <cell r="I1031">
            <v>2.6483133090551323E-5</v>
          </cell>
        </row>
        <row r="1032">
          <cell r="A1032" t="str">
            <v>RHSA-WHSOLBR</v>
          </cell>
          <cell r="B1032" t="str">
            <v>VAR_fout</v>
          </cell>
          <cell r="C1032" t="str">
            <v>RHSA-WHASOL</v>
          </cell>
          <cell r="D1032">
            <v>1.721488024659851</v>
          </cell>
          <cell r="E1032">
            <v>1.9867172842731415</v>
          </cell>
          <cell r="F1032">
            <v>1.9867771580414997</v>
          </cell>
          <cell r="G1032">
            <v>1.9867912827673266</v>
          </cell>
          <cell r="H1032">
            <v>3.064271381761436</v>
          </cell>
          <cell r="I1032">
            <v>3.0641026793305959</v>
          </cell>
        </row>
        <row r="1033">
          <cell r="A1033" t="str">
            <v>RHSA-WHSOLBR</v>
          </cell>
          <cell r="B1033" t="str">
            <v>VAR_fin</v>
          </cell>
          <cell r="C1033" t="str">
            <v>SOL</v>
          </cell>
          <cell r="D1033">
            <v>1.721488024659851</v>
          </cell>
          <cell r="E1033">
            <v>1.9867172842731415</v>
          </cell>
          <cell r="F1033">
            <v>1.9867771580414997</v>
          </cell>
          <cell r="G1033">
            <v>1.9867912827673266</v>
          </cell>
          <cell r="H1033">
            <v>3.064271381761436</v>
          </cell>
          <cell r="I1033">
            <v>3.0641026793305959</v>
          </cell>
        </row>
        <row r="1034">
          <cell r="A1034" t="str">
            <v>RHSA-WHSOLBR</v>
          </cell>
          <cell r="B1034" t="str">
            <v>VAR_fin</v>
          </cell>
          <cell r="C1034" t="str">
            <v>RHSASOLBRC</v>
          </cell>
          <cell r="D1034">
            <v>1.721488024659851</v>
          </cell>
          <cell r="E1034">
            <v>1.9867172842731415</v>
          </cell>
          <cell r="F1034">
            <v>1.9867771580414997</v>
          </cell>
          <cell r="G1034">
            <v>1.9867912827673266</v>
          </cell>
          <cell r="H1034">
            <v>3.064271381761436</v>
          </cell>
          <cell r="I1034">
            <v>3.0641026793305959</v>
          </cell>
        </row>
        <row r="1035">
          <cell r="A1035" t="str">
            <v>RHSA-WHSOLBR</v>
          </cell>
          <cell r="B1035" t="str">
            <v>VAR_ncap</v>
          </cell>
          <cell r="C1035" t="str">
            <v>-</v>
          </cell>
          <cell r="E1035">
            <v>3.8518969840873898E-2</v>
          </cell>
          <cell r="F1035">
            <v>8.6954051788817E-6</v>
          </cell>
          <cell r="G1035">
            <v>2.0513192583239799E-6</v>
          </cell>
          <cell r="H1035">
            <v>0.32676218733064</v>
          </cell>
          <cell r="I1035">
            <v>0.15783277264349199</v>
          </cell>
        </row>
        <row r="1036">
          <cell r="A1036" t="str">
            <v>RHSA-WHSOLBR</v>
          </cell>
          <cell r="B1036" t="str">
            <v>VAR_cap</v>
          </cell>
          <cell r="C1036" t="str">
            <v>-</v>
          </cell>
          <cell r="D1036">
            <v>0.25000991745774798</v>
          </cell>
          <cell r="E1036">
            <v>0.28852888729862186</v>
          </cell>
          <cell r="F1036">
            <v>0.28853758270380075</v>
          </cell>
          <cell r="G1036">
            <v>0.28853963402305915</v>
          </cell>
          <cell r="H1036">
            <v>0.44502053078628301</v>
          </cell>
          <cell r="I1036">
            <v>0.44499644898364699</v>
          </cell>
        </row>
        <row r="1037">
          <cell r="A1037" t="str">
            <v>SCOM-SHCONBR</v>
          </cell>
          <cell r="B1037" t="str">
            <v>VAR_ncap</v>
          </cell>
          <cell r="C1037" t="str">
            <v>-</v>
          </cell>
          <cell r="E1037">
            <v>1.8279749106079999E-8</v>
          </cell>
          <cell r="F1037">
            <v>1.66357824403612E-8</v>
          </cell>
          <cell r="G1037">
            <v>1.5322447917693399E-8</v>
          </cell>
          <cell r="H1037">
            <v>1.9507256891231702E-8</v>
          </cell>
          <cell r="I1037">
            <v>1.42480100050955E-8</v>
          </cell>
        </row>
        <row r="1038">
          <cell r="A1038" t="str">
            <v>SCOM-SHCONBR</v>
          </cell>
          <cell r="B1038" t="str">
            <v>VAR_cap</v>
          </cell>
          <cell r="C1038" t="str">
            <v>-</v>
          </cell>
          <cell r="E1038">
            <v>1.8279749106079999E-8</v>
          </cell>
          <cell r="F1038">
            <v>2.4656047800931903E-8</v>
          </cell>
          <cell r="G1038">
            <v>2.6963405467534302E-8</v>
          </cell>
          <cell r="H1038">
            <v>5.4415184053903807E-8</v>
          </cell>
          <cell r="I1038">
            <v>8.1309462534764311E-8</v>
          </cell>
        </row>
        <row r="1039">
          <cell r="A1039" t="str">
            <v>RHES-SHSOLBR</v>
          </cell>
          <cell r="B1039" t="str">
            <v>VAR_fout</v>
          </cell>
          <cell r="C1039" t="str">
            <v>RHES-SHASOL</v>
          </cell>
          <cell r="D1039">
            <v>0.37732610756439694</v>
          </cell>
          <cell r="E1039">
            <v>0.43546065320658611</v>
          </cell>
          <cell r="F1039">
            <v>0.43547164244615016</v>
          </cell>
          <cell r="G1039">
            <v>0.4354767117233227</v>
          </cell>
          <cell r="H1039">
            <v>0.60672556445316295</v>
          </cell>
          <cell r="I1039">
            <v>0.56814830632916802</v>
          </cell>
        </row>
        <row r="1040">
          <cell r="A1040" t="str">
            <v>RHES-SHSOLBR</v>
          </cell>
          <cell r="B1040" t="str">
            <v>VAR_fin</v>
          </cell>
          <cell r="C1040" t="str">
            <v>SOL</v>
          </cell>
          <cell r="D1040">
            <v>0.37732610756439694</v>
          </cell>
          <cell r="E1040">
            <v>0.43546065320658611</v>
          </cell>
          <cell r="F1040">
            <v>0.43547164244615016</v>
          </cell>
          <cell r="G1040">
            <v>0.4354767117233227</v>
          </cell>
          <cell r="H1040">
            <v>0.60672556445316295</v>
          </cell>
          <cell r="I1040">
            <v>0.56814830632916802</v>
          </cell>
        </row>
        <row r="1041">
          <cell r="A1041" t="str">
            <v>RHES-SHSOLBR</v>
          </cell>
          <cell r="B1041" t="str">
            <v>VAR_ncap</v>
          </cell>
          <cell r="C1041" t="str">
            <v>-</v>
          </cell>
          <cell r="E1041">
            <v>8.4428196706852598E-3</v>
          </cell>
          <cell r="F1041">
            <v>1.5959558457948001E-6</v>
          </cell>
          <cell r="G1041">
            <v>7.3620585756572103E-7</v>
          </cell>
          <cell r="H1041">
            <v>4.5447237081690899E-2</v>
          </cell>
          <cell r="I1041">
            <v>3.14815264779588E-2</v>
          </cell>
        </row>
        <row r="1042">
          <cell r="A1042" t="str">
            <v>RHES-SHSOLBR</v>
          </cell>
          <cell r="B1042" t="str">
            <v>VAR_cap</v>
          </cell>
          <cell r="C1042" t="str">
            <v>-</v>
          </cell>
          <cell r="D1042">
            <v>5.4798678617278197E-2</v>
          </cell>
          <cell r="E1042">
            <v>6.3241498287963452E-2</v>
          </cell>
          <cell r="F1042">
            <v>6.324309424380925E-2</v>
          </cell>
          <cell r="G1042">
            <v>6.3243830449666819E-2</v>
          </cell>
          <cell r="H1042">
            <v>8.8113995436384401E-2</v>
          </cell>
          <cell r="I1042">
            <v>8.2511588308713898E-2</v>
          </cell>
        </row>
        <row r="1043">
          <cell r="A1043" t="str">
            <v>SCOM-SHSOLBR</v>
          </cell>
          <cell r="B1043" t="str">
            <v>VAR_fout</v>
          </cell>
          <cell r="C1043" t="str">
            <v>SCOM-SHASOL</v>
          </cell>
          <cell r="D1043">
            <v>0.62699335417326996</v>
          </cell>
          <cell r="E1043">
            <v>0.68733127363266378</v>
          </cell>
          <cell r="F1043">
            <v>0.68767098429886175</v>
          </cell>
          <cell r="G1043">
            <v>0.70233162547118477</v>
          </cell>
          <cell r="H1043">
            <v>4.4879019390445363</v>
          </cell>
          <cell r="I1043">
            <v>4.4879050417967266</v>
          </cell>
        </row>
        <row r="1044">
          <cell r="A1044" t="str">
            <v>SCOM-SHSOLBR</v>
          </cell>
          <cell r="B1044" t="str">
            <v>VAR_fin</v>
          </cell>
          <cell r="C1044" t="str">
            <v>SOL</v>
          </cell>
          <cell r="D1044">
            <v>0.62699335417326996</v>
          </cell>
          <cell r="E1044">
            <v>0.68733127363266378</v>
          </cell>
          <cell r="F1044">
            <v>0.68767098429886175</v>
          </cell>
          <cell r="G1044">
            <v>0.70233162547118477</v>
          </cell>
          <cell r="H1044">
            <v>4.4879019390445363</v>
          </cell>
          <cell r="I1044">
            <v>4.4879050417967266</v>
          </cell>
        </row>
        <row r="1045">
          <cell r="A1045" t="str">
            <v>SCOM-SHSOLBR</v>
          </cell>
          <cell r="B1045" t="str">
            <v>VAR_ncap</v>
          </cell>
          <cell r="C1045" t="str">
            <v>-</v>
          </cell>
          <cell r="E1045">
            <v>8.7628133611884207E-3</v>
          </cell>
          <cell r="F1045">
            <v>4.9335827144329403E-5</v>
          </cell>
          <cell r="G1045">
            <v>2.1291496872854199E-3</v>
          </cell>
          <cell r="H1045">
            <v>0.14370245401670201</v>
          </cell>
          <cell r="I1045">
            <v>0.33319163961225901</v>
          </cell>
        </row>
        <row r="1046">
          <cell r="A1046" t="str">
            <v>SCOM-SHSOLBR</v>
          </cell>
          <cell r="B1046" t="str">
            <v>VAR_cap</v>
          </cell>
          <cell r="C1046" t="str">
            <v>-</v>
          </cell>
          <cell r="D1046">
            <v>9.1057593476079501E-2</v>
          </cell>
          <cell r="E1046">
            <v>9.9820406837267922E-2</v>
          </cell>
          <cell r="F1046">
            <v>9.9869742664412259E-2</v>
          </cell>
          <cell r="G1046">
            <v>0.10199889235169771</v>
          </cell>
          <cell r="H1046">
            <v>0.651773336361542</v>
          </cell>
          <cell r="I1046">
            <v>0.65177378697101995</v>
          </cell>
        </row>
        <row r="1047">
          <cell r="A1047" t="str">
            <v>RHEM-SHSTG-ELCHP</v>
          </cell>
          <cell r="B1047" t="str">
            <v>VAR_fout</v>
          </cell>
          <cell r="C1047" t="str">
            <v>RHEM-SHAELCH</v>
          </cell>
          <cell r="F1047">
            <v>1.8220604310549362</v>
          </cell>
          <cell r="G1047">
            <v>1.5426364031007778</v>
          </cell>
          <cell r="H1047">
            <v>1.6964411263366463</v>
          </cell>
          <cell r="I1047">
            <v>4.8950348396901422</v>
          </cell>
        </row>
        <row r="1048">
          <cell r="A1048" t="str">
            <v>RHEM-SHSTG-ELCHP</v>
          </cell>
          <cell r="B1048" t="str">
            <v>VAR_fin</v>
          </cell>
          <cell r="C1048" t="str">
            <v>RHEM-SHAELCH</v>
          </cell>
          <cell r="D1048">
            <v>6.389937579150551E-8</v>
          </cell>
          <cell r="E1048">
            <v>6.3807186017530905E-8</v>
          </cell>
          <cell r="F1048">
            <v>1.8221535617200348</v>
          </cell>
          <cell r="G1048">
            <v>1.5427154798242704</v>
          </cell>
          <cell r="H1048">
            <v>1.6965329615927014</v>
          </cell>
          <cell r="I1048">
            <v>4.8952472379946359</v>
          </cell>
        </row>
        <row r="1049">
          <cell r="A1049" t="str">
            <v>RHEM-SHSTG-ELCHP</v>
          </cell>
          <cell r="B1049" t="str">
            <v>VAR_ncap</v>
          </cell>
          <cell r="C1049" t="str">
            <v>-</v>
          </cell>
          <cell r="D1049">
            <v>1.0737586176583601E-2</v>
          </cell>
          <cell r="E1049">
            <v>0.182949813413194</v>
          </cell>
          <cell r="F1049">
            <v>8.5635713124368993E-5</v>
          </cell>
          <cell r="G1049">
            <v>8.2830804912116605E-5</v>
          </cell>
          <cell r="H1049">
            <v>0.12583735399979301</v>
          </cell>
          <cell r="I1049">
            <v>0.42246695399781098</v>
          </cell>
        </row>
        <row r="1050">
          <cell r="A1050" t="str">
            <v>RHEM-SHSTG-ELCHP</v>
          </cell>
          <cell r="B1050" t="str">
            <v>VAR_cap</v>
          </cell>
          <cell r="C1050" t="str">
            <v>-</v>
          </cell>
          <cell r="D1050">
            <v>1.0737586176583601E-2</v>
          </cell>
          <cell r="E1050">
            <v>0.19365060669810244</v>
          </cell>
          <cell r="F1050">
            <v>0.19365889668512287</v>
          </cell>
          <cell r="G1050">
            <v>0.19365901415379053</v>
          </cell>
          <cell r="H1050">
            <v>0.22338170378221825</v>
          </cell>
          <cell r="I1050">
            <v>0.55496809751023701</v>
          </cell>
        </row>
        <row r="1051">
          <cell r="A1051" t="str">
            <v>ITOT-SWHELCBR</v>
          </cell>
          <cell r="B1051" t="str">
            <v>VAR_fout</v>
          </cell>
          <cell r="C1051" t="str">
            <v>ITOT-SWHAELC</v>
          </cell>
          <cell r="D1051">
            <v>9.81388898746542</v>
          </cell>
          <cell r="E1051">
            <v>10.335084238832868</v>
          </cell>
          <cell r="F1051">
            <v>10.500558904704613</v>
          </cell>
          <cell r="G1051">
            <v>10.702128142310407</v>
          </cell>
          <cell r="H1051">
            <v>11.123106246017873</v>
          </cell>
          <cell r="I1051">
            <v>12.861635267363981</v>
          </cell>
        </row>
        <row r="1052">
          <cell r="A1052" t="str">
            <v>ITOT-SWHELCBR</v>
          </cell>
          <cell r="B1052" t="str">
            <v>VAR_fin</v>
          </cell>
          <cell r="C1052" t="str">
            <v>ITOT_ELC</v>
          </cell>
          <cell r="D1052">
            <v>11.646937196840629</v>
          </cell>
          <cell r="E1052">
            <v>12.258979485009295</v>
          </cell>
          <cell r="F1052">
            <v>12.445361012247844</v>
          </cell>
          <cell r="G1052">
            <v>12.667487451781264</v>
          </cell>
          <cell r="H1052">
            <v>13.131042394972486</v>
          </cell>
          <cell r="I1052">
            <v>15.143459902501945</v>
          </cell>
        </row>
        <row r="1053">
          <cell r="A1053" t="str">
            <v>ITOT-SWHELCBR</v>
          </cell>
          <cell r="B1053" t="str">
            <v>VAR_ncap</v>
          </cell>
          <cell r="C1053" t="str">
            <v>-</v>
          </cell>
          <cell r="E1053">
            <v>0.18010320383057499</v>
          </cell>
          <cell r="F1053">
            <v>1.7372194708204999E-4</v>
          </cell>
          <cell r="G1053">
            <v>2.09481850695988E-2</v>
          </cell>
          <cell r="H1053">
            <v>0.29053220894419102</v>
          </cell>
          <cell r="I1053">
            <v>0.66062833268646004</v>
          </cell>
        </row>
        <row r="1054">
          <cell r="A1054" t="str">
            <v>ITOT-SWHELCBR</v>
          </cell>
          <cell r="B1054" t="str">
            <v>VAR_cap</v>
          </cell>
          <cell r="C1054" t="str">
            <v>-</v>
          </cell>
          <cell r="D1054">
            <v>0.55644997413134401</v>
          </cell>
          <cell r="E1054">
            <v>0.73654752427299619</v>
          </cell>
          <cell r="F1054">
            <v>0.73670070035797508</v>
          </cell>
          <cell r="G1054">
            <v>0.75762378909631845</v>
          </cell>
          <cell r="H1054">
            <v>0.90575630724730338</v>
          </cell>
          <cell r="I1054">
            <v>1.1256486066879905</v>
          </cell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257.11598921921387</v>
          </cell>
          <cell r="J4">
            <v>716.1851205848584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4.8386408604166979E-2</v>
          </cell>
          <cell r="J5">
            <v>4.2339616368141222E-2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23.547869889646819</v>
          </cell>
          <cell r="J6">
            <v>59.857796456126671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233.51973292096307</v>
          </cell>
          <cell r="J7">
            <v>656.28498451236374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I8">
            <v>-103.1970494025575</v>
          </cell>
          <cell r="J8">
            <v>-52.277816260017168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777.37977314156819</v>
          </cell>
          <cell r="J9">
            <v>1140.9307401246422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0.95991328629079875</v>
          </cell>
          <cell r="J10">
            <v>0.964009968770558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867.15725213272162</v>
          </cell>
          <cell r="J11">
            <v>1088.6210317393634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305.6495341181913</v>
          </cell>
          <cell r="J12">
            <v>715.06952110067414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7.017293490891733</v>
          </cell>
          <cell r="J13">
            <v>4.9454255294965366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7.362622935846345E-3</v>
          </cell>
          <cell r="J14">
            <v>1.0658547920307513E-2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119.83694209659747</v>
          </cell>
          <cell r="J15">
            <v>1678.7274291993933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0.98083087019274806</v>
          </cell>
          <cell r="J16">
            <v>2688.2497283107373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0.22226431589215886</v>
          </cell>
          <cell r="J17">
            <v>1031.8743235923428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6.606704776200352E-2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1.9824108938100566E-2</v>
          </cell>
          <cell r="J19">
            <v>2.5937472253791231E-2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0.23501351389026795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2.803050538415956E-3</v>
          </cell>
          <cell r="J21">
            <v>1.5904358280072154E-3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7.6342421832714643E-3</v>
          </cell>
          <cell r="J22">
            <v>5.2834184247874651E-2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2.1998040299181652E-2</v>
          </cell>
          <cell r="J23">
            <v>2.2029212156250661E-2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2079.1984225123952</v>
          </cell>
          <cell r="J24">
            <v>8349.7393205834469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I25">
            <v>-104.84172051868252</v>
          </cell>
          <cell r="J25">
            <v>-53.540711556617417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833.33310061768111</v>
          </cell>
          <cell r="J26">
            <v>1904.7618663663245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833.33310061768111</v>
          </cell>
          <cell r="J27">
            <v>1904.7618663663245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-103.1970494025575</v>
          </cell>
          <cell r="J28">
            <v>-52.277816260017168</v>
          </cell>
        </row>
        <row r="29">
          <cell r="B29" t="str">
            <v>CO2_R</v>
          </cell>
          <cell r="C29" t="str">
            <v>VAR_fout</v>
          </cell>
          <cell r="D29" t="str">
            <v>RHNS-SHNGAHP</v>
          </cell>
          <cell r="G29">
            <v>0.11788534028005999</v>
          </cell>
          <cell r="H29">
            <v>0.117495737415363</v>
          </cell>
          <cell r="I29">
            <v>0.16859237878976299</v>
          </cell>
          <cell r="J29">
            <v>5.4165617026773701E-2</v>
          </cell>
        </row>
        <row r="30">
          <cell r="B30" t="str">
            <v>CO2_R</v>
          </cell>
          <cell r="C30" t="str">
            <v>VAR_fout</v>
          </cell>
          <cell r="D30" t="str">
            <v>RHNS-CHPGFC</v>
          </cell>
          <cell r="H30">
            <v>2.53753464913756E-2</v>
          </cell>
          <cell r="I30">
            <v>7.3857060391519597E-2</v>
          </cell>
          <cell r="J30">
            <v>4.8359338784183102E-2</v>
          </cell>
        </row>
        <row r="31">
          <cell r="B31" t="str">
            <v>CO2_R</v>
          </cell>
          <cell r="C31" t="str">
            <v>VAR_fout</v>
          </cell>
          <cell r="D31" t="str">
            <v>RHES-CHPNGA</v>
          </cell>
          <cell r="E31">
            <v>4.2809893889474999</v>
          </cell>
          <cell r="F31">
            <v>0.73990027136438596</v>
          </cell>
          <cell r="G31">
            <v>2.6502986029148201</v>
          </cell>
          <cell r="H31">
            <v>2.1887528062798198</v>
          </cell>
          <cell r="I31">
            <v>7.2198018631014698</v>
          </cell>
          <cell r="J31">
            <v>12.4399976137002</v>
          </cell>
        </row>
        <row r="32">
          <cell r="B32" t="str">
            <v>CO2_R</v>
          </cell>
          <cell r="C32" t="str">
            <v>VAR_fout</v>
          </cell>
          <cell r="D32" t="str">
            <v>RHEM-CHPGFC</v>
          </cell>
          <cell r="H32">
            <v>0.11071747994556499</v>
          </cell>
          <cell r="I32">
            <v>0.379996383030415</v>
          </cell>
          <cell r="J32">
            <v>0.24234147573048601</v>
          </cell>
        </row>
        <row r="33">
          <cell r="B33" t="str">
            <v>CO2_R</v>
          </cell>
          <cell r="C33" t="str">
            <v>VAR_fout</v>
          </cell>
          <cell r="D33" t="str">
            <v>RHEM-SHNGABR</v>
          </cell>
          <cell r="E33">
            <v>1127.9631341972499</v>
          </cell>
          <cell r="F33">
            <v>1123.70949642084</v>
          </cell>
          <cell r="G33">
            <v>1125.8436687659701</v>
          </cell>
          <cell r="H33">
            <v>1115.55693158792</v>
          </cell>
          <cell r="I33">
            <v>961.04061927277303</v>
          </cell>
          <cell r="J33">
            <v>515.389481218019</v>
          </cell>
        </row>
        <row r="34">
          <cell r="B34" t="str">
            <v>CO2_R</v>
          </cell>
          <cell r="C34" t="str">
            <v>VAR_fout</v>
          </cell>
          <cell r="D34" t="str">
            <v>RHSA-WHNGAHP</v>
          </cell>
          <cell r="G34">
            <v>8.5867183299060304E-2</v>
          </cell>
          <cell r="H34">
            <v>0.10016621397756401</v>
          </cell>
          <cell r="I34">
            <v>0.214383287352611</v>
          </cell>
          <cell r="J34">
            <v>7.3607512294203897E-2</v>
          </cell>
        </row>
        <row r="35">
          <cell r="B35" t="str">
            <v>CO2_R</v>
          </cell>
          <cell r="C35" t="str">
            <v>VAR_fout</v>
          </cell>
          <cell r="D35" t="str">
            <v>RHEM-SHLFOBR</v>
          </cell>
          <cell r="E35">
            <v>1928.71044429993</v>
          </cell>
          <cell r="F35">
            <v>1522.1333075372199</v>
          </cell>
          <cell r="G35">
            <v>1509.37472141234</v>
          </cell>
          <cell r="H35">
            <v>1509.35673531305</v>
          </cell>
          <cell r="I35">
            <v>1078.21813310673</v>
          </cell>
          <cell r="J35">
            <v>8.0603709963026501E-2</v>
          </cell>
        </row>
        <row r="36">
          <cell r="B36" t="str">
            <v>CO2_R</v>
          </cell>
          <cell r="C36" t="str">
            <v>VAR_fout</v>
          </cell>
          <cell r="D36" t="str">
            <v>RHES-SHNGAHP</v>
          </cell>
          <cell r="G36">
            <v>3.2578640683350597E-2</v>
          </cell>
          <cell r="H36">
            <v>3.4098421543590697E-2</v>
          </cell>
          <cell r="I36">
            <v>0.14215625437864499</v>
          </cell>
          <cell r="J36">
            <v>7.3610509454371198E-2</v>
          </cell>
        </row>
        <row r="37">
          <cell r="B37" t="str">
            <v>CO2_R</v>
          </cell>
          <cell r="C37" t="str">
            <v>VAR_fout</v>
          </cell>
          <cell r="D37" t="str">
            <v>RHES-CHPGFC</v>
          </cell>
          <cell r="H37">
            <v>2.61981090662258E-2</v>
          </cell>
          <cell r="I37">
            <v>8.0372542090967294E-2</v>
          </cell>
          <cell r="J37">
            <v>5.4706903490046199E-2</v>
          </cell>
        </row>
        <row r="38">
          <cell r="B38" t="str">
            <v>CO2_R</v>
          </cell>
          <cell r="C38" t="str">
            <v>VAR_fout</v>
          </cell>
          <cell r="D38" t="str">
            <v>RHNM-CHPNGA</v>
          </cell>
          <cell r="F38">
            <v>0.25588806888752902</v>
          </cell>
          <cell r="G38">
            <v>1.60889590596516</v>
          </cell>
          <cell r="H38">
            <v>1.3847291337229499</v>
          </cell>
          <cell r="I38">
            <v>11.149716506883101</v>
          </cell>
          <cell r="J38">
            <v>7.5059460517340399</v>
          </cell>
        </row>
        <row r="39">
          <cell r="B39" t="str">
            <v>CO2_R</v>
          </cell>
          <cell r="C39" t="str">
            <v>VAR_fout</v>
          </cell>
          <cell r="D39" t="str">
            <v>RHNM-SHNGAHP</v>
          </cell>
          <cell r="G39">
            <v>0.18527027235864499</v>
          </cell>
          <cell r="H39">
            <v>0.184851929883145</v>
          </cell>
          <cell r="I39">
            <v>0.28357403445062601</v>
          </cell>
          <cell r="J39">
            <v>8.3421906395239401E-2</v>
          </cell>
        </row>
        <row r="40">
          <cell r="B40" t="str">
            <v>CO2_R</v>
          </cell>
          <cell r="C40" t="str">
            <v>VAR_fout</v>
          </cell>
          <cell r="D40" t="str">
            <v>RHES-SHNGABR</v>
          </cell>
          <cell r="E40">
            <v>1043.1351216693299</v>
          </cell>
          <cell r="F40">
            <v>1201.6649923913301</v>
          </cell>
          <cell r="G40">
            <v>1090.2290455519501</v>
          </cell>
          <cell r="H40">
            <v>1090.2287723166301</v>
          </cell>
          <cell r="I40">
            <v>913.04650128350795</v>
          </cell>
          <cell r="J40">
            <v>439.19485307258498</v>
          </cell>
        </row>
        <row r="41">
          <cell r="B41" t="str">
            <v>CO2_R</v>
          </cell>
          <cell r="C41" t="str">
            <v>VAR_fout</v>
          </cell>
          <cell r="D41" t="str">
            <v>RHSA-WHNGABR</v>
          </cell>
          <cell r="E41">
            <v>479.80985442084602</v>
          </cell>
          <cell r="F41">
            <v>396.07778636425797</v>
          </cell>
          <cell r="G41">
            <v>473.37949138053398</v>
          </cell>
          <cell r="H41">
            <v>348.175312007206</v>
          </cell>
          <cell r="I41">
            <v>288.32883773125002</v>
          </cell>
          <cell r="J41">
            <v>145.027187166918</v>
          </cell>
        </row>
        <row r="42">
          <cell r="B42" t="str">
            <v>CO2_R</v>
          </cell>
          <cell r="C42" t="str">
            <v>VAR_fout</v>
          </cell>
          <cell r="D42" t="str">
            <v>RHSA-WHLFOBR</v>
          </cell>
          <cell r="E42">
            <v>726.71222622857397</v>
          </cell>
          <cell r="F42">
            <v>619.18165786540203</v>
          </cell>
          <cell r="G42">
            <v>1.07514049681201</v>
          </cell>
          <cell r="H42">
            <v>0.170073588664406</v>
          </cell>
          <cell r="I42">
            <v>9.8579791166632E-2</v>
          </cell>
          <cell r="J42">
            <v>2.65713090730758E-2</v>
          </cell>
        </row>
        <row r="43">
          <cell r="B43" t="str">
            <v>CO2_R</v>
          </cell>
          <cell r="C43" t="str">
            <v>VAR_fout</v>
          </cell>
          <cell r="D43" t="str">
            <v>RHES-SHLFOBR</v>
          </cell>
          <cell r="E43">
            <v>1783.6625531837301</v>
          </cell>
          <cell r="F43">
            <v>1640.9693741814799</v>
          </cell>
          <cell r="G43">
            <v>1692.9371252349499</v>
          </cell>
          <cell r="H43">
            <v>1575.7009671768999</v>
          </cell>
          <cell r="I43">
            <v>785.90501595785304</v>
          </cell>
          <cell r="J43">
            <v>0.12844604239466101</v>
          </cell>
        </row>
        <row r="44">
          <cell r="B44" t="str">
            <v>CO2_R</v>
          </cell>
          <cell r="C44" t="str">
            <v>VAR_fout</v>
          </cell>
          <cell r="D44" t="str">
            <v>RHNS-CHPNGA</v>
          </cell>
          <cell r="F44">
            <v>0.10222941493538</v>
          </cell>
          <cell r="G44">
            <v>0.65224626021295995</v>
          </cell>
          <cell r="H44">
            <v>0.49323620347758701</v>
          </cell>
          <cell r="I44">
            <v>0.61693154364156499</v>
          </cell>
          <cell r="J44">
            <v>0.23593444339395001</v>
          </cell>
        </row>
        <row r="45">
          <cell r="B45" t="str">
            <v>CO2_R</v>
          </cell>
          <cell r="C45" t="str">
            <v>VAR_fout</v>
          </cell>
          <cell r="D45" t="str">
            <v>RHNM-CHPGFC</v>
          </cell>
          <cell r="H45">
            <v>0.10176117389544</v>
          </cell>
          <cell r="I45">
            <v>0.37057465023569802</v>
          </cell>
          <cell r="J45">
            <v>0.23962433141423001</v>
          </cell>
        </row>
        <row r="46">
          <cell r="B46" t="str">
            <v>CO2_R</v>
          </cell>
          <cell r="C46" t="str">
            <v>VAR_fout</v>
          </cell>
          <cell r="D46" t="str">
            <v>RHEM-CHPNGA</v>
          </cell>
          <cell r="E46">
            <v>6.7145515081224803</v>
          </cell>
          <cell r="F46">
            <v>0.61285927724519595</v>
          </cell>
          <cell r="G46">
            <v>2.9046864548957201</v>
          </cell>
          <cell r="H46">
            <v>46.3047214583518</v>
          </cell>
          <cell r="I46">
            <v>89.635438473500798</v>
          </cell>
          <cell r="J46">
            <v>87.487437620020899</v>
          </cell>
        </row>
        <row r="47">
          <cell r="B47" t="str">
            <v>CO2_R</v>
          </cell>
          <cell r="C47" t="str">
            <v>VAR_fout</v>
          </cell>
          <cell r="D47" t="str">
            <v>RHES-SHCOABR</v>
          </cell>
          <cell r="E47">
            <v>9.2702131864969104</v>
          </cell>
          <cell r="F47">
            <v>9.2701273840378207</v>
          </cell>
          <cell r="G47">
            <v>0.24911537983172999</v>
          </cell>
          <cell r="H47">
            <v>0.126468031786757</v>
          </cell>
        </row>
        <row r="48">
          <cell r="B48" t="str">
            <v>CO2_R</v>
          </cell>
          <cell r="C48" t="str">
            <v>VAR_fout</v>
          </cell>
          <cell r="D48" t="str">
            <v>RHEM-SHNGAHP</v>
          </cell>
          <cell r="G48">
            <v>2.7831367041627302E-2</v>
          </cell>
          <cell r="H48">
            <v>3.29775250373038E-2</v>
          </cell>
          <cell r="I48">
            <v>3.8728339251840001E-2</v>
          </cell>
          <cell r="J48">
            <v>7.3674625493191204E-2</v>
          </cell>
        </row>
        <row r="49">
          <cell r="B49" t="str">
            <v>CO2_R</v>
          </cell>
          <cell r="C49" t="str">
            <v>VAR_comnet</v>
          </cell>
          <cell r="D49" t="str">
            <v>-</v>
          </cell>
          <cell r="E49">
            <v>7110.2590880832304</v>
          </cell>
          <cell r="F49">
            <v>6514.7176191770004</v>
          </cell>
          <cell r="G49">
            <v>5901.3538682500403</v>
          </cell>
          <cell r="H49">
            <v>5690.4203415612401</v>
          </cell>
          <cell r="I49">
            <v>4137.0118104603798</v>
          </cell>
          <cell r="J49">
            <v>1208.4599704678801</v>
          </cell>
        </row>
        <row r="50">
          <cell r="B50" t="str">
            <v>CO2_S</v>
          </cell>
          <cell r="C50" t="str">
            <v>VAR_fout</v>
          </cell>
          <cell r="D50" t="str">
            <v>SCOM-SHNGAHP</v>
          </cell>
          <cell r="G50">
            <v>8.0168323840135405E-2</v>
          </cell>
          <cell r="H50">
            <v>6.1735166472306098E-2</v>
          </cell>
          <cell r="I50">
            <v>0.461315983424816</v>
          </cell>
          <cell r="J50">
            <v>0.14987365671906699</v>
          </cell>
        </row>
        <row r="51">
          <cell r="B51" t="str">
            <v>CO2_S</v>
          </cell>
          <cell r="C51" t="str">
            <v>VAR_fout</v>
          </cell>
          <cell r="D51" t="str">
            <v>SCOM-CHPNGA</v>
          </cell>
          <cell r="E51">
            <v>94.346706263295502</v>
          </cell>
          <cell r="F51">
            <v>98.067625018535594</v>
          </cell>
          <cell r="G51">
            <v>82.055954657366897</v>
          </cell>
          <cell r="H51">
            <v>314.498864996441</v>
          </cell>
          <cell r="I51">
            <v>296.81799444011</v>
          </cell>
          <cell r="J51">
            <v>1.0051147759258801</v>
          </cell>
        </row>
        <row r="52">
          <cell r="B52" t="str">
            <v>CO2_S</v>
          </cell>
          <cell r="C52" t="str">
            <v>VAR_fout</v>
          </cell>
          <cell r="D52" t="str">
            <v>SCOM-SHNGABR</v>
          </cell>
          <cell r="E52">
            <v>1440.94602768869</v>
          </cell>
          <cell r="F52">
            <v>1508.68768878681</v>
          </cell>
          <cell r="G52">
            <v>1463.0916046047601</v>
          </cell>
          <cell r="H52">
            <v>1455.9185534493899</v>
          </cell>
          <cell r="I52">
            <v>1282.2924044574199</v>
          </cell>
          <cell r="J52">
            <v>827.75015924052798</v>
          </cell>
        </row>
        <row r="53">
          <cell r="B53" t="str">
            <v>CO2_S</v>
          </cell>
          <cell r="C53" t="str">
            <v>VAR_fout</v>
          </cell>
          <cell r="D53" t="str">
            <v>SCOM-CHPGFC</v>
          </cell>
          <cell r="H53">
            <v>9.9840535845886105E-2</v>
          </cell>
          <cell r="I53">
            <v>0.418192508539246</v>
          </cell>
          <cell r="J53">
            <v>7.0762869092500805E-2</v>
          </cell>
        </row>
        <row r="54">
          <cell r="B54" t="str">
            <v>CO2_S</v>
          </cell>
          <cell r="C54" t="str">
            <v>VAR_fout</v>
          </cell>
          <cell r="D54" t="str">
            <v>SCOM-SHLFOBR</v>
          </cell>
          <cell r="E54">
            <v>2229.9140568130101</v>
          </cell>
          <cell r="F54">
            <v>1976.8162306266399</v>
          </cell>
          <cell r="G54">
            <v>1909.16345950195</v>
          </cell>
          <cell r="H54">
            <v>1352.3238398009501</v>
          </cell>
          <cell r="I54">
            <v>441.70335511455499</v>
          </cell>
          <cell r="J54">
            <v>64.258118765486302</v>
          </cell>
        </row>
        <row r="55">
          <cell r="B55" t="str">
            <v>CO2_S</v>
          </cell>
          <cell r="C55" t="str">
            <v>VAR_comnet</v>
          </cell>
          <cell r="D55" t="str">
            <v>-</v>
          </cell>
          <cell r="E55">
            <v>3765.2067907649898</v>
          </cell>
          <cell r="F55">
            <v>3583.5715444319899</v>
          </cell>
          <cell r="G55">
            <v>3454.3911870879201</v>
          </cell>
          <cell r="H55">
            <v>3122.9028339491001</v>
          </cell>
          <cell r="I55">
            <v>2021.6932625040499</v>
          </cell>
          <cell r="J55">
            <v>893.23402930775205</v>
          </cell>
        </row>
        <row r="56">
          <cell r="B56" t="str">
            <v>CO2_T</v>
          </cell>
          <cell r="C56" t="str">
            <v>VAR_fout</v>
          </cell>
          <cell r="D56" t="str">
            <v>T_B_u-ICENGAEXT</v>
          </cell>
          <cell r="E56">
            <v>1.77675140804943E-2</v>
          </cell>
          <cell r="F56">
            <v>1.78825534820433E-2</v>
          </cell>
          <cell r="G56">
            <v>1.7795308002626398E-2</v>
          </cell>
        </row>
        <row r="57">
          <cell r="B57" t="str">
            <v>CO2_T</v>
          </cell>
          <cell r="C57" t="str">
            <v>VAR_fout</v>
          </cell>
          <cell r="D57" t="str">
            <v>TFHGV-ICENGA</v>
          </cell>
          <cell r="E57">
            <v>3.5127125452086023</v>
          </cell>
          <cell r="F57">
            <v>8.0750632105327576</v>
          </cell>
          <cell r="G57">
            <v>13.898768522626717</v>
          </cell>
          <cell r="H57">
            <v>23.506437583205276</v>
          </cell>
          <cell r="I57">
            <v>55.5226787891947</v>
          </cell>
          <cell r="J57">
            <v>114.06472439425173</v>
          </cell>
        </row>
        <row r="58">
          <cell r="B58" t="str">
            <v>CO2_T</v>
          </cell>
          <cell r="C58" t="str">
            <v>VAR_fout</v>
          </cell>
          <cell r="D58" t="str">
            <v>T-Plg-GSL-mix_S1</v>
          </cell>
          <cell r="E58">
            <v>2.2697583468888199E-2</v>
          </cell>
          <cell r="F58">
            <v>0.27931076428701096</v>
          </cell>
          <cell r="G58">
            <v>0.24988503246312349</v>
          </cell>
          <cell r="H58">
            <v>0.23777266242297501</v>
          </cell>
          <cell r="I58">
            <v>0.12863752600706641</v>
          </cell>
          <cell r="J58">
            <v>5.7836933069161697E-2</v>
          </cell>
        </row>
        <row r="59">
          <cell r="B59" t="str">
            <v>CO2_T</v>
          </cell>
          <cell r="C59" t="str">
            <v>VAR_fout</v>
          </cell>
          <cell r="D59" t="str">
            <v>T-Plg-GSL-mix_S2</v>
          </cell>
          <cell r="E59">
            <v>6.2634458384330802</v>
          </cell>
          <cell r="F59">
            <v>10.959566997691329</v>
          </cell>
          <cell r="G59">
            <v>9.3010932883855588</v>
          </cell>
          <cell r="H59">
            <v>7.9417942096304079</v>
          </cell>
          <cell r="I59">
            <v>2.6623145071565739</v>
          </cell>
          <cell r="J59">
            <v>0.9085195984909652</v>
          </cell>
        </row>
        <row r="60">
          <cell r="B60" t="str">
            <v>CO2_T</v>
          </cell>
          <cell r="C60" t="str">
            <v>VAR_fout</v>
          </cell>
          <cell r="D60" t="str">
            <v>T-Plg-GSL-mix_S3</v>
          </cell>
          <cell r="E60">
            <v>6.2672005535961004</v>
          </cell>
          <cell r="F60">
            <v>17.757612792200259</v>
          </cell>
          <cell r="G60">
            <v>155.0349843218134</v>
          </cell>
          <cell r="H60">
            <v>519.34891489937036</v>
          </cell>
          <cell r="I60">
            <v>666.01467584397562</v>
          </cell>
          <cell r="J60">
            <v>343.63309896439023</v>
          </cell>
        </row>
        <row r="61">
          <cell r="B61" t="str">
            <v>CO2_T</v>
          </cell>
          <cell r="C61" t="str">
            <v>VAR_fout</v>
          </cell>
          <cell r="D61" t="str">
            <v>T-Plg-GSL-mix_S4</v>
          </cell>
          <cell r="E61">
            <v>12.886497185243</v>
          </cell>
          <cell r="F61">
            <v>19.690083715982951</v>
          </cell>
          <cell r="G61">
            <v>18.54745814917872</v>
          </cell>
          <cell r="H61">
            <v>13.547292607279239</v>
          </cell>
          <cell r="I61">
            <v>1.3548247328015552</v>
          </cell>
          <cell r="J61">
            <v>0.4810981381210806</v>
          </cell>
        </row>
        <row r="62">
          <cell r="B62" t="str">
            <v>CO2_T</v>
          </cell>
          <cell r="C62" t="str">
            <v>VAR_fout</v>
          </cell>
          <cell r="D62" t="str">
            <v>TFLGV-HYBDSL</v>
          </cell>
          <cell r="F62">
            <v>32.154828366131397</v>
          </cell>
          <cell r="G62">
            <v>48.388294822534206</v>
          </cell>
          <cell r="H62">
            <v>196.39961636138239</v>
          </cell>
          <cell r="I62">
            <v>442.68790579137988</v>
          </cell>
          <cell r="J62">
            <v>130.67280764961319</v>
          </cell>
        </row>
        <row r="63">
          <cell r="B63" t="str">
            <v>CO2_T</v>
          </cell>
          <cell r="C63" t="str">
            <v>VAR_fout</v>
          </cell>
          <cell r="D63" t="str">
            <v>TFLGV-ICEGSLExt</v>
          </cell>
          <cell r="E63">
            <v>61.5515883533362</v>
          </cell>
          <cell r="F63">
            <v>128.07365979666801</v>
          </cell>
          <cell r="G63">
            <v>40.187154611148799</v>
          </cell>
          <cell r="H63">
            <v>20.0161978220262</v>
          </cell>
        </row>
        <row r="64">
          <cell r="B64" t="str">
            <v>CO2_T</v>
          </cell>
          <cell r="C64" t="str">
            <v>VAR_fout</v>
          </cell>
          <cell r="D64" t="str">
            <v>TFLGV-ICEDSLExt</v>
          </cell>
          <cell r="E64">
            <v>802.39680227723102</v>
          </cell>
          <cell r="F64">
            <v>545.28794857209698</v>
          </cell>
          <cell r="G64">
            <v>407.28007018227402</v>
          </cell>
          <cell r="H64">
            <v>199.795659329947</v>
          </cell>
        </row>
        <row r="65">
          <cell r="B65" t="str">
            <v>CO2_T</v>
          </cell>
          <cell r="C65" t="str">
            <v>VAR_fout</v>
          </cell>
          <cell r="D65" t="str">
            <v>T_C-ICE-NGA-S1</v>
          </cell>
          <cell r="E65">
            <v>0.19900333365373568</v>
          </cell>
          <cell r="F65">
            <v>0.24082830184059301</v>
          </cell>
          <cell r="G65">
            <v>0.20188560847072115</v>
          </cell>
          <cell r="H65">
            <v>0.17476523029619284</v>
          </cell>
          <cell r="I65">
            <v>2.968294942840978E-2</v>
          </cell>
          <cell r="J65">
            <v>5.1366177627137103E-3</v>
          </cell>
        </row>
        <row r="66">
          <cell r="B66" t="str">
            <v>CO2_T</v>
          </cell>
          <cell r="C66" t="str">
            <v>VAR_fout</v>
          </cell>
          <cell r="D66" t="str">
            <v>T_C-ICE-NGA-S2</v>
          </cell>
          <cell r="E66">
            <v>3.1345914209979129</v>
          </cell>
          <cell r="F66">
            <v>3.4410196166038869</v>
          </cell>
          <cell r="G66">
            <v>3.4310609672296333</v>
          </cell>
          <cell r="H66">
            <v>2.8609287963915246</v>
          </cell>
          <cell r="I66">
            <v>6.6523794375254935E-2</v>
          </cell>
          <cell r="J66">
            <v>1.15669648779684E-2</v>
          </cell>
        </row>
        <row r="67">
          <cell r="B67" t="str">
            <v>CO2_T</v>
          </cell>
          <cell r="C67" t="str">
            <v>VAR_fout</v>
          </cell>
          <cell r="D67" t="str">
            <v>TFLGV-ICEDSL</v>
          </cell>
          <cell r="E67">
            <v>325.65340107990022</v>
          </cell>
          <cell r="F67">
            <v>384.72482899442741</v>
          </cell>
          <cell r="G67">
            <v>455.64637164114379</v>
          </cell>
          <cell r="H67">
            <v>256.82423153432143</v>
          </cell>
          <cell r="I67">
            <v>0.23317106597603521</v>
          </cell>
          <cell r="J67">
            <v>0.10659297994674211</v>
          </cell>
        </row>
        <row r="68">
          <cell r="B68" t="str">
            <v>CO2_T</v>
          </cell>
          <cell r="C68" t="str">
            <v>VAR_fout</v>
          </cell>
          <cell r="D68" t="str">
            <v>T_C-ICE-NGA-S3</v>
          </cell>
          <cell r="E68">
            <v>0.23750515905548772</v>
          </cell>
          <cell r="F68">
            <v>0.29989587547408725</v>
          </cell>
          <cell r="G68">
            <v>0.91291595597082642</v>
          </cell>
          <cell r="H68">
            <v>1.0411401504945741</v>
          </cell>
          <cell r="I68">
            <v>0.32419877937727337</v>
          </cell>
          <cell r="J68">
            <v>4.5549059065223302E-2</v>
          </cell>
        </row>
        <row r="69">
          <cell r="B69" t="str">
            <v>CO2_T</v>
          </cell>
          <cell r="C69" t="str">
            <v>VAR_fout</v>
          </cell>
          <cell r="D69" t="str">
            <v>T_C-ICE-NGA-S4</v>
          </cell>
          <cell r="E69">
            <v>2.7206692564835748</v>
          </cell>
          <cell r="F69">
            <v>2.6907873677253495</v>
          </cell>
          <cell r="G69">
            <v>5.663118778463927</v>
          </cell>
          <cell r="H69">
            <v>16.082201822605661</v>
          </cell>
          <cell r="I69">
            <v>8.8556809008323469</v>
          </cell>
          <cell r="J69">
            <v>1.57002964068339</v>
          </cell>
        </row>
        <row r="70">
          <cell r="B70" t="str">
            <v>CO2_T</v>
          </cell>
          <cell r="C70" t="str">
            <v>VAR_fout</v>
          </cell>
          <cell r="D70" t="str">
            <v>T_C-MHY-GSL-S1</v>
          </cell>
          <cell r="F70">
            <v>1.3675611925523299E-2</v>
          </cell>
          <cell r="G70">
            <v>0.1332935366549669</v>
          </cell>
          <cell r="H70">
            <v>0.25158540333331347</v>
          </cell>
          <cell r="I70">
            <v>0.1266733289811845</v>
          </cell>
          <cell r="J70">
            <v>2.5730002406901181E-2</v>
          </cell>
        </row>
        <row r="71">
          <cell r="B71" t="str">
            <v>CO2_T</v>
          </cell>
          <cell r="C71" t="str">
            <v>VAR_fout</v>
          </cell>
          <cell r="D71" t="str">
            <v>T_C-MHY-GSL-S2</v>
          </cell>
          <cell r="F71">
            <v>1.48060377085201E-2</v>
          </cell>
          <cell r="G71">
            <v>0.1272457928267875</v>
          </cell>
          <cell r="H71">
            <v>0.20582299223804268</v>
          </cell>
          <cell r="I71">
            <v>0.13330017877777423</v>
          </cell>
          <cell r="J71">
            <v>3.5234368590137205E-2</v>
          </cell>
        </row>
        <row r="72">
          <cell r="B72" t="str">
            <v>CO2_T</v>
          </cell>
          <cell r="C72" t="str">
            <v>VAR_fout</v>
          </cell>
          <cell r="D72" t="str">
            <v>T_C-MHY-DSL-S1</v>
          </cell>
          <cell r="F72">
            <v>1.34661561428112E-2</v>
          </cell>
          <cell r="G72">
            <v>0.1036530075530534</v>
          </cell>
          <cell r="H72">
            <v>0.19536588907065169</v>
          </cell>
          <cell r="I72">
            <v>0.13120683601780692</v>
          </cell>
          <cell r="J72">
            <v>3.6314164766617696E-2</v>
          </cell>
        </row>
        <row r="73">
          <cell r="B73" t="str">
            <v>CO2_T</v>
          </cell>
          <cell r="C73" t="str">
            <v>VAR_fout</v>
          </cell>
          <cell r="D73" t="str">
            <v>T_C-MHY-GSL-S3</v>
          </cell>
          <cell r="F73">
            <v>1.5955753097357601E-2</v>
          </cell>
          <cell r="G73">
            <v>0.1281565676932673</v>
          </cell>
          <cell r="H73">
            <v>0.2081749840962703</v>
          </cell>
          <cell r="I73">
            <v>0.14427237108552851</v>
          </cell>
          <cell r="J73">
            <v>3.8738164144545902E-2</v>
          </cell>
        </row>
        <row r="74">
          <cell r="B74" t="str">
            <v>CO2_T</v>
          </cell>
          <cell r="C74" t="str">
            <v>VAR_fout</v>
          </cell>
          <cell r="D74" t="str">
            <v>T_C-MHY-DSL-S2</v>
          </cell>
          <cell r="F74">
            <v>1.4598829122582001E-2</v>
          </cell>
          <cell r="G74">
            <v>0.1072995507012612</v>
          </cell>
          <cell r="H74">
            <v>0.18694690109817508</v>
          </cell>
          <cell r="I74">
            <v>0.13084789101990807</v>
          </cell>
          <cell r="J74">
            <v>3.88761222299744E-2</v>
          </cell>
        </row>
        <row r="75">
          <cell r="B75" t="str">
            <v>CO2_T</v>
          </cell>
          <cell r="C75" t="str">
            <v>VAR_fout</v>
          </cell>
          <cell r="D75" t="str">
            <v>T_C-MHY-GSL-S4</v>
          </cell>
          <cell r="F75">
            <v>1.9708677617021799E-2</v>
          </cell>
          <cell r="G75">
            <v>0.20239168777346692</v>
          </cell>
          <cell r="H75">
            <v>0.34617235655058298</v>
          </cell>
          <cell r="I75">
            <v>0.3444956251379912</v>
          </cell>
          <cell r="J75">
            <v>0.12311529172380981</v>
          </cell>
        </row>
        <row r="76">
          <cell r="B76" t="str">
            <v>CO2_T</v>
          </cell>
          <cell r="C76" t="str">
            <v>VAR_fout</v>
          </cell>
          <cell r="D76" t="str">
            <v>T_C-MHY-DSL-S3</v>
          </cell>
          <cell r="F76">
            <v>1.56235901870398E-2</v>
          </cell>
          <cell r="G76">
            <v>0.1045569436434038</v>
          </cell>
          <cell r="H76">
            <v>0.17148815923447711</v>
          </cell>
          <cell r="I76">
            <v>0.13898022391361417</v>
          </cell>
          <cell r="J76">
            <v>4.1960405079008903E-2</v>
          </cell>
        </row>
        <row r="77">
          <cell r="B77" t="str">
            <v>CO2_T</v>
          </cell>
          <cell r="C77" t="str">
            <v>VAR_fout</v>
          </cell>
          <cell r="D77" t="str">
            <v>T_B_c-HYBDSL-S1</v>
          </cell>
          <cell r="F77">
            <v>16.779128067723398</v>
          </cell>
          <cell r="G77">
            <v>16.777136272840519</v>
          </cell>
          <cell r="H77">
            <v>1.0206854069944515</v>
          </cell>
          <cell r="I77">
            <v>0.17556263200043479</v>
          </cell>
          <cell r="J77">
            <v>4.5281393491090297E-2</v>
          </cell>
        </row>
        <row r="78">
          <cell r="B78" t="str">
            <v>CO2_T</v>
          </cell>
          <cell r="C78" t="str">
            <v>VAR_fout</v>
          </cell>
          <cell r="D78" t="str">
            <v>T_C-MHY-DSL-S4</v>
          </cell>
          <cell r="F78">
            <v>1.4805617223821401E-2</v>
          </cell>
          <cell r="G78">
            <v>6.5684054385853105E-2</v>
          </cell>
          <cell r="H78">
            <v>0.10109581570492501</v>
          </cell>
          <cell r="I78">
            <v>8.927332672903357E-2</v>
          </cell>
          <cell r="J78">
            <v>2.892712790148138E-2</v>
          </cell>
        </row>
        <row r="79">
          <cell r="B79" t="str">
            <v>CO2_T</v>
          </cell>
          <cell r="C79" t="str">
            <v>VAR_fout</v>
          </cell>
          <cell r="D79" t="str">
            <v>T_B_c-HYBDSL-S2</v>
          </cell>
          <cell r="F79">
            <v>4.9296312288454297E-2</v>
          </cell>
          <cell r="G79">
            <v>8.1326175501828302E-2</v>
          </cell>
          <cell r="H79">
            <v>0.96206155688361283</v>
          </cell>
          <cell r="I79">
            <v>0.31640244093690639</v>
          </cell>
          <cell r="J79">
            <v>5.2739421154765501E-2</v>
          </cell>
        </row>
        <row r="80">
          <cell r="B80" t="str">
            <v>CO2_T</v>
          </cell>
          <cell r="C80" t="str">
            <v>VAR_fout</v>
          </cell>
          <cell r="D80" t="str">
            <v>T_B_c-HYBDSL-S3</v>
          </cell>
          <cell r="F80">
            <v>4.0278593853494901E-2</v>
          </cell>
          <cell r="G80">
            <v>5.86878820933011E-2</v>
          </cell>
          <cell r="H80">
            <v>4.9168582756765131</v>
          </cell>
          <cell r="I80">
            <v>0.27630219951750512</v>
          </cell>
          <cell r="J80">
            <v>3.3091876656015498E-2</v>
          </cell>
        </row>
        <row r="81">
          <cell r="B81" t="str">
            <v>CO2_T</v>
          </cell>
          <cell r="C81" t="str">
            <v>VAR_fout</v>
          </cell>
          <cell r="D81" t="str">
            <v>T_B_c-HYBDSL-S4</v>
          </cell>
          <cell r="F81">
            <v>1.8022273936306899E-4</v>
          </cell>
          <cell r="G81">
            <v>2.4248428307519212E-3</v>
          </cell>
          <cell r="H81">
            <v>1.5709818396167561E-3</v>
          </cell>
          <cell r="I81">
            <v>5.0013443515295603E-3</v>
          </cell>
        </row>
        <row r="82">
          <cell r="B82" t="str">
            <v>CO2_T</v>
          </cell>
          <cell r="C82" t="str">
            <v>VAR_fout</v>
          </cell>
          <cell r="D82" t="str">
            <v>TFHGV-ICEDSLExt</v>
          </cell>
          <cell r="E82">
            <v>1410.1938791528701</v>
          </cell>
          <cell r="F82">
            <v>1167.2557082190101</v>
          </cell>
          <cell r="G82">
            <v>838.94097719291005</v>
          </cell>
          <cell r="H82">
            <v>356.92599647616299</v>
          </cell>
        </row>
        <row r="83">
          <cell r="B83" t="str">
            <v>CO2_T</v>
          </cell>
          <cell r="C83" t="str">
            <v>VAR_fout</v>
          </cell>
          <cell r="D83" t="str">
            <v>TPSHPGSLEXT</v>
          </cell>
          <cell r="E83">
            <v>129.873812963153</v>
          </cell>
          <cell r="F83">
            <v>1.12894647317461E-3</v>
          </cell>
          <cell r="G83">
            <v>8.1684417843974205E-3</v>
          </cell>
          <cell r="H83">
            <v>7.2135688878305296E-3</v>
          </cell>
          <cell r="I83">
            <v>1.0492887387337901E-2</v>
          </cell>
        </row>
        <row r="84">
          <cell r="B84" t="str">
            <v>CO2_T</v>
          </cell>
          <cell r="C84" t="str">
            <v>VAR_fout</v>
          </cell>
          <cell r="D84" t="str">
            <v>T_TW-ICEGSL-S1</v>
          </cell>
          <cell r="E84">
            <v>3.2610914771174864</v>
          </cell>
          <cell r="F84">
            <v>4.1494470442359015</v>
          </cell>
          <cell r="G84">
            <v>17.105075582545069</v>
          </cell>
          <cell r="H84">
            <v>36.249501160842726</v>
          </cell>
          <cell r="I84">
            <v>69.541627832486654</v>
          </cell>
          <cell r="J84">
            <v>36.267288025808185</v>
          </cell>
        </row>
        <row r="85">
          <cell r="B85" t="str">
            <v>CO2_T</v>
          </cell>
          <cell r="C85" t="str">
            <v>VAR_fout</v>
          </cell>
          <cell r="D85" t="str">
            <v>TPSHPDSLEXT</v>
          </cell>
          <cell r="E85">
            <v>1273.9831592043399</v>
          </cell>
          <cell r="F85">
            <v>1166.7746258791601</v>
          </cell>
          <cell r="G85">
            <v>731.13758377679198</v>
          </cell>
          <cell r="H85">
            <v>603.230596865439</v>
          </cell>
          <cell r="I85">
            <v>1197.9544763050601</v>
          </cell>
          <cell r="J85">
            <v>1197.9640337825399</v>
          </cell>
        </row>
        <row r="86">
          <cell r="B86" t="str">
            <v>CO2_T</v>
          </cell>
          <cell r="C86" t="str">
            <v>VAR_fout</v>
          </cell>
          <cell r="D86" t="str">
            <v>T_TW-ICEGSL-S2</v>
          </cell>
          <cell r="E86">
            <v>8.2527917330970499</v>
          </cell>
          <cell r="F86">
            <v>12.026728834043942</v>
          </cell>
          <cell r="G86">
            <v>11.078000673144675</v>
          </cell>
          <cell r="H86">
            <v>7.5474313505260282</v>
          </cell>
          <cell r="I86">
            <v>5.6559819219798899E-2</v>
          </cell>
          <cell r="J86">
            <v>2.9459437448850601E-2</v>
          </cell>
        </row>
        <row r="87">
          <cell r="B87" t="str">
            <v>CO2_T</v>
          </cell>
          <cell r="C87" t="str">
            <v>VAR_fout</v>
          </cell>
          <cell r="D87" t="str">
            <v>T_TW-ICEGSL-S3</v>
          </cell>
          <cell r="E87">
            <v>11.908240128705749</v>
          </cell>
          <cell r="F87">
            <v>0.34640238601267159</v>
          </cell>
          <cell r="G87">
            <v>0.3860760325230545</v>
          </cell>
          <cell r="H87">
            <v>0.37006551171102864</v>
          </cell>
          <cell r="I87">
            <v>0.14518557873372562</v>
          </cell>
          <cell r="J87">
            <v>2.8740692180201987E-2</v>
          </cell>
        </row>
        <row r="88">
          <cell r="B88" t="str">
            <v>CO2_T</v>
          </cell>
          <cell r="C88" t="str">
            <v>VAR_fout</v>
          </cell>
          <cell r="D88" t="str">
            <v>T_C-ICEGSLEXT</v>
          </cell>
          <cell r="E88">
            <v>4722.28930203043</v>
          </cell>
          <cell r="F88">
            <v>4315.71072562053</v>
          </cell>
          <cell r="G88">
            <v>3639.2387419883798</v>
          </cell>
          <cell r="H88">
            <v>1102.97897565984</v>
          </cell>
        </row>
        <row r="89">
          <cell r="B89" t="str">
            <v>CO2_T</v>
          </cell>
          <cell r="C89" t="str">
            <v>VAR_fout</v>
          </cell>
          <cell r="D89" t="str">
            <v>T_TW-ICEGSL-S4</v>
          </cell>
          <cell r="E89">
            <v>6.0202782719194001</v>
          </cell>
          <cell r="F89">
            <v>0.37383613308019448</v>
          </cell>
          <cell r="G89">
            <v>0.42096786039609768</v>
          </cell>
          <cell r="H89">
            <v>0.39458263533132687</v>
          </cell>
          <cell r="I89">
            <v>0.38215414454124624</v>
          </cell>
          <cell r="J89">
            <v>4.926277032011088E-2</v>
          </cell>
        </row>
        <row r="90">
          <cell r="B90" t="str">
            <v>CO2_T</v>
          </cell>
          <cell r="C90" t="str">
            <v>VAR_fout</v>
          </cell>
          <cell r="D90" t="str">
            <v>T_C-ICEDSLEXT</v>
          </cell>
          <cell r="E90">
            <v>3859.87417721477</v>
          </cell>
          <cell r="F90">
            <v>3569.7778690165601</v>
          </cell>
          <cell r="G90">
            <v>2521.68512353497</v>
          </cell>
          <cell r="H90">
            <v>966.04920549388805</v>
          </cell>
        </row>
        <row r="91">
          <cell r="B91" t="str">
            <v>CO2_T</v>
          </cell>
          <cell r="C91" t="str">
            <v>VAR_fout</v>
          </cell>
          <cell r="D91" t="str">
            <v>T_TW-ICEGSLEXT</v>
          </cell>
          <cell r="E91">
            <v>148.049870208529</v>
          </cell>
          <cell r="F91">
            <v>103.154316025073</v>
          </cell>
          <cell r="G91">
            <v>70.342862960356001</v>
          </cell>
          <cell r="H91">
            <v>33.443876192962698</v>
          </cell>
        </row>
        <row r="92">
          <cell r="B92" t="str">
            <v>CO2_T</v>
          </cell>
          <cell r="C92" t="str">
            <v>VAR_fout</v>
          </cell>
          <cell r="D92" t="str">
            <v>TFLGV-ICENGA</v>
          </cell>
          <cell r="E92">
            <v>1.4185924880581271</v>
          </cell>
          <cell r="F92">
            <v>1.5776444695728635</v>
          </cell>
          <cell r="G92">
            <v>3.0096396123631166</v>
          </cell>
          <cell r="H92">
            <v>4.2816714064222241</v>
          </cell>
          <cell r="I92">
            <v>5.4910655430852824</v>
          </cell>
          <cell r="J92">
            <v>5.9317735019816178</v>
          </cell>
        </row>
        <row r="93">
          <cell r="B93" t="str">
            <v>CO2_T</v>
          </cell>
          <cell r="C93" t="str">
            <v>VAR_fout</v>
          </cell>
          <cell r="D93" t="str">
            <v>T_B_c-ICENGA-S1</v>
          </cell>
          <cell r="F93">
            <v>1.60363083939042E-2</v>
          </cell>
          <cell r="G93">
            <v>0.1246275349393953</v>
          </cell>
          <cell r="H93">
            <v>6.6627121817331394E-2</v>
          </cell>
          <cell r="I93">
            <v>0.19944270017164173</v>
          </cell>
          <cell r="J93">
            <v>3.6084481837346055E-2</v>
          </cell>
        </row>
        <row r="94">
          <cell r="B94" t="str">
            <v>CO2_T</v>
          </cell>
          <cell r="C94" t="str">
            <v>VAR_fout</v>
          </cell>
          <cell r="D94" t="str">
            <v>T_B_c-ICENGA-S2</v>
          </cell>
          <cell r="F94">
            <v>1.42865311772742E-2</v>
          </cell>
          <cell r="G94">
            <v>8.7152845264219903E-2</v>
          </cell>
          <cell r="H94">
            <v>0.1569605997053205</v>
          </cell>
          <cell r="I94">
            <v>0.1712178294120206</v>
          </cell>
          <cell r="J94">
            <v>5.7301303144131704E-2</v>
          </cell>
        </row>
        <row r="95">
          <cell r="B95" t="str">
            <v>CO2_T</v>
          </cell>
          <cell r="C95" t="str">
            <v>VAR_fout</v>
          </cell>
          <cell r="D95" t="str">
            <v>T_B_u-ICEDSL-S1</v>
          </cell>
          <cell r="E95">
            <v>2.3143025460380558E-2</v>
          </cell>
          <cell r="F95">
            <v>0.11414152146615535</v>
          </cell>
          <cell r="G95">
            <v>14.744769723561012</v>
          </cell>
          <cell r="H95">
            <v>44.203038137529269</v>
          </cell>
          <cell r="I95">
            <v>32.482937523378233</v>
          </cell>
          <cell r="J95">
            <v>6.2940959904698696E-2</v>
          </cell>
        </row>
        <row r="96">
          <cell r="B96" t="str">
            <v>CO2_T</v>
          </cell>
          <cell r="C96" t="str">
            <v>VAR_fout</v>
          </cell>
          <cell r="D96" t="str">
            <v>T_B_c-ICENGA-S3</v>
          </cell>
          <cell r="F96">
            <v>1.2326844055319501E-2</v>
          </cell>
          <cell r="G96">
            <v>1.2170342949608113</v>
          </cell>
          <cell r="H96">
            <v>2.009950487124232</v>
          </cell>
          <cell r="I96">
            <v>4.2761530868492201</v>
          </cell>
          <cell r="J96">
            <v>0.68540247069688154</v>
          </cell>
        </row>
        <row r="97">
          <cell r="B97" t="str">
            <v>CO2_T</v>
          </cell>
          <cell r="C97" t="str">
            <v>VAR_fout</v>
          </cell>
          <cell r="D97" t="str">
            <v>T_B_u-ICEDSL-S2</v>
          </cell>
          <cell r="E97">
            <v>7.9483141660188998</v>
          </cell>
          <cell r="F97">
            <v>9.665178101919377</v>
          </cell>
          <cell r="G97">
            <v>17.415725676558619</v>
          </cell>
          <cell r="H97">
            <v>28.869233002438307</v>
          </cell>
          <cell r="I97">
            <v>2.9735507170989659</v>
          </cell>
          <cell r="J97">
            <v>5.1367499358869195E-2</v>
          </cell>
        </row>
        <row r="98">
          <cell r="B98" t="str">
            <v>CO2_T</v>
          </cell>
          <cell r="C98" t="str">
            <v>VAR_fout</v>
          </cell>
          <cell r="D98" t="str">
            <v>T_B_c-ICENGA-S4</v>
          </cell>
          <cell r="G98">
            <v>3.8961663986255782E-3</v>
          </cell>
          <cell r="H98">
            <v>2.2081937823390648E-3</v>
          </cell>
          <cell r="I98">
            <v>5.6774152842600598E-3</v>
          </cell>
          <cell r="J98">
            <v>4.9028641620750202E-5</v>
          </cell>
        </row>
        <row r="99">
          <cell r="B99" t="str">
            <v>CO2_T</v>
          </cell>
          <cell r="C99" t="str">
            <v>VAR_fout</v>
          </cell>
          <cell r="D99" t="str">
            <v>T_B_u-ICEDSL-S3</v>
          </cell>
          <cell r="E99">
            <v>45.099373223287131</v>
          </cell>
          <cell r="F99">
            <v>58.567307507779184</v>
          </cell>
          <cell r="G99">
            <v>106.97708225876777</v>
          </cell>
          <cell r="H99">
            <v>185.67534420909953</v>
          </cell>
          <cell r="I99">
            <v>83.672349132909915</v>
          </cell>
          <cell r="J99">
            <v>8.8451519617415195E-2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T_B_u-ICEDSL-S4</v>
          </cell>
          <cell r="E100">
            <v>0.35372059374353737</v>
          </cell>
          <cell r="F100">
            <v>4.7414306560167267E-3</v>
          </cell>
          <cell r="G100">
            <v>1.9323156141712185E-2</v>
          </cell>
          <cell r="H100">
            <v>6.3192241083018155E-3</v>
          </cell>
          <cell r="I100">
            <v>8.3917850555645709E-3</v>
          </cell>
          <cell r="J100">
            <v>1.92204877138357E-4</v>
          </cell>
        </row>
        <row r="101">
          <cell r="B101" t="str">
            <v>CO2_T</v>
          </cell>
          <cell r="C101" t="str">
            <v>VAR_fout</v>
          </cell>
          <cell r="D101" t="str">
            <v>T_B_c-ICENGAEXT</v>
          </cell>
          <cell r="E101">
            <v>7.7039962819868404E-3</v>
          </cell>
          <cell r="F101">
            <v>7.7452174069930898E-3</v>
          </cell>
          <cell r="G101">
            <v>7.6378118815706702E-3</v>
          </cell>
        </row>
        <row r="102">
          <cell r="B102" t="str">
            <v>CO2_T</v>
          </cell>
          <cell r="C102" t="str">
            <v>VAR_fout</v>
          </cell>
          <cell r="D102" t="str">
            <v>T_B_u-ICEDSLEXT</v>
          </cell>
          <cell r="E102">
            <v>1.2708680732089599</v>
          </cell>
          <cell r="F102">
            <v>1.26942366717265</v>
          </cell>
          <cell r="G102">
            <v>1.2643654614198501</v>
          </cell>
        </row>
        <row r="103">
          <cell r="B103" t="str">
            <v>CO2_T</v>
          </cell>
          <cell r="C103" t="str">
            <v>VAR_fout</v>
          </cell>
          <cell r="D103" t="str">
            <v>T_C-HYBGSLEXT</v>
          </cell>
          <cell r="E103">
            <v>107.858647306229</v>
          </cell>
          <cell r="F103">
            <v>91.724679634509201</v>
          </cell>
          <cell r="G103">
            <v>68.277532183750495</v>
          </cell>
          <cell r="H103">
            <v>32.395340210658702</v>
          </cell>
        </row>
        <row r="104">
          <cell r="B104" t="str">
            <v>CO2_T</v>
          </cell>
          <cell r="C104" t="str">
            <v>VAR_fout</v>
          </cell>
          <cell r="D104" t="str">
            <v>TPAVDKEREXT</v>
          </cell>
          <cell r="E104">
            <v>79.576349423418094</v>
          </cell>
          <cell r="F104">
            <v>100.796237247683</v>
          </cell>
          <cell r="G104">
            <v>132.626068984081</v>
          </cell>
          <cell r="H104">
            <v>185.675788544743</v>
          </cell>
          <cell r="I104">
            <v>154.38211110512901</v>
          </cell>
          <cell r="J104">
            <v>123.088433665514</v>
          </cell>
        </row>
        <row r="105">
          <cell r="B105" t="str">
            <v>CO2_T</v>
          </cell>
          <cell r="C105" t="str">
            <v>VAR_fout</v>
          </cell>
          <cell r="D105" t="str">
            <v>T_C-ICE-GSL-S1</v>
          </cell>
          <cell r="E105">
            <v>35.609107492141199</v>
          </cell>
          <cell r="F105">
            <v>40.252396617060512</v>
          </cell>
          <cell r="G105">
            <v>29.511072651134896</v>
          </cell>
          <cell r="H105">
            <v>22.725236992858427</v>
          </cell>
          <cell r="I105">
            <v>0.26838318286762575</v>
          </cell>
          <cell r="J105">
            <v>2.2019910053311699E-2</v>
          </cell>
        </row>
        <row r="106">
          <cell r="B106" t="str">
            <v>CO2_T</v>
          </cell>
          <cell r="C106" t="str">
            <v>VAR_fout</v>
          </cell>
          <cell r="D106" t="str">
            <v>TFLGV-ICEGSL</v>
          </cell>
          <cell r="E106">
            <v>27.715527547026422</v>
          </cell>
          <cell r="F106">
            <v>42.601973334698037</v>
          </cell>
          <cell r="G106">
            <v>68.386991477820388</v>
          </cell>
          <cell r="H106">
            <v>101.74216858307733</v>
          </cell>
          <cell r="I106">
            <v>11.342273364296634</v>
          </cell>
          <cell r="J106">
            <v>0.57798835188421505</v>
          </cell>
        </row>
        <row r="107">
          <cell r="B107" t="str">
            <v>CO2_T</v>
          </cell>
          <cell r="C107" t="str">
            <v>VAR_fout</v>
          </cell>
          <cell r="D107" t="str">
            <v>T_C-ICE-GSL-S2</v>
          </cell>
          <cell r="E107">
            <v>268.53835325934051</v>
          </cell>
          <cell r="F107">
            <v>391.57804710067859</v>
          </cell>
          <cell r="G107">
            <v>363.67907074895186</v>
          </cell>
          <cell r="H107">
            <v>303.62811909141186</v>
          </cell>
          <cell r="I107">
            <v>0.2311891488060106</v>
          </cell>
          <cell r="J107">
            <v>3.2151600257091698E-2</v>
          </cell>
        </row>
        <row r="108">
          <cell r="B108" t="str">
            <v>CO2_T</v>
          </cell>
          <cell r="C108" t="str">
            <v>VAR_fout</v>
          </cell>
          <cell r="D108" t="str">
            <v>T_C-ICE-DSL-S1</v>
          </cell>
          <cell r="E108">
            <v>0.36756510074424115</v>
          </cell>
          <cell r="F108">
            <v>0.43880725696203682</v>
          </cell>
          <cell r="G108">
            <v>0.36357001372233605</v>
          </cell>
          <cell r="H108">
            <v>0.29354311293151719</v>
          </cell>
          <cell r="I108">
            <v>5.5973732084084557E-2</v>
          </cell>
          <cell r="J108">
            <v>1.08413910489495E-2</v>
          </cell>
        </row>
        <row r="109">
          <cell r="B109" t="str">
            <v>CO2_T</v>
          </cell>
          <cell r="C109" t="str">
            <v>VAR_fout</v>
          </cell>
          <cell r="D109" t="str">
            <v>T_C-ICE-GSL-S3</v>
          </cell>
          <cell r="E109">
            <v>267.48885733634819</v>
          </cell>
          <cell r="F109">
            <v>423.61362072807418</v>
          </cell>
          <cell r="G109">
            <v>417.77966512319512</v>
          </cell>
          <cell r="H109">
            <v>336.6824690163719</v>
          </cell>
          <cell r="I109">
            <v>0.24288702568577231</v>
          </cell>
          <cell r="J109">
            <v>3.6387031817647998E-2</v>
          </cell>
        </row>
        <row r="110">
          <cell r="B110" t="str">
            <v>CO2_T</v>
          </cell>
          <cell r="C110" t="str">
            <v>VAR_fout</v>
          </cell>
          <cell r="D110" t="str">
            <v>T_C-ICE-DSL-S2</v>
          </cell>
          <cell r="E110">
            <v>89.088119233738922</v>
          </cell>
          <cell r="F110">
            <v>93.826730947237238</v>
          </cell>
          <cell r="G110">
            <v>70.364684124331177</v>
          </cell>
          <cell r="H110">
            <v>60.751683485513823</v>
          </cell>
          <cell r="I110">
            <v>7.3739584686857984E-2</v>
          </cell>
          <cell r="J110">
            <v>1.4691633155755999E-2</v>
          </cell>
        </row>
        <row r="111">
          <cell r="B111" t="str">
            <v>CO2_T</v>
          </cell>
          <cell r="C111" t="str">
            <v>VAR_fout</v>
          </cell>
          <cell r="D111" t="str">
            <v>T_C-ICE-GSL-S4</v>
          </cell>
          <cell r="E111">
            <v>264.23121983135042</v>
          </cell>
          <cell r="F111">
            <v>312.84351620284917</v>
          </cell>
          <cell r="G111">
            <v>561.44626326388925</v>
          </cell>
          <cell r="H111">
            <v>482.39165120957665</v>
          </cell>
          <cell r="I111">
            <v>16.241180325966127</v>
          </cell>
          <cell r="J111">
            <v>0.28785170902371798</v>
          </cell>
        </row>
        <row r="112">
          <cell r="B112" t="str">
            <v>CO2_T</v>
          </cell>
          <cell r="C112" t="str">
            <v>VAR_fout</v>
          </cell>
          <cell r="D112" t="str">
            <v>T_C-ICE-DSL-S3</v>
          </cell>
          <cell r="E112">
            <v>364.45088530724291</v>
          </cell>
          <cell r="F112">
            <v>390.39221812142461</v>
          </cell>
          <cell r="G112">
            <v>386.61791867693927</v>
          </cell>
          <cell r="H112">
            <v>295.32776975085898</v>
          </cell>
          <cell r="I112">
            <v>7.9171300960854812E-2</v>
          </cell>
          <cell r="J112">
            <v>1.5886628346665599E-2</v>
          </cell>
        </row>
        <row r="113">
          <cell r="B113" t="str">
            <v>CO2_T</v>
          </cell>
          <cell r="C113" t="str">
            <v>VAR_fout</v>
          </cell>
          <cell r="D113" t="str">
            <v>T_C-ICE-DSL-S4</v>
          </cell>
          <cell r="E113">
            <v>142.05649254533569</v>
          </cell>
          <cell r="F113">
            <v>162.02132633860373</v>
          </cell>
          <cell r="G113">
            <v>158.9942354721764</v>
          </cell>
          <cell r="H113">
            <v>122.3769213363869</v>
          </cell>
          <cell r="I113">
            <v>5.3608209236613136E-2</v>
          </cell>
          <cell r="J113">
            <v>1.10153277389406E-2</v>
          </cell>
        </row>
        <row r="114">
          <cell r="B114" t="str">
            <v>CO2_T</v>
          </cell>
          <cell r="C114" t="str">
            <v>VAR_fout</v>
          </cell>
          <cell r="D114" t="str">
            <v>TFLGV-ICENGAExt</v>
          </cell>
          <cell r="E114">
            <v>6.03418693633665</v>
          </cell>
          <cell r="F114">
            <v>1.8327948353819099</v>
          </cell>
          <cell r="G114">
            <v>3.9400058576603199</v>
          </cell>
          <cell r="H114">
            <v>1.9677087584721999</v>
          </cell>
        </row>
        <row r="115">
          <cell r="B115" t="str">
            <v>CO2_T</v>
          </cell>
          <cell r="C115" t="str">
            <v>VAR_fout</v>
          </cell>
          <cell r="D115" t="str">
            <v>T_B_u-HYBDSL-S1</v>
          </cell>
          <cell r="F115">
            <v>15.406344564255701</v>
          </cell>
          <cell r="G115">
            <v>14.919488109256948</v>
          </cell>
          <cell r="H115">
            <v>0.21422420535463549</v>
          </cell>
          <cell r="I115">
            <v>0.23287532755345708</v>
          </cell>
          <cell r="J115">
            <v>4.8736304804452422</v>
          </cell>
        </row>
        <row r="116">
          <cell r="B116" t="str">
            <v>CO2_T</v>
          </cell>
          <cell r="C116" t="str">
            <v>VAR_fout</v>
          </cell>
          <cell r="D116" t="str">
            <v>T_B_u-HYBDSL-S2</v>
          </cell>
          <cell r="F116">
            <v>0.235864416142365</v>
          </cell>
          <cell r="G116">
            <v>0.27655838100059532</v>
          </cell>
          <cell r="H116">
            <v>0.34737256792232768</v>
          </cell>
          <cell r="I116">
            <v>0.16738931908578492</v>
          </cell>
          <cell r="J116">
            <v>6.61322687144629E-2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T_B_u-HYBDSL-S3</v>
          </cell>
          <cell r="F117">
            <v>6.5520186775467097</v>
          </cell>
          <cell r="G117">
            <v>6.5842089337304044</v>
          </cell>
          <cell r="H117">
            <v>4.0253866185868068</v>
          </cell>
          <cell r="I117">
            <v>13.905156285051859</v>
          </cell>
          <cell r="J117">
            <v>2.8777152229647465</v>
          </cell>
        </row>
        <row r="118">
          <cell r="B118" t="str">
            <v>CO2_T</v>
          </cell>
          <cell r="C118" t="str">
            <v>VAR_fout</v>
          </cell>
          <cell r="D118" t="str">
            <v>T_C-HY-GSL-S1</v>
          </cell>
          <cell r="E118">
            <v>3.3123232726069078</v>
          </cell>
          <cell r="F118">
            <v>3.9331177975616654</v>
          </cell>
          <cell r="G118">
            <v>2.8415573881645684</v>
          </cell>
          <cell r="H118">
            <v>3.8728299092157275</v>
          </cell>
          <cell r="I118">
            <v>1.5961811735393883</v>
          </cell>
          <cell r="J118">
            <v>0.2777287620080548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T_B_u-HYBDSL-S4</v>
          </cell>
          <cell r="F119">
            <v>3.7438523800043297E-4</v>
          </cell>
          <cell r="G119">
            <v>3.9571741704882398E-3</v>
          </cell>
          <cell r="H119">
            <v>3.1336491648474999E-3</v>
          </cell>
          <cell r="I119">
            <v>6.4535385575664002E-3</v>
          </cell>
          <cell r="J119">
            <v>2.7640088101741798E-4</v>
          </cell>
        </row>
        <row r="120">
          <cell r="B120" t="str">
            <v>CO2_T</v>
          </cell>
          <cell r="C120" t="str">
            <v>VAR_fout</v>
          </cell>
          <cell r="D120" t="str">
            <v>TFRLFDSLEXT</v>
          </cell>
          <cell r="E120">
            <v>29.001928026427301</v>
          </cell>
          <cell r="F120">
            <v>20.266824612479301</v>
          </cell>
          <cell r="G120">
            <v>2.2971058519935299E-2</v>
          </cell>
          <cell r="H120">
            <v>2.0531515187835799E-3</v>
          </cell>
        </row>
        <row r="121">
          <cell r="B121" t="str">
            <v>CO2_T</v>
          </cell>
          <cell r="C121" t="str">
            <v>VAR_fout</v>
          </cell>
          <cell r="D121" t="str">
            <v>T_C-HY-GSL-S2</v>
          </cell>
          <cell r="E121">
            <v>10.213068199323391</v>
          </cell>
          <cell r="F121">
            <v>15.227913063006362</v>
          </cell>
          <cell r="G121">
            <v>70.909514002989113</v>
          </cell>
          <cell r="H121">
            <v>61.794378661868741</v>
          </cell>
          <cell r="I121">
            <v>3.7383579046741104</v>
          </cell>
          <cell r="J121">
            <v>7.2118779118175699E-2</v>
          </cell>
        </row>
        <row r="122">
          <cell r="B122" t="str">
            <v>CO2_T</v>
          </cell>
          <cell r="C122" t="str">
            <v>VAR_fout</v>
          </cell>
          <cell r="D122" t="str">
            <v>TPSHPNGAEXT</v>
          </cell>
          <cell r="F122">
            <v>5.6102953463219604E-4</v>
          </cell>
          <cell r="G122">
            <v>299.68741590277</v>
          </cell>
          <cell r="H122">
            <v>350.70406917465601</v>
          </cell>
        </row>
        <row r="123">
          <cell r="B123" t="str">
            <v>CO2_T</v>
          </cell>
          <cell r="C123" t="str">
            <v>VAR_fout</v>
          </cell>
          <cell r="D123" t="str">
            <v>T_C-HY-DSL-S1</v>
          </cell>
          <cell r="E123">
            <v>2.5401965848828802E-3</v>
          </cell>
          <cell r="F123">
            <v>2.4996652659305469E-2</v>
          </cell>
          <cell r="G123">
            <v>0.14402832489015793</v>
          </cell>
          <cell r="H123">
            <v>0.18942749219273891</v>
          </cell>
          <cell r="I123">
            <v>0.57962274192815</v>
          </cell>
          <cell r="J123">
            <v>0.1712746504430421</v>
          </cell>
        </row>
        <row r="124">
          <cell r="B124" t="str">
            <v>CO2_T</v>
          </cell>
          <cell r="C124" t="str">
            <v>VAR_fout</v>
          </cell>
          <cell r="D124" t="str">
            <v>T_C-HY-GSL-S3</v>
          </cell>
          <cell r="E124">
            <v>7.520575931216209</v>
          </cell>
          <cell r="F124">
            <v>108.94540363319156</v>
          </cell>
          <cell r="G124">
            <v>102.97722123003217</v>
          </cell>
          <cell r="H124">
            <v>82.452164978706264</v>
          </cell>
          <cell r="I124">
            <v>9.4203139436517577E-2</v>
          </cell>
          <cell r="J124">
            <v>2.7869069268131499E-2</v>
          </cell>
        </row>
        <row r="125">
          <cell r="B125" t="str">
            <v>CO2_T</v>
          </cell>
          <cell r="C125" t="str">
            <v>VAR_fout</v>
          </cell>
          <cell r="D125" t="str">
            <v>T_C-HY-DSL-S2</v>
          </cell>
          <cell r="E125">
            <v>0.19822541064275884</v>
          </cell>
          <cell r="F125">
            <v>49.25041063791025</v>
          </cell>
          <cell r="G125">
            <v>115.15953996157756</v>
          </cell>
          <cell r="H125">
            <v>97.767642852945215</v>
          </cell>
          <cell r="I125">
            <v>4.4011962910341893</v>
          </cell>
          <cell r="J125">
            <v>6.8235846057568592E-2</v>
          </cell>
        </row>
        <row r="126">
          <cell r="B126" t="str">
            <v>CO2_T</v>
          </cell>
          <cell r="C126" t="str">
            <v>VAR_fout</v>
          </cell>
          <cell r="D126" t="str">
            <v>T_C-HY-GSL-S4</v>
          </cell>
          <cell r="E126">
            <v>6.3002604474450585</v>
          </cell>
          <cell r="F126">
            <v>9.7348278042234835</v>
          </cell>
          <cell r="G126">
            <v>9.3057779190331864</v>
          </cell>
          <cell r="H126">
            <v>7.9135278476641151</v>
          </cell>
          <cell r="I126">
            <v>0.11653682938305723</v>
          </cell>
          <cell r="J126">
            <v>3.7180705735200902E-2</v>
          </cell>
        </row>
        <row r="127">
          <cell r="B127" t="str">
            <v>CO2_T</v>
          </cell>
          <cell r="C127" t="str">
            <v>VAR_fout</v>
          </cell>
          <cell r="D127" t="str">
            <v>T_C-HY-DSL-S3</v>
          </cell>
          <cell r="E127">
            <v>2.0913534539023813</v>
          </cell>
          <cell r="F127">
            <v>3.3415580470574353</v>
          </cell>
          <cell r="G127">
            <v>3.2151850592410183</v>
          </cell>
          <cell r="H127">
            <v>2.4377380181423267</v>
          </cell>
          <cell r="I127">
            <v>8.8629608384056535E-2</v>
          </cell>
          <cell r="J127">
            <v>2.70127603106247E-2</v>
          </cell>
        </row>
        <row r="128">
          <cell r="B128" t="str">
            <v>CO2_T</v>
          </cell>
          <cell r="C128" t="str">
            <v>VAR_fout</v>
          </cell>
          <cell r="D128" t="str">
            <v>T_C-HY-DSL-S4</v>
          </cell>
          <cell r="E128">
            <v>2.5820960253783278</v>
          </cell>
          <cell r="F128">
            <v>12.605874238852778</v>
          </cell>
          <cell r="G128">
            <v>11.93162965877894</v>
          </cell>
          <cell r="H128">
            <v>9.6952070239423662</v>
          </cell>
          <cell r="I128">
            <v>0.10926396619632861</v>
          </cell>
          <cell r="J128">
            <v>3.59189200532265E-2</v>
          </cell>
        </row>
        <row r="129">
          <cell r="B129" t="str">
            <v>CO2_T</v>
          </cell>
          <cell r="C129" t="str">
            <v>VAR_fout</v>
          </cell>
          <cell r="D129" t="str">
            <v>TFHGV-HYBDSL</v>
          </cell>
          <cell r="F129">
            <v>386.355774877805</v>
          </cell>
          <cell r="G129">
            <v>542.12237660114999</v>
          </cell>
          <cell r="H129">
            <v>784.46651670306392</v>
          </cell>
          <cell r="I129">
            <v>790.47586741396401</v>
          </cell>
          <cell r="J129">
            <v>195.1073596820691</v>
          </cell>
        </row>
        <row r="130">
          <cell r="B130" t="str">
            <v>CO2_T</v>
          </cell>
          <cell r="C130" t="str">
            <v>VAR_fout</v>
          </cell>
          <cell r="D130" t="str">
            <v>TFHGV-ICEDSL</v>
          </cell>
          <cell r="E130">
            <v>380.94284483115035</v>
          </cell>
          <cell r="F130">
            <v>0.27237625254000303</v>
          </cell>
          <cell r="G130">
            <v>0.39676120532301129</v>
          </cell>
          <cell r="H130">
            <v>0.3053821237171741</v>
          </cell>
          <cell r="I130">
            <v>0.1023027652740659</v>
          </cell>
          <cell r="J130">
            <v>3.5225002482934399E-2</v>
          </cell>
        </row>
        <row r="131">
          <cell r="B131" t="str">
            <v>CO2_T</v>
          </cell>
          <cell r="C131" t="str">
            <v>VAR_fout</v>
          </cell>
          <cell r="D131" t="str">
            <v>T-Plg-DSL-mix_S1</v>
          </cell>
          <cell r="E131">
            <v>1.39253001437714E-3</v>
          </cell>
          <cell r="F131">
            <v>0.43621353141323299</v>
          </cell>
          <cell r="G131">
            <v>0.34411732756642177</v>
          </cell>
          <cell r="H131">
            <v>0.30564922390491922</v>
          </cell>
          <cell r="I131">
            <v>0.1256729073785233</v>
          </cell>
          <cell r="J131">
            <v>5.6842347352326003E-2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T-Plg-DSL-mix_S2</v>
          </cell>
          <cell r="E132">
            <v>4.8840812153354599E-4</v>
          </cell>
          <cell r="F132">
            <v>9.38506062876725E-2</v>
          </cell>
          <cell r="G132">
            <v>0.44549296027101498</v>
          </cell>
          <cell r="H132">
            <v>0.63046112238994201</v>
          </cell>
          <cell r="I132">
            <v>5.8142193490698535</v>
          </cell>
          <cell r="J132">
            <v>1.9101282894292353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T-Plg-DSL-mix_S3</v>
          </cell>
          <cell r="E133">
            <v>7.4842060917267904E-3</v>
          </cell>
          <cell r="F133">
            <v>0.424761605753807</v>
          </cell>
          <cell r="G133">
            <v>73.1088769506798</v>
          </cell>
          <cell r="H133">
            <v>332.69051253554255</v>
          </cell>
          <cell r="I133">
            <v>464.26423430685645</v>
          </cell>
          <cell r="J133">
            <v>233.98989347382746</v>
          </cell>
        </row>
        <row r="134">
          <cell r="B134" t="str">
            <v>CO2_T</v>
          </cell>
          <cell r="C134" t="str">
            <v>VAR_fout</v>
          </cell>
          <cell r="D134" t="str">
            <v>T_B_c-ICEDSL-S1</v>
          </cell>
          <cell r="E134">
            <v>8.3018469208401608</v>
          </cell>
          <cell r="F134">
            <v>1.2419315717891419</v>
          </cell>
          <cell r="G134">
            <v>6.144052828417796</v>
          </cell>
          <cell r="H134">
            <v>26.206658923167549</v>
          </cell>
          <cell r="I134">
            <v>13.40533127156351</v>
          </cell>
          <cell r="J134">
            <v>2.9769751235635862E-2</v>
          </cell>
        </row>
        <row r="135">
          <cell r="B135" t="str">
            <v>CO2_T</v>
          </cell>
          <cell r="C135" t="str">
            <v>VAR_fout</v>
          </cell>
          <cell r="D135" t="str">
            <v>T-Plg-DSL-mix_S4</v>
          </cell>
          <cell r="E135">
            <v>0.41893500238765702</v>
          </cell>
          <cell r="F135">
            <v>58.020432456278101</v>
          </cell>
          <cell r="G135">
            <v>53.107911095545816</v>
          </cell>
          <cell r="H135">
            <v>38.028389491126205</v>
          </cell>
          <cell r="I135">
            <v>1.4508669143892305</v>
          </cell>
          <cell r="J135">
            <v>0.50690509200279232</v>
          </cell>
        </row>
        <row r="136">
          <cell r="B136" t="str">
            <v>CO2_T</v>
          </cell>
          <cell r="C136" t="str">
            <v>VAR_fout</v>
          </cell>
          <cell r="D136" t="str">
            <v>T_B_c-ICEDSL-S2</v>
          </cell>
          <cell r="E136">
            <v>38.057495004482398</v>
          </cell>
          <cell r="F136">
            <v>29.032410530461508</v>
          </cell>
          <cell r="G136">
            <v>35.315388090325349</v>
          </cell>
          <cell r="H136">
            <v>42.475140316152334</v>
          </cell>
          <cell r="I136">
            <v>15.478720144176147</v>
          </cell>
          <cell r="J136">
            <v>3.838414647902165E-2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T_B_c-ICEDSL-S3</v>
          </cell>
          <cell r="E137">
            <v>11.55598926085168</v>
          </cell>
          <cell r="F137">
            <v>9.2019246882079866</v>
          </cell>
          <cell r="G137">
            <v>9.8183528714938131</v>
          </cell>
          <cell r="H137">
            <v>4.8560677126249594</v>
          </cell>
          <cell r="I137">
            <v>3.6204967828720722</v>
          </cell>
          <cell r="J137">
            <v>2.758982861361935E-2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T_B_c-ICEDSL-S4</v>
          </cell>
          <cell r="E138">
            <v>1.0539634888848619</v>
          </cell>
          <cell r="F138">
            <v>4.0028690785648101E-3</v>
          </cell>
          <cell r="G138">
            <v>1.6788829162419871E-2</v>
          </cell>
          <cell r="H138">
            <v>3.8599810161113936E-3</v>
          </cell>
          <cell r="I138">
            <v>6.6290472754335699E-3</v>
          </cell>
        </row>
        <row r="139">
          <cell r="B139" t="str">
            <v>CO2_T</v>
          </cell>
          <cell r="C139" t="str">
            <v>VAR_fout</v>
          </cell>
          <cell r="D139" t="str">
            <v>T_B_u-ICENGA-S1</v>
          </cell>
          <cell r="F139">
            <v>1.5619309229757201E-2</v>
          </cell>
          <cell r="G139">
            <v>0.30019990219701531</v>
          </cell>
          <cell r="H139">
            <v>8.1675996522576594E-2</v>
          </cell>
          <cell r="I139">
            <v>0.11013669521668046</v>
          </cell>
          <cell r="J139">
            <v>0.1334030241985234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T_B_u-ICENGA-S2</v>
          </cell>
          <cell r="F140">
            <v>1.6313868441414098E-2</v>
          </cell>
          <cell r="G140">
            <v>0.1506608753913575</v>
          </cell>
          <cell r="H140">
            <v>0.2177975450573737</v>
          </cell>
          <cell r="I140">
            <v>0.1311248663984789</v>
          </cell>
          <cell r="J140">
            <v>6.1705951304411796E-2</v>
          </cell>
        </row>
        <row r="141">
          <cell r="B141" t="str">
            <v>CO2_T</v>
          </cell>
          <cell r="C141" t="str">
            <v>VAR_fout</v>
          </cell>
          <cell r="D141" t="str">
            <v>T_B_c-ICEDSLEXT</v>
          </cell>
          <cell r="E141">
            <v>0.441751320230162</v>
          </cell>
          <cell r="F141">
            <v>0.44076725070897499</v>
          </cell>
          <cell r="G141">
            <v>0.43739241897535103</v>
          </cell>
        </row>
        <row r="142">
          <cell r="B142" t="str">
            <v>CO2_T</v>
          </cell>
          <cell r="C142" t="str">
            <v>VAR_fout</v>
          </cell>
          <cell r="D142" t="str">
            <v>T_B_u-ICENGA-S3</v>
          </cell>
          <cell r="F142">
            <v>1.84639740581726E-2</v>
          </cell>
          <cell r="G142">
            <v>5.3385378953958131</v>
          </cell>
          <cell r="H142">
            <v>5.5874280084484864</v>
          </cell>
          <cell r="I142">
            <v>12.707108657501621</v>
          </cell>
          <cell r="J142">
            <v>1.6769759873261902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T_B_u-ICENGA-S4</v>
          </cell>
          <cell r="G143">
            <v>4.9204542242092305E-3</v>
          </cell>
          <cell r="H143">
            <v>4.2967989249230601E-3</v>
          </cell>
          <cell r="I143">
            <v>7.1359580138216899E-3</v>
          </cell>
          <cell r="J143">
            <v>3.3303264080355099E-4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15009.712073307501</v>
          </cell>
          <cell r="F144">
            <v>14364.527741415401</v>
          </cell>
          <cell r="G144">
            <v>12778.8855080782</v>
          </cell>
          <cell r="H144">
            <v>8442.0509717561108</v>
          </cell>
          <cell r="I144">
            <v>4092.9701255641398</v>
          </cell>
          <cell r="J144">
            <v>2399.5161936805698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  <cell r="I145">
            <v>-777.37977314156899</v>
          </cell>
          <cell r="J145">
            <v>-1140.9307401246399</v>
          </cell>
        </row>
        <row r="146">
          <cell r="B146" t="str">
            <v>CO2</v>
          </cell>
          <cell r="C146" t="str">
            <v>VAR_fout</v>
          </cell>
          <cell r="D146" t="str">
            <v>D-ICOA</v>
          </cell>
          <cell r="E146">
            <v>330.01224350074398</v>
          </cell>
          <cell r="F146">
            <v>321.17945488382497</v>
          </cell>
          <cell r="G146">
            <v>1.21444899148179</v>
          </cell>
          <cell r="H146">
            <v>7.7218814599620406E-2</v>
          </cell>
          <cell r="I146">
            <v>0.116503008099393</v>
          </cell>
          <cell r="J146">
            <v>3.50828044093104E-2</v>
          </cell>
        </row>
        <row r="147">
          <cell r="B147" t="str">
            <v>CO2</v>
          </cell>
          <cell r="C147" t="str">
            <v>VAR_fout</v>
          </cell>
          <cell r="D147" t="str">
            <v>ENGA-CCS</v>
          </cell>
          <cell r="I147">
            <v>-0.95991328629079897</v>
          </cell>
          <cell r="J147">
            <v>-0.964009968770558</v>
          </cell>
        </row>
        <row r="148">
          <cell r="B148" t="str">
            <v>CO2</v>
          </cell>
          <cell r="C148" t="str">
            <v>VAR_fout</v>
          </cell>
          <cell r="D148" t="str">
            <v>CHPWSTCCS</v>
          </cell>
          <cell r="I148">
            <v>-867.15725213272196</v>
          </cell>
          <cell r="J148">
            <v>-1088.62103173936</v>
          </cell>
        </row>
        <row r="149">
          <cell r="B149" t="str">
            <v>CO2</v>
          </cell>
          <cell r="C149" t="str">
            <v>VAR_fout</v>
          </cell>
          <cell r="D149" t="str">
            <v>D-ENGA</v>
          </cell>
          <cell r="E149">
            <v>311.47947540529498</v>
          </cell>
          <cell r="F149">
            <v>98.603460059750802</v>
          </cell>
          <cell r="G149">
            <v>156.84271975110801</v>
          </cell>
          <cell r="H149">
            <v>32.849768399758801</v>
          </cell>
          <cell r="I149">
            <v>27.732878916501399</v>
          </cell>
          <cell r="J149">
            <v>6.8217163891664406E-2</v>
          </cell>
        </row>
        <row r="150">
          <cell r="B150" t="str">
            <v>CO2</v>
          </cell>
          <cell r="C150" t="str">
            <v>VAR_fout</v>
          </cell>
          <cell r="D150" t="str">
            <v>D-ILFO</v>
          </cell>
          <cell r="E150">
            <v>689.33215731620305</v>
          </cell>
          <cell r="F150">
            <v>646.71080263811302</v>
          </cell>
          <cell r="G150">
            <v>594.17151496280405</v>
          </cell>
          <cell r="H150">
            <v>523.70038299170199</v>
          </cell>
          <cell r="I150">
            <v>235.30081371168001</v>
          </cell>
        </row>
        <row r="151">
          <cell r="B151" t="str">
            <v>CO2</v>
          </cell>
          <cell r="C151" t="str">
            <v>VAR_fout</v>
          </cell>
          <cell r="D151" t="str">
            <v>ITOT-CHPWSTCCS</v>
          </cell>
          <cell r="I151">
            <v>-305.64953411819198</v>
          </cell>
          <cell r="J151">
            <v>-715.06952110067402</v>
          </cell>
        </row>
        <row r="152">
          <cell r="B152" t="str">
            <v>CO2</v>
          </cell>
          <cell r="C152" t="str">
            <v>VAR_fout</v>
          </cell>
          <cell r="D152" t="str">
            <v>ITOT-CHPNGACCS</v>
          </cell>
          <cell r="I152">
            <v>-7.0172934908917401</v>
          </cell>
          <cell r="J152">
            <v>-4.9454255294965401</v>
          </cell>
        </row>
        <row r="153">
          <cell r="B153" t="str">
            <v>CO2</v>
          </cell>
          <cell r="C153" t="str">
            <v>VAR_fout</v>
          </cell>
          <cell r="D153" t="str">
            <v>D-TDSL</v>
          </cell>
          <cell r="E153">
            <v>8707.6061912254099</v>
          </cell>
          <cell r="F153">
            <v>8093.5529165175803</v>
          </cell>
          <cell r="G153">
            <v>6528.7749259172997</v>
          </cell>
          <cell r="H153">
            <v>4519.9643634981903</v>
          </cell>
          <cell r="I153">
            <v>2872.85861632154</v>
          </cell>
          <cell r="J153">
            <v>656.28495773898305</v>
          </cell>
        </row>
        <row r="154">
          <cell r="B154" t="str">
            <v>CO2</v>
          </cell>
          <cell r="C154" t="str">
            <v>VAR_fout</v>
          </cell>
          <cell r="D154" t="str">
            <v>ITOT-PROCESSCO2</v>
          </cell>
          <cell r="E154">
            <v>2089.34680048464</v>
          </cell>
          <cell r="F154">
            <v>2111.0131698740802</v>
          </cell>
          <cell r="G154">
            <v>2102.26947106126</v>
          </cell>
          <cell r="H154">
            <v>2093.6570637565601</v>
          </cell>
          <cell r="I154">
            <v>2077.4128484734902</v>
          </cell>
          <cell r="J154">
            <v>2063.7485576047202</v>
          </cell>
        </row>
        <row r="155">
          <cell r="B155" t="str">
            <v>CO2</v>
          </cell>
          <cell r="C155" t="str">
            <v>VAR_fout</v>
          </cell>
          <cell r="D155" t="str">
            <v>D-ELFO</v>
          </cell>
          <cell r="E155">
            <v>27.535650579119601</v>
          </cell>
          <cell r="F155">
            <v>201.35274358295601</v>
          </cell>
          <cell r="G155">
            <v>2.0120792735808601</v>
          </cell>
          <cell r="H155">
            <v>0.50618261224897898</v>
          </cell>
          <cell r="I155">
            <v>0.70862658561918201</v>
          </cell>
          <cell r="J155">
            <v>2.5142601760668799E-4</v>
          </cell>
        </row>
        <row r="156">
          <cell r="B156" t="str">
            <v>CO2</v>
          </cell>
          <cell r="C156" t="str">
            <v>VAR_fout</v>
          </cell>
          <cell r="D156" t="str">
            <v>D-TNGA</v>
          </cell>
          <cell r="E156">
            <v>16.0186433773518</v>
          </cell>
          <cell r="F156">
            <v>15.367276204464</v>
          </cell>
          <cell r="G156">
            <v>338.53204496427998</v>
          </cell>
          <cell r="H156">
            <v>409.978894195571</v>
          </cell>
          <cell r="I156">
            <v>87.457770293279495</v>
          </cell>
          <cell r="J156">
            <v>123.655098485254</v>
          </cell>
        </row>
        <row r="157">
          <cell r="B157" t="str">
            <v>CO2</v>
          </cell>
          <cell r="C157" t="str">
            <v>VAR_fout</v>
          </cell>
          <cell r="D157" t="str">
            <v>D-SNGA</v>
          </cell>
          <cell r="E157">
            <v>1522.9858359683899</v>
          </cell>
          <cell r="F157">
            <v>1357.6911421471</v>
          </cell>
          <cell r="G157">
            <v>1549.7075750765</v>
          </cell>
          <cell r="H157">
            <v>1776.1931490084301</v>
          </cell>
          <cell r="I157">
            <v>1580.8866207777601</v>
          </cell>
          <cell r="J157">
            <v>828.58958676931695</v>
          </cell>
        </row>
        <row r="158">
          <cell r="B158" t="str">
            <v>CO2</v>
          </cell>
          <cell r="C158" t="str">
            <v>VAR_fout</v>
          </cell>
          <cell r="D158" t="str">
            <v>D-RNGA</v>
          </cell>
          <cell r="E158">
            <v>2652.9300219582401</v>
          </cell>
          <cell r="F158">
            <v>2731.79590605049</v>
          </cell>
          <cell r="G158">
            <v>2706.1875983956802</v>
          </cell>
          <cell r="H158">
            <v>2613.3014950030201</v>
          </cell>
          <cell r="I158">
            <v>2274.7349230917598</v>
          </cell>
          <cell r="J158">
            <v>1207.82839034258</v>
          </cell>
        </row>
        <row r="159">
          <cell r="B159" t="str">
            <v>CO2</v>
          </cell>
          <cell r="C159" t="str">
            <v>VAR_fout</v>
          </cell>
          <cell r="D159" t="str">
            <v>D-IHFO</v>
          </cell>
          <cell r="E159">
            <v>213.780584885069</v>
          </cell>
          <cell r="F159">
            <v>5.3927247982832299E-2</v>
          </cell>
          <cell r="G159">
            <v>0.14278816752236101</v>
          </cell>
          <cell r="H159">
            <v>7.4898365461545796E-2</v>
          </cell>
          <cell r="I159">
            <v>0.12558855569579599</v>
          </cell>
        </row>
        <row r="160">
          <cell r="B160" t="str">
            <v>CO2</v>
          </cell>
          <cell r="C160" t="str">
            <v>VAR_fout</v>
          </cell>
          <cell r="D160" t="str">
            <v>SUP_WSTHTGBIOCCS</v>
          </cell>
          <cell r="I160">
            <v>-7.3626229358463397E-3</v>
          </cell>
          <cell r="J160">
            <v>-1.0658547920307499E-2</v>
          </cell>
        </row>
        <row r="161">
          <cell r="B161" t="str">
            <v>CO2</v>
          </cell>
          <cell r="C161" t="str">
            <v>VAR_fout</v>
          </cell>
          <cell r="D161" t="str">
            <v>D-SLFO</v>
          </cell>
          <cell r="E161">
            <v>2267.7887721790298</v>
          </cell>
          <cell r="F161">
            <v>2010.39212196521</v>
          </cell>
          <cell r="G161">
            <v>1941.5669913951799</v>
          </cell>
          <cell r="H161">
            <v>1375.2618608228299</v>
          </cell>
          <cell r="I161">
            <v>449.11459337756298</v>
          </cell>
        </row>
        <row r="162">
          <cell r="B162" t="str">
            <v>CO2</v>
          </cell>
          <cell r="C162" t="str">
            <v>VAR_fout</v>
          </cell>
          <cell r="D162" t="str">
            <v>D-RCOA</v>
          </cell>
          <cell r="E162">
            <v>9.2702131864969104</v>
          </cell>
          <cell r="F162">
            <v>9.2701273840378207</v>
          </cell>
          <cell r="G162">
            <v>0.24911537983172999</v>
          </cell>
          <cell r="H162">
            <v>0.126468031786757</v>
          </cell>
        </row>
        <row r="163">
          <cell r="B163" t="str">
            <v>CO2</v>
          </cell>
          <cell r="C163" t="str">
            <v>VAR_fout</v>
          </cell>
          <cell r="D163" t="str">
            <v>ITOT-CHPWODCCS</v>
          </cell>
          <cell r="I163">
            <v>-119.836942096597</v>
          </cell>
          <cell r="J163">
            <v>-1678.7274291993899</v>
          </cell>
        </row>
        <row r="164">
          <cell r="B164" t="str">
            <v>CO2</v>
          </cell>
          <cell r="C164" t="str">
            <v>VAR_fout</v>
          </cell>
          <cell r="D164" t="str">
            <v>D-RLFO</v>
          </cell>
          <cell r="E164">
            <v>4514.4823399463403</v>
          </cell>
          <cell r="F164">
            <v>3846.5258032214201</v>
          </cell>
          <cell r="G164">
            <v>3257.7725176167801</v>
          </cell>
          <cell r="H164">
            <v>3137.5990597056498</v>
          </cell>
          <cell r="I164">
            <v>1895.7921073062701</v>
          </cell>
        </row>
        <row r="165">
          <cell r="B165" t="str">
            <v>CO2</v>
          </cell>
          <cell r="C165" t="str">
            <v>VAR_fout</v>
          </cell>
          <cell r="D165" t="str">
            <v>D-TGSL</v>
          </cell>
          <cell r="E165">
            <v>5866.8731141051103</v>
          </cell>
          <cell r="F165">
            <v>5807.0074906502095</v>
          </cell>
          <cell r="G165">
            <v>5427.6280922687702</v>
          </cell>
          <cell r="H165">
            <v>3049.43078191936</v>
          </cell>
          <cell r="I165">
            <v>427.18446412927</v>
          </cell>
          <cell r="J165">
            <v>59.8577964561267</v>
          </cell>
        </row>
        <row r="166">
          <cell r="B166" t="str">
            <v>CO2</v>
          </cell>
          <cell r="C166" t="str">
            <v>VAR_fout</v>
          </cell>
          <cell r="D166" t="str">
            <v>EWOD-CCS</v>
          </cell>
          <cell r="I166">
            <v>-0.98083087019274795</v>
          </cell>
          <cell r="J166">
            <v>-2688.24972831074</v>
          </cell>
        </row>
        <row r="167">
          <cell r="B167" t="str">
            <v>CO2</v>
          </cell>
          <cell r="C167" t="str">
            <v>VAR_fout</v>
          </cell>
          <cell r="D167" t="str">
            <v>ITOT-PROCESSCO2CCS</v>
          </cell>
          <cell r="I167">
            <v>-0.222264315892159</v>
          </cell>
          <cell r="J167">
            <v>-1031.87432359234</v>
          </cell>
        </row>
        <row r="168">
          <cell r="B168" t="str">
            <v>CO2</v>
          </cell>
          <cell r="C168" t="str">
            <v>VAR_fout</v>
          </cell>
          <cell r="D168" t="str">
            <v>D-IWST</v>
          </cell>
          <cell r="E168">
            <v>1068.1309225628499</v>
          </cell>
          <cell r="F168">
            <v>1094.4820375106001</v>
          </cell>
          <cell r="G168">
            <v>1024.6414817474599</v>
          </cell>
          <cell r="H168">
            <v>1013.19814123294</v>
          </cell>
          <cell r="I168">
            <v>996.69870843739102</v>
          </cell>
          <cell r="J168">
            <v>986.58533979680601</v>
          </cell>
        </row>
        <row r="169">
          <cell r="B169" t="str">
            <v>CO2</v>
          </cell>
          <cell r="C169" t="str">
            <v>VAR_fout</v>
          </cell>
          <cell r="D169" t="str">
            <v>SUP_WODH2CCS</v>
          </cell>
          <cell r="J169">
            <v>-6.6067047762003506E-2</v>
          </cell>
        </row>
        <row r="170">
          <cell r="B170" t="str">
            <v>CO2</v>
          </cell>
          <cell r="C170" t="str">
            <v>VAR_fout</v>
          </cell>
          <cell r="D170" t="str">
            <v>SUP_WODBIOCCS</v>
          </cell>
          <cell r="I170">
            <v>-1.9824108938100601E-2</v>
          </cell>
          <cell r="J170">
            <v>-2.5937472253791199E-2</v>
          </cell>
        </row>
        <row r="171">
          <cell r="B171" t="str">
            <v>CO2</v>
          </cell>
          <cell r="C171" t="str">
            <v>VAR_fout</v>
          </cell>
          <cell r="D171" t="str">
            <v>SUP_NGAH2CCS</v>
          </cell>
          <cell r="J171">
            <v>-0.23501351389026801</v>
          </cell>
        </row>
        <row r="172">
          <cell r="B172" t="str">
            <v>CO2</v>
          </cell>
          <cell r="C172" t="str">
            <v>VAR_fout</v>
          </cell>
          <cell r="D172" t="str">
            <v>CT_CWODETHCCS</v>
          </cell>
          <cell r="I172">
            <v>-2.8030505384159599E-3</v>
          </cell>
          <cell r="J172">
            <v>-1.5904358280072199E-3</v>
          </cell>
        </row>
        <row r="173">
          <cell r="B173" t="str">
            <v>CO2</v>
          </cell>
          <cell r="C173" t="str">
            <v>VAR_fout</v>
          </cell>
          <cell r="D173" t="str">
            <v>D-TKER</v>
          </cell>
          <cell r="E173">
            <v>80.763254672403804</v>
          </cell>
          <cell r="F173">
            <v>102.299643522715</v>
          </cell>
          <cell r="G173">
            <v>134.604226798182</v>
          </cell>
          <cell r="H173">
            <v>185.97166591309301</v>
          </cell>
          <cell r="I173">
            <v>155.83817364240701</v>
          </cell>
          <cell r="J173">
            <v>2.84145675988471E-5</v>
          </cell>
        </row>
        <row r="174">
          <cell r="B174" t="str">
            <v>CO2</v>
          </cell>
          <cell r="C174" t="str">
            <v>VAR_fout</v>
          </cell>
          <cell r="D174" t="str">
            <v>D-INGA</v>
          </cell>
          <cell r="E174">
            <v>2102.0924198408602</v>
          </cell>
          <cell r="F174">
            <v>1815.5352790014799</v>
          </cell>
          <cell r="G174">
            <v>1836.17473009435</v>
          </cell>
          <cell r="H174">
            <v>1261.2908338228799</v>
          </cell>
          <cell r="I174">
            <v>698.123148744888</v>
          </cell>
          <cell r="J174">
            <v>105.69804777151499</v>
          </cell>
        </row>
        <row r="175">
          <cell r="B175" t="str">
            <v>CO2</v>
          </cell>
          <cell r="C175" t="str">
            <v>VAR_fout</v>
          </cell>
          <cell r="D175" t="str">
            <v>SUP_DAC</v>
          </cell>
          <cell r="I175">
            <v>-7.6342421832714599E-3</v>
          </cell>
          <cell r="J175">
            <v>-5.2834184247874699E-2</v>
          </cell>
        </row>
        <row r="176">
          <cell r="B176" t="str">
            <v>CO2</v>
          </cell>
          <cell r="C176" t="str">
            <v>VAR_fout</v>
          </cell>
          <cell r="D176" t="str">
            <v>CT_CWODBDSCCS</v>
          </cell>
          <cell r="I176">
            <v>-2.19980402991816E-2</v>
          </cell>
          <cell r="J176">
            <v>-2.2029212156250699E-2</v>
          </cell>
        </row>
        <row r="177">
          <cell r="B177" t="str">
            <v>CO2</v>
          </cell>
          <cell r="C177" t="str">
            <v>VAR_fout</v>
          </cell>
          <cell r="D177" t="str">
            <v>D-EWST</v>
          </cell>
          <cell r="E177">
            <v>2236.6422968660499</v>
          </cell>
          <cell r="F177">
            <v>2235.40338090265</v>
          </cell>
          <cell r="G177">
            <v>2268.7819179409198</v>
          </cell>
          <cell r="H177">
            <v>2238.5110028178301</v>
          </cell>
          <cell r="I177">
            <v>2266.0996470035502</v>
          </cell>
          <cell r="J177">
            <v>2317.3899631289401</v>
          </cell>
        </row>
        <row r="178">
          <cell r="B178" t="str">
            <v>CO2</v>
          </cell>
          <cell r="C178" t="str">
            <v>VAR_comnet</v>
          </cell>
          <cell r="D178" t="str">
            <v>-</v>
          </cell>
          <cell r="E178">
            <v>34707.070938059602</v>
          </cell>
          <cell r="F178">
            <v>32498.236683364699</v>
          </cell>
          <cell r="G178">
            <v>29871.274239802999</v>
          </cell>
          <cell r="H178">
            <v>24231.6932309119</v>
          </cell>
          <cell r="I178">
            <v>13966.9853980956</v>
          </cell>
          <cell r="J178">
            <v>3.3274983395458298E-4</v>
          </cell>
        </row>
        <row r="179">
          <cell r="B179" t="str">
            <v>CO2</v>
          </cell>
          <cell r="C179" t="str">
            <v>EQ_combalM</v>
          </cell>
          <cell r="D179" t="str">
            <v>-</v>
          </cell>
          <cell r="H179">
            <v>-0.291998418249725</v>
          </cell>
          <cell r="I179">
            <v>-0.43088232070635102</v>
          </cell>
          <cell r="J179">
            <v>-0.80613624633238501</v>
          </cell>
        </row>
        <row r="180">
          <cell r="B180" t="str">
            <v>CO2_X</v>
          </cell>
          <cell r="C180" t="str">
            <v>VAR_fout</v>
          </cell>
          <cell r="D180" t="str">
            <v>D-CO2_O</v>
          </cell>
          <cell r="I180">
            <v>988.74933267549693</v>
          </cell>
          <cell r="J180">
            <v>5728.7923336322456</v>
          </cell>
        </row>
        <row r="181">
          <cell r="B181" t="str">
            <v>CO2_X</v>
          </cell>
          <cell r="C181" t="str">
            <v>VAR_fin</v>
          </cell>
          <cell r="D181" t="str">
            <v>CO2EXP</v>
          </cell>
          <cell r="I181">
            <v>988.74933267549693</v>
          </cell>
          <cell r="J181">
            <v>5728.7923336322456</v>
          </cell>
        </row>
        <row r="182">
          <cell r="B182" t="str">
            <v>CO2_X</v>
          </cell>
          <cell r="C182" t="str">
            <v>EQ_combalM</v>
          </cell>
          <cell r="D182" t="str">
            <v>-</v>
          </cell>
          <cell r="I182">
            <v>-45.597049348081221</v>
          </cell>
          <cell r="J182">
            <v>5.322183794459046</v>
          </cell>
        </row>
        <row r="183">
          <cell r="B183" t="str">
            <v>CO2seq</v>
          </cell>
          <cell r="C183" t="str">
            <v>VAR_fout</v>
          </cell>
          <cell r="D183" t="str">
            <v>CO2SINK</v>
          </cell>
          <cell r="I183">
            <v>833.33310061768111</v>
          </cell>
          <cell r="J183">
            <v>1904.7618663663245</v>
          </cell>
        </row>
        <row r="184">
          <cell r="B184" t="str">
            <v>CO2seq</v>
          </cell>
          <cell r="C184" t="str">
            <v>VAR_comnet</v>
          </cell>
          <cell r="D184" t="str">
            <v>-</v>
          </cell>
          <cell r="I184">
            <v>833.33310061768111</v>
          </cell>
          <cell r="J184">
            <v>1904.7618663663245</v>
          </cell>
        </row>
        <row r="185">
          <cell r="B185" t="str">
            <v>CO2_SECTOR</v>
          </cell>
          <cell r="C185" t="str">
            <v>VAR_fout</v>
          </cell>
          <cell r="D185" t="str">
            <v>CO2_IND</v>
          </cell>
          <cell r="E185">
            <v>6492.6951285903651</v>
          </cell>
          <cell r="F185">
            <v>5988.9746711560792</v>
          </cell>
          <cell r="G185">
            <v>5558.6144350248751</v>
          </cell>
          <cell r="H185">
            <v>4891.9985389841413</v>
          </cell>
          <cell r="I185">
            <v>4007.7776109312435</v>
          </cell>
          <cell r="J185">
            <v>3156.0671252166062</v>
          </cell>
        </row>
        <row r="186">
          <cell r="B186" t="str">
            <v>CO2_SECTOR</v>
          </cell>
          <cell r="C186" t="str">
            <v>VAR_fout</v>
          </cell>
          <cell r="D186" t="str">
            <v>CO2_RES</v>
          </cell>
          <cell r="E186">
            <v>7176.682575091083</v>
          </cell>
          <cell r="F186">
            <v>6587.5918366559499</v>
          </cell>
          <cell r="G186">
            <v>5964.2092313923013</v>
          </cell>
          <cell r="H186">
            <v>5751.0270227404517</v>
          </cell>
          <cell r="I186">
            <v>4170.5270303980269</v>
          </cell>
          <cell r="J186">
            <v>1207.8284881182701</v>
          </cell>
        </row>
        <row r="187">
          <cell r="B187" t="str">
            <v>CO2_SECTOR</v>
          </cell>
          <cell r="C187" t="str">
            <v>VAR_fout</v>
          </cell>
          <cell r="D187" t="str">
            <v>CO2_TRA</v>
          </cell>
          <cell r="E187">
            <v>14670.074298131281</v>
          </cell>
          <cell r="F187">
            <v>14016.723920619928</v>
          </cell>
          <cell r="G187">
            <v>12427.561132134408</v>
          </cell>
          <cell r="H187">
            <v>8162.6126464471745</v>
          </cell>
          <cell r="I187">
            <v>3541.0488102657496</v>
          </cell>
          <cell r="J187">
            <v>839.79788274891303</v>
          </cell>
        </row>
        <row r="188">
          <cell r="B188" t="str">
            <v>CO2_SECTOR</v>
          </cell>
          <cell r="C188" t="str">
            <v>VAR_fout</v>
          </cell>
          <cell r="D188" t="str">
            <v>CO2_ELC</v>
          </cell>
          <cell r="E188">
            <v>2575.6574228504692</v>
          </cell>
          <cell r="F188">
            <v>2535.3595845453524</v>
          </cell>
          <cell r="G188">
            <v>2427.6367169656137</v>
          </cell>
          <cell r="H188">
            <v>2271.8669538298345</v>
          </cell>
          <cell r="I188">
            <v>2294.5411525056697</v>
          </cell>
          <cell r="J188">
            <v>2317.458473532924</v>
          </cell>
        </row>
        <row r="189">
          <cell r="B189" t="str">
            <v>CO2_SECTOR</v>
          </cell>
          <cell r="C189" t="str">
            <v>VAR_fout</v>
          </cell>
          <cell r="D189" t="str">
            <v>CO2_SER</v>
          </cell>
          <cell r="E189">
            <v>3790.7746081474156</v>
          </cell>
          <cell r="F189">
            <v>3368.0832641123197</v>
          </cell>
          <cell r="G189">
            <v>3491.2745664716767</v>
          </cell>
          <cell r="H189">
            <v>3151.4550098312557</v>
          </cell>
          <cell r="I189">
            <v>2030.0012141553268</v>
          </cell>
          <cell r="J189">
            <v>828.58968426057618</v>
          </cell>
        </row>
        <row r="190">
          <cell r="B190" t="str">
            <v>CO2_SECTOR</v>
          </cell>
          <cell r="C190" t="str">
            <v>VAR_fout</v>
          </cell>
          <cell r="D190" t="str">
            <v>CO2_ELCCCS</v>
          </cell>
          <cell r="E190">
            <v>2575.6574228504692</v>
          </cell>
          <cell r="F190">
            <v>2535.3595845453524</v>
          </cell>
          <cell r="G190">
            <v>2427.6367169656137</v>
          </cell>
          <cell r="H190">
            <v>2271.8669538298345</v>
          </cell>
          <cell r="I190">
            <v>648.10235932818409</v>
          </cell>
          <cell r="J190">
            <v>-2601.2873202309597</v>
          </cell>
        </row>
        <row r="191">
          <cell r="B191" t="str">
            <v>CO2_SECTOR</v>
          </cell>
          <cell r="C191" t="str">
            <v>VAR_fout</v>
          </cell>
          <cell r="D191" t="str">
            <v>CO2_H2CCS</v>
          </cell>
          <cell r="I191">
            <v>-3.7182723597157991E-2</v>
          </cell>
          <cell r="J191">
            <v>-0.33638313217824495</v>
          </cell>
        </row>
        <row r="192">
          <cell r="B192" t="str">
            <v>CO2_SECTOR</v>
          </cell>
          <cell r="C192" t="str">
            <v>VAR_fout</v>
          </cell>
          <cell r="D192" t="str">
            <v>CO2_INDCCS</v>
          </cell>
          <cell r="E192">
            <v>6492.6951285903651</v>
          </cell>
          <cell r="F192">
            <v>5988.9746711560792</v>
          </cell>
          <cell r="G192">
            <v>5558.6144350248751</v>
          </cell>
          <cell r="H192">
            <v>4891.9979808950393</v>
          </cell>
          <cell r="I192">
            <v>3575.0605166163436</v>
          </cell>
          <cell r="J192">
            <v>-274.53820447355127</v>
          </cell>
        </row>
        <row r="193">
          <cell r="B193" t="str">
            <v>CO2_SECTOR</v>
          </cell>
          <cell r="C193" t="str">
            <v>VAR_comnet</v>
          </cell>
          <cell r="D193" t="str">
            <v>-</v>
          </cell>
          <cell r="E193">
            <v>43774.236584251405</v>
          </cell>
          <cell r="F193">
            <v>41021.067532791079</v>
          </cell>
          <cell r="G193">
            <v>37855.547233979378</v>
          </cell>
          <cell r="H193">
            <v>31392.825106557728</v>
          </cell>
          <cell r="I193">
            <v>20267.021511476953</v>
          </cell>
          <cell r="J193">
            <v>5473.579746040592</v>
          </cell>
        </row>
        <row r="194">
          <cell r="B194" t="str">
            <v>CO2SC</v>
          </cell>
          <cell r="C194" t="str">
            <v>VAR_fout</v>
          </cell>
          <cell r="D194" t="str">
            <v>CO2S1</v>
          </cell>
          <cell r="E194">
            <v>6307.1990227535098</v>
          </cell>
          <cell r="F194">
            <v>6307.1990227535098</v>
          </cell>
          <cell r="G194">
            <v>6307.1990227535098</v>
          </cell>
          <cell r="H194">
            <v>6307.1990227535098</v>
          </cell>
          <cell r="I194">
            <v>6307.1990227535098</v>
          </cell>
          <cell r="J194">
            <v>6307.1990227535098</v>
          </cell>
        </row>
        <row r="195">
          <cell r="B195" t="str">
            <v>CO2SC</v>
          </cell>
          <cell r="C195" t="str">
            <v>VAR_fout</v>
          </cell>
          <cell r="D195" t="str">
            <v>CO2S2</v>
          </cell>
          <cell r="J195">
            <v>1.0914315599147401E-4</v>
          </cell>
        </row>
        <row r="196">
          <cell r="B196" t="str">
            <v>CO2SC</v>
          </cell>
          <cell r="C196" t="str">
            <v>VAR_fin</v>
          </cell>
          <cell r="D196" t="str">
            <v>CO2EXP</v>
          </cell>
          <cell r="I196">
            <v>988.74933267549704</v>
          </cell>
          <cell r="J196">
            <v>5728.7923336322601</v>
          </cell>
        </row>
        <row r="197">
          <cell r="B197" t="str">
            <v>CO2SC</v>
          </cell>
          <cell r="C197" t="str">
            <v>EQ_combalM</v>
          </cell>
          <cell r="D197" t="str">
            <v>-</v>
          </cell>
          <cell r="J197">
            <v>-6.0988340233771205E-7</v>
          </cell>
        </row>
        <row r="198">
          <cell r="B198" t="str">
            <v>CO2P</v>
          </cell>
          <cell r="C198" t="str">
            <v>VAR_fout</v>
          </cell>
          <cell r="D198" t="str">
            <v>ITOT-PROCESSCO2</v>
          </cell>
          <cell r="E198">
            <v>2089.34680048464</v>
          </cell>
          <cell r="F198">
            <v>2111.0131698740802</v>
          </cell>
          <cell r="G198">
            <v>2102.26947106126</v>
          </cell>
          <cell r="H198">
            <v>2093.6570637565596</v>
          </cell>
          <cell r="I198">
            <v>2077.4128484734902</v>
          </cell>
          <cell r="J198">
            <v>2063.748557604717</v>
          </cell>
        </row>
        <row r="199">
          <cell r="B199" t="str">
            <v>CO2P</v>
          </cell>
          <cell r="C199" t="str">
            <v>VAR_comnet</v>
          </cell>
          <cell r="D199" t="str">
            <v>-</v>
          </cell>
          <cell r="E199">
            <v>2089.34680048464</v>
          </cell>
          <cell r="F199">
            <v>2111.0131698740802</v>
          </cell>
          <cell r="G199">
            <v>2102.26947106126</v>
          </cell>
          <cell r="H199">
            <v>2093.6570637565596</v>
          </cell>
          <cell r="I199">
            <v>2077.4128484734902</v>
          </cell>
          <cell r="J199">
            <v>2063.748557604717</v>
          </cell>
        </row>
        <row r="200">
          <cell r="B200" t="str">
            <v>CO2_E</v>
          </cell>
          <cell r="C200" t="str">
            <v>VAR_fout</v>
          </cell>
          <cell r="D200" t="str">
            <v>EWSTINCCS</v>
          </cell>
          <cell r="I200">
            <v>839.54288663993702</v>
          </cell>
          <cell r="J200">
            <v>1208.0050770682501</v>
          </cell>
        </row>
        <row r="201">
          <cell r="B201" t="str">
            <v>CO2_E</v>
          </cell>
          <cell r="C201" t="str">
            <v>VAR_fout</v>
          </cell>
          <cell r="D201" t="str">
            <v>ENGA-CCS</v>
          </cell>
          <cell r="I201">
            <v>1.13408098243719</v>
          </cell>
          <cell r="J201">
            <v>1.1100426184599199</v>
          </cell>
        </row>
        <row r="202">
          <cell r="B202" t="str">
            <v>CO2_E</v>
          </cell>
          <cell r="C202" t="str">
            <v>VAR_fout</v>
          </cell>
          <cell r="D202" t="str">
            <v>CHPWSTCCS</v>
          </cell>
          <cell r="I202">
            <v>974.33399116036196</v>
          </cell>
          <cell r="J202">
            <v>1223.1696985835499</v>
          </cell>
        </row>
        <row r="203">
          <cell r="B203" t="str">
            <v>CO2_E</v>
          </cell>
          <cell r="C203" t="str">
            <v>VAR_fout</v>
          </cell>
          <cell r="D203" t="str">
            <v>HPLNGA</v>
          </cell>
          <cell r="E203">
            <v>114.38345953924301</v>
          </cell>
          <cell r="F203">
            <v>97.920647402721599</v>
          </cell>
          <cell r="G203">
            <v>190.91609169747301</v>
          </cell>
          <cell r="H203">
            <v>28.038557581990101</v>
          </cell>
          <cell r="I203">
            <v>0.49314379730520103</v>
          </cell>
          <cell r="J203">
            <v>1.0503553007989301E-2</v>
          </cell>
        </row>
        <row r="204">
          <cell r="B204" t="str">
            <v>CO2_E</v>
          </cell>
          <cell r="C204" t="str">
            <v>VAR_fout</v>
          </cell>
          <cell r="D204" t="str">
            <v>CHPWST</v>
          </cell>
          <cell r="E204">
            <v>2783.9909441598402</v>
          </cell>
          <cell r="F204">
            <v>2574.9258610696202</v>
          </cell>
          <cell r="G204">
            <v>2613.3722245299</v>
          </cell>
          <cell r="H204">
            <v>2556.3813276597798</v>
          </cell>
          <cell r="I204">
            <v>1524.3341783415799</v>
          </cell>
          <cell r="J204">
            <v>995.54100392522503</v>
          </cell>
        </row>
        <row r="205">
          <cell r="B205" t="str">
            <v>CO2_E</v>
          </cell>
          <cell r="C205" t="str">
            <v>VAR_fout</v>
          </cell>
          <cell r="D205" t="str">
            <v>CHPNGA</v>
          </cell>
          <cell r="E205">
            <v>208.02066478689599</v>
          </cell>
          <cell r="F205">
            <v>0.21428213546671701</v>
          </cell>
          <cell r="G205">
            <v>1.85553572075837</v>
          </cell>
          <cell r="H205">
            <v>4.1738286268333802</v>
          </cell>
          <cell r="I205">
            <v>2.4261114420134899</v>
          </cell>
          <cell r="J205">
            <v>0.13451612239889801</v>
          </cell>
        </row>
        <row r="206">
          <cell r="B206" t="str">
            <v>CO2_E</v>
          </cell>
          <cell r="C206" t="str">
            <v>VAR_fout</v>
          </cell>
          <cell r="D206" t="str">
            <v>EWSTINC</v>
          </cell>
          <cell r="E206">
            <v>1689.2936495722699</v>
          </cell>
          <cell r="F206">
            <v>1895.8844911710901</v>
          </cell>
          <cell r="G206">
            <v>1924.19520178277</v>
          </cell>
          <cell r="H206">
            <v>1920.6442684067999</v>
          </cell>
          <cell r="I206">
            <v>1194.03015249809</v>
          </cell>
          <cell r="J206">
            <v>1208.0858329866201</v>
          </cell>
        </row>
        <row r="207">
          <cell r="B207" t="str">
            <v>CO2_E</v>
          </cell>
          <cell r="C207" t="str">
            <v>VAR_fout</v>
          </cell>
          <cell r="D207" t="str">
            <v>ENGA-GTCC</v>
          </cell>
          <cell r="I207">
            <v>4.59289190327081</v>
          </cell>
          <cell r="J207">
            <v>0.19313980069353101</v>
          </cell>
        </row>
        <row r="208">
          <cell r="B208" t="str">
            <v>CO2_E</v>
          </cell>
          <cell r="C208" t="str">
            <v>VAR_fout</v>
          </cell>
          <cell r="D208" t="str">
            <v>HPLOIL</v>
          </cell>
          <cell r="E208">
            <v>15.8763167806281</v>
          </cell>
          <cell r="F208">
            <v>197.59317069082499</v>
          </cell>
          <cell r="G208">
            <v>0.144864678549119</v>
          </cell>
          <cell r="H208">
            <v>5.7768830365943401E-2</v>
          </cell>
          <cell r="I208">
            <v>3.03655186248891E-2</v>
          </cell>
          <cell r="J208">
            <v>1.5349715527449001E-4</v>
          </cell>
        </row>
        <row r="209">
          <cell r="B209" t="str">
            <v>CO2_E</v>
          </cell>
          <cell r="C209" t="str">
            <v>VAR_fout</v>
          </cell>
          <cell r="D209" t="str">
            <v>CHPGFC</v>
          </cell>
          <cell r="I209">
            <v>2.2465245190712002</v>
          </cell>
          <cell r="J209">
            <v>0.37164784991481897</v>
          </cell>
        </row>
        <row r="210">
          <cell r="B210" t="str">
            <v>CO2_E</v>
          </cell>
          <cell r="C210" t="str">
            <v>VAR_fout</v>
          </cell>
          <cell r="D210" t="str">
            <v>EOIL-ENG</v>
          </cell>
          <cell r="E210">
            <v>9.3238103134615606</v>
          </cell>
          <cell r="F210">
            <v>0.18298102163603999</v>
          </cell>
          <cell r="G210">
            <v>0.90981775136493803</v>
          </cell>
          <cell r="H210">
            <v>0.19436757062016</v>
          </cell>
          <cell r="I210">
            <v>0.41086441443736299</v>
          </cell>
          <cell r="J210">
            <v>1.52215168530033E-3</v>
          </cell>
        </row>
        <row r="211">
          <cell r="B211" t="str">
            <v>CO2_E</v>
          </cell>
          <cell r="C211" t="str">
            <v>VAR_fout</v>
          </cell>
          <cell r="D211" t="str">
            <v>ENGA-GTOC</v>
          </cell>
          <cell r="F211">
            <v>0.16542655444156101</v>
          </cell>
          <cell r="G211">
            <v>1.1711058441475899</v>
          </cell>
          <cell r="H211">
            <v>0.57651264179654005</v>
          </cell>
          <cell r="I211">
            <v>17.1643650287855</v>
          </cell>
          <cell r="J211">
            <v>0.15040117939623801</v>
          </cell>
        </row>
        <row r="212">
          <cell r="B212" t="str">
            <v>CO2_E</v>
          </cell>
          <cell r="C212" t="str">
            <v>VAR_fout</v>
          </cell>
          <cell r="D212" t="str">
            <v>CHPOIL</v>
          </cell>
          <cell r="E212">
            <v>1.87564603043781</v>
          </cell>
          <cell r="F212">
            <v>0.21553576439910599</v>
          </cell>
          <cell r="G212">
            <v>0.92556214223383604</v>
          </cell>
          <cell r="H212">
            <v>0.24736173903921199</v>
          </cell>
          <cell r="I212">
            <v>0.26172624628178998</v>
          </cell>
          <cell r="J212">
            <v>1.8983425447090701E-3</v>
          </cell>
        </row>
        <row r="213">
          <cell r="B213" t="str">
            <v>CO2_E</v>
          </cell>
          <cell r="C213" t="str">
            <v>VAR_comnet</v>
          </cell>
          <cell r="D213" t="str">
            <v>-</v>
          </cell>
          <cell r="E213">
            <v>4822.7644911827701</v>
          </cell>
          <cell r="F213">
            <v>4767.1023958101996</v>
          </cell>
          <cell r="G213">
            <v>4733.4904041472</v>
          </cell>
          <cell r="H213">
            <v>4510.3139930572197</v>
          </cell>
          <cell r="I213">
            <v>4561.0012824921996</v>
          </cell>
          <cell r="J213">
            <v>4636.7754376788998</v>
          </cell>
        </row>
        <row r="214">
          <cell r="B214" t="str">
            <v>CO2_I</v>
          </cell>
          <cell r="C214" t="str">
            <v>VAR_fout</v>
          </cell>
          <cell r="D214" t="str">
            <v>ITOT-CHPNGA</v>
          </cell>
          <cell r="E214">
            <v>108.58366247014401</v>
          </cell>
          <cell r="F214">
            <v>14.623396505594499</v>
          </cell>
          <cell r="G214">
            <v>8.2550587604224308</v>
          </cell>
          <cell r="H214">
            <v>7.1014741030269404</v>
          </cell>
          <cell r="I214">
            <v>22.2450223343928</v>
          </cell>
          <cell r="J214">
            <v>8.7515646415215205</v>
          </cell>
        </row>
        <row r="215">
          <cell r="B215" t="str">
            <v>CO2_I</v>
          </cell>
          <cell r="C215" t="str">
            <v>VAR_fout</v>
          </cell>
          <cell r="D215" t="str">
            <v>ITOT-SWHNGABR</v>
          </cell>
          <cell r="E215">
            <v>2005.1532261720599</v>
          </cell>
          <cell r="F215">
            <v>1795.1408115541401</v>
          </cell>
          <cell r="G215">
            <v>1965.2852426498</v>
          </cell>
          <cell r="H215">
            <v>1393.1142970436399</v>
          </cell>
          <cell r="I215">
            <v>924.539154065003</v>
          </cell>
          <cell r="J215">
            <v>347.38164078007702</v>
          </cell>
        </row>
        <row r="216">
          <cell r="B216" t="str">
            <v>CO2_I</v>
          </cell>
          <cell r="C216" t="str">
            <v>VAR_fout</v>
          </cell>
          <cell r="D216" t="str">
            <v>ITOT-CHPWSTCCS</v>
          </cell>
          <cell r="I216">
            <v>400.05038978735502</v>
          </cell>
          <cell r="J216">
            <v>986.37323162498899</v>
          </cell>
        </row>
        <row r="217">
          <cell r="B217" t="str">
            <v>CO2_I</v>
          </cell>
          <cell r="C217" t="str">
            <v>VAR_fout</v>
          </cell>
          <cell r="D217" t="str">
            <v>ITOT-SWHLFOBR</v>
          </cell>
          <cell r="E217">
            <v>655.76802503236195</v>
          </cell>
          <cell r="F217">
            <v>584.65785782089597</v>
          </cell>
          <cell r="G217">
            <v>583.17101797395696</v>
          </cell>
          <cell r="H217">
            <v>478.28818872555001</v>
          </cell>
          <cell r="I217">
            <v>249.991138628849</v>
          </cell>
          <cell r="J217">
            <v>19.7386889734242</v>
          </cell>
        </row>
        <row r="218">
          <cell r="B218" t="str">
            <v>CO2_I</v>
          </cell>
          <cell r="C218" t="str">
            <v>VAR_fout</v>
          </cell>
          <cell r="D218" t="str">
            <v>ITOT-CHPNGACCS</v>
          </cell>
          <cell r="I218">
            <v>7.9280201874621596</v>
          </cell>
          <cell r="J218">
            <v>5.5724063319072901</v>
          </cell>
        </row>
        <row r="219">
          <cell r="B219" t="str">
            <v>CO2_I</v>
          </cell>
          <cell r="C219" t="str">
            <v>VAR_fout</v>
          </cell>
          <cell r="D219" t="str">
            <v>ITOT-CHPGFC</v>
          </cell>
          <cell r="H219">
            <v>9.5479461233722807E-2</v>
          </cell>
          <cell r="I219">
            <v>0.73852936882651998</v>
          </cell>
          <cell r="J219">
            <v>0.104249339022129</v>
          </cell>
        </row>
        <row r="220">
          <cell r="B220" t="str">
            <v>CO2_I</v>
          </cell>
          <cell r="C220" t="str">
            <v>VAR_fout</v>
          </cell>
          <cell r="D220" t="str">
            <v>ITOT-SWHCOABR</v>
          </cell>
          <cell r="E220">
            <v>330.01224350074398</v>
          </cell>
          <cell r="F220">
            <v>321.17945488382497</v>
          </cell>
          <cell r="G220">
            <v>1.21444899148179</v>
          </cell>
          <cell r="H220">
            <v>7.7218814599620406E-2</v>
          </cell>
          <cell r="I220">
            <v>0.116503008099393</v>
          </cell>
          <cell r="J220">
            <v>3.50828044093104E-2</v>
          </cell>
        </row>
        <row r="221">
          <cell r="B221" t="str">
            <v>CO2_I</v>
          </cell>
          <cell r="C221" t="str">
            <v>VAR_fout</v>
          </cell>
          <cell r="D221" t="str">
            <v>ITOT-CHPOIL</v>
          </cell>
          <cell r="E221">
            <v>22.0514819121274</v>
          </cell>
          <cell r="F221">
            <v>51.252773138644798</v>
          </cell>
          <cell r="G221">
            <v>1.1191601822808701</v>
          </cell>
          <cell r="H221">
            <v>47.731688493668798</v>
          </cell>
          <cell r="I221">
            <v>1.6399874515462001</v>
          </cell>
          <cell r="J221">
            <v>0.52160140072542605</v>
          </cell>
        </row>
        <row r="222">
          <cell r="B222" t="str">
            <v>CO2_I</v>
          </cell>
          <cell r="C222" t="str">
            <v>VAR_fout</v>
          </cell>
          <cell r="D222" t="str">
            <v>ITOT-SWHWSTBR</v>
          </cell>
          <cell r="E222">
            <v>723.65841890528498</v>
          </cell>
          <cell r="F222">
            <v>749.83726529811395</v>
          </cell>
          <cell r="G222">
            <v>520.44665870903702</v>
          </cell>
          <cell r="H222">
            <v>514.63402314773703</v>
          </cell>
          <cell r="I222">
            <v>506.25090437976201</v>
          </cell>
          <cell r="J222">
            <v>8.9194160590539695E-2</v>
          </cell>
        </row>
        <row r="223">
          <cell r="B223" t="str">
            <v>CO2_I</v>
          </cell>
          <cell r="C223" t="str">
            <v>VAR_fout</v>
          </cell>
          <cell r="D223" t="str">
            <v>ITOT-SWHNGAHP</v>
          </cell>
          <cell r="G223">
            <v>0.36849053394766002</v>
          </cell>
          <cell r="H223">
            <v>0.35087865129413098</v>
          </cell>
          <cell r="I223">
            <v>0.49902862663196901</v>
          </cell>
          <cell r="J223">
            <v>0.26509244857063802</v>
          </cell>
        </row>
        <row r="224">
          <cell r="B224" t="str">
            <v>CO2_I</v>
          </cell>
          <cell r="C224" t="str">
            <v>VAR_fout</v>
          </cell>
          <cell r="D224" t="str">
            <v>ITOT-CHPWST</v>
          </cell>
          <cell r="E224">
            <v>344.47250365756099</v>
          </cell>
          <cell r="F224">
            <v>344.647532846768</v>
          </cell>
          <cell r="G224">
            <v>504.19758367266598</v>
          </cell>
          <cell r="H224">
            <v>498.566878719447</v>
          </cell>
          <cell r="I224">
            <v>90.409394459918104</v>
          </cell>
          <cell r="J224">
            <v>0.13962581290773099</v>
          </cell>
        </row>
        <row r="225">
          <cell r="B225" t="str">
            <v>CO2_I</v>
          </cell>
          <cell r="C225" t="str">
            <v>VAR_fout</v>
          </cell>
          <cell r="D225" t="str">
            <v>ITOT-SWHHFOBR</v>
          </cell>
          <cell r="E225">
            <v>210.21019997857499</v>
          </cell>
          <cell r="F225">
            <v>5.3026600094951699E-2</v>
          </cell>
          <cell r="G225">
            <v>0.140403438720062</v>
          </cell>
          <cell r="H225">
            <v>7.3647475472126495E-2</v>
          </cell>
          <cell r="I225">
            <v>0.12349108045535</v>
          </cell>
        </row>
        <row r="226">
          <cell r="B226" t="str">
            <v>CO2_I</v>
          </cell>
          <cell r="C226" t="str">
            <v>VAR_comnet</v>
          </cell>
          <cell r="D226" t="str">
            <v>-</v>
          </cell>
          <cell r="E226">
            <v>4399.90976162886</v>
          </cell>
          <cell r="F226">
            <v>3861.3921186480802</v>
          </cell>
          <cell r="G226">
            <v>3584.1980649123202</v>
          </cell>
          <cell r="H226">
            <v>2940.0337746356699</v>
          </cell>
          <cell r="I226">
            <v>2204.5315633782998</v>
          </cell>
          <cell r="J226">
            <v>1368.97237831814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1.23210149945034E-6</v>
          </cell>
          <cell r="I4">
            <v>1.69569962507609E-6</v>
          </cell>
          <cell r="J4">
            <v>9.5291020756728997E-5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2.9182783686732201E-5</v>
          </cell>
          <cell r="J5">
            <v>4.0660130445133798E-7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6.1726955833239299E-6</v>
          </cell>
          <cell r="I6">
            <v>4.2814691071041303E-6</v>
          </cell>
          <cell r="J6">
            <v>4.3984985611505603E-5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1.74634941622977E-6</v>
          </cell>
          <cell r="I7">
            <v>2.1515283645203099E-4</v>
          </cell>
          <cell r="J7">
            <v>5.7173505072182997E-6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1.7683105778965898E-5</v>
          </cell>
          <cell r="F8">
            <v>5.4581212733456497E-7</v>
          </cell>
          <cell r="G8">
            <v>6.8889821367115604E-7</v>
          </cell>
          <cell r="H8">
            <v>9.25469590773158E-7</v>
          </cell>
          <cell r="I8">
            <v>2.3000395297741298E-6</v>
          </cell>
          <cell r="J8">
            <v>3.8046789075508598E-6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3.1062707689532001E-3</v>
          </cell>
          <cell r="J9">
            <v>1.9781608224016602E-5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4.0986014515758196E-3</v>
          </cell>
          <cell r="F10">
            <v>2.92569132085793E-4</v>
          </cell>
          <cell r="G10">
            <v>1.1408888816033199E-6</v>
          </cell>
          <cell r="H10">
            <v>7.2853252936986607E-2</v>
          </cell>
          <cell r="I10">
            <v>1.43847876158289E-2</v>
          </cell>
          <cell r="J10">
            <v>6.7082433059036203E-2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4.3843447818742503E-7</v>
          </cell>
          <cell r="F11">
            <v>4.6509489850728101E-7</v>
          </cell>
          <cell r="G11">
            <v>5.6199576688522299E-7</v>
          </cell>
          <cell r="H11">
            <v>6.9400620017961099E-7</v>
          </cell>
          <cell r="I11">
            <v>2.3486207663453099E-6</v>
          </cell>
          <cell r="J11">
            <v>5.6865690621316696E-4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1.4334721941383299E-2</v>
          </cell>
          <cell r="F12">
            <v>0.12821750740027599</v>
          </cell>
          <cell r="G12">
            <v>7.8807957807963905E-7</v>
          </cell>
          <cell r="H12">
            <v>1.01432509989931E-6</v>
          </cell>
          <cell r="I12">
            <v>7.1129600930693093E-2</v>
          </cell>
          <cell r="J12">
            <v>7.3768374506235607E-2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3.17242589491528E-5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2.8057740333033802E-7</v>
          </cell>
          <cell r="F14">
            <v>1.8220483851522701E-7</v>
          </cell>
          <cell r="G14">
            <v>2.31049703299283E-7</v>
          </cell>
          <cell r="H14">
            <v>2.5151230412037101E-7</v>
          </cell>
          <cell r="I14">
            <v>3.3816723806144398E-7</v>
          </cell>
          <cell r="J14">
            <v>8.2333128648108105E-7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9.8144981847539E-6</v>
          </cell>
          <cell r="I15">
            <v>0.18683980206641701</v>
          </cell>
          <cell r="J15">
            <v>2.4115673613666198E-2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2.6553167925560099E-6</v>
          </cell>
          <cell r="I16">
            <v>4.7911950390342899E-2</v>
          </cell>
          <cell r="J16">
            <v>2.7444634688101499E-6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3.7792220200118102E-6</v>
          </cell>
          <cell r="I17">
            <v>0.51329557340751397</v>
          </cell>
          <cell r="J17">
            <v>2.57884249996245E-6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3.60461237014077E-6</v>
          </cell>
          <cell r="F18">
            <v>2.02628585003065E-7</v>
          </cell>
          <cell r="G18">
            <v>3.6979542170288599E-7</v>
          </cell>
          <cell r="H18">
            <v>3.6806532201624801E-7</v>
          </cell>
          <cell r="I18">
            <v>7.5627198783840697E-7</v>
          </cell>
          <cell r="J18">
            <v>1.48126825064493E-6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5.1218815396778E-2</v>
          </cell>
          <cell r="F19">
            <v>0.124728740849073</v>
          </cell>
          <cell r="G19">
            <v>2.0417864162851601E-2</v>
          </cell>
          <cell r="H19">
            <v>2.51685391165581E-2</v>
          </cell>
          <cell r="I19">
            <v>9.3354845906998801E-2</v>
          </cell>
          <cell r="J19">
            <v>0.23155549863862701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5.4944638855262504E-6</v>
          </cell>
          <cell r="F20">
            <v>2.4026501405603402E-7</v>
          </cell>
          <cell r="G20">
            <v>5.9868841412904302E-7</v>
          </cell>
          <cell r="H20">
            <v>3.3568590142514899E-7</v>
          </cell>
          <cell r="I20">
            <v>6.1490952824437597E-7</v>
          </cell>
          <cell r="J20">
            <v>1.0917967371325299E-6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9.1074209759366099E-6</v>
          </cell>
          <cell r="J21">
            <v>1.9550015991804001E-6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1.7019388854731099E-6</v>
          </cell>
          <cell r="F22">
            <v>4.9646787577854501E-5</v>
          </cell>
          <cell r="G22">
            <v>1.2423301907974701E-6</v>
          </cell>
          <cell r="H22">
            <v>8.2328270024339497E-7</v>
          </cell>
          <cell r="I22">
            <v>5.65436427169469E-6</v>
          </cell>
          <cell r="J22">
            <v>1.08876215077816E-5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8.0191763956195697E-4</v>
          </cell>
          <cell r="J23">
            <v>6.1746698950902398E-4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4.4362250462207397E-5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2.2605362517701301E-5</v>
          </cell>
          <cell r="J25">
            <v>1.4224955907100501E-7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4.9433663560056805E-7</v>
          </cell>
          <cell r="J26">
            <v>1.7922306944937599E-4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4.9610983708032802E-4</v>
          </cell>
          <cell r="F27">
            <v>6.5109584149612904E-4</v>
          </cell>
          <cell r="G27">
            <v>5.72627699280916E-5</v>
          </cell>
          <cell r="H27">
            <v>2.68471355832225E-3</v>
          </cell>
          <cell r="I27">
            <v>0.65945892778662896</v>
          </cell>
          <cell r="J27">
            <v>1.6037082087244701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6.1328377779030603E-7</v>
          </cell>
          <cell r="F28">
            <v>4.3288379364866698E-7</v>
          </cell>
          <cell r="G28">
            <v>4.8602672377012695E-7</v>
          </cell>
          <cell r="H28">
            <v>5.7014291981826199E-7</v>
          </cell>
          <cell r="I28">
            <v>2.9622927110815002E-6</v>
          </cell>
          <cell r="J28">
            <v>8.2815886704103699E-7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1.73940731338101E-5</v>
          </cell>
          <cell r="J29">
            <v>2.5922186485282602E-7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0.15312809746849501</v>
          </cell>
          <cell r="F30">
            <v>5.6060740671032602E-2</v>
          </cell>
          <cell r="G30">
            <v>1.1642550473928299E-5</v>
          </cell>
          <cell r="H30">
            <v>1.9159031625967399E-3</v>
          </cell>
          <cell r="I30">
            <v>0.18829991873193899</v>
          </cell>
          <cell r="J30">
            <v>0.12994950763523899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5.5555550262624697E-5</v>
          </cell>
          <cell r="I31">
            <v>0.18500329624265399</v>
          </cell>
          <cell r="J31">
            <v>1.36483873792795E-2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4.2922574252548598E-3</v>
          </cell>
          <cell r="F32">
            <v>4.2378691663352902E-7</v>
          </cell>
          <cell r="G32">
            <v>4.2935810752823599E-7</v>
          </cell>
          <cell r="H32">
            <v>4.1731839122537002E-7</v>
          </cell>
          <cell r="I32">
            <v>1.23703473454299E-5</v>
          </cell>
          <cell r="J32">
            <v>3.65216665419402E-6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1.69653684542315E-6</v>
          </cell>
          <cell r="F33">
            <v>9.3723802423857803E-7</v>
          </cell>
          <cell r="G33">
            <v>1.29706160642329E-6</v>
          </cell>
          <cell r="H33">
            <v>1.58117349279091E-6</v>
          </cell>
          <cell r="I33">
            <v>4.5887283198060202E-6</v>
          </cell>
          <cell r="J33">
            <v>1.54870119911849E-5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2.7102859833264802E-6</v>
          </cell>
          <cell r="I34">
            <v>0.41372858701189302</v>
          </cell>
          <cell r="J34">
            <v>0.74771498707558204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2.1659385463192798E-3</v>
          </cell>
          <cell r="J35">
            <v>6.0738262480109703E-3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2.79931088165269E-5</v>
          </cell>
          <cell r="J36">
            <v>6.7839341608553802E-7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1.23210149945034E-6</v>
          </cell>
          <cell r="I37">
            <v>3.3036950434340804E-6</v>
          </cell>
          <cell r="J37">
            <v>9.7512651810670092E-5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2.9182783686732201E-5</v>
          </cell>
          <cell r="J38">
            <v>2.9465072933607816E-5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6.1726955833239299E-6</v>
          </cell>
          <cell r="I39">
            <v>3.0496031688567268E-5</v>
          </cell>
          <cell r="J39">
            <v>6.5468502790097619E-5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1.74634941622977E-6</v>
          </cell>
          <cell r="I40">
            <v>2.190565944070632E-4</v>
          </cell>
          <cell r="J40">
            <v>2.2218348880680258E-4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1.0275296776467591</v>
          </cell>
          <cell r="F41">
            <v>1.0275302234588863</v>
          </cell>
          <cell r="G41">
            <v>1.0275309123571001</v>
          </cell>
          <cell r="H41">
            <v>1.0275318378266909</v>
          </cell>
          <cell r="I41">
            <v>1.0275358967509636</v>
          </cell>
          <cell r="J41">
            <v>0.72470438820365102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3.1062707689532001E-3</v>
          </cell>
          <cell r="J42">
            <v>3.1260523771772198E-3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0.21266856463704525</v>
          </cell>
          <cell r="F43">
            <v>0.21296014913341052</v>
          </cell>
          <cell r="G43">
            <v>0.21295656371737004</v>
          </cell>
          <cell r="H43">
            <v>0.21222593421473174</v>
          </cell>
          <cell r="I43">
            <v>0.20567474463795998</v>
          </cell>
          <cell r="J43">
            <v>0.19352632545648688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4.3843447818742503E-7</v>
          </cell>
          <cell r="F44">
            <v>9.0352937669470503E-7</v>
          </cell>
          <cell r="G44">
            <v>1.46552514357993E-6</v>
          </cell>
          <cell r="H44">
            <v>2.1595313437595401E-6</v>
          </cell>
          <cell r="I44">
            <v>5.8293127707932597E-6</v>
          </cell>
          <cell r="J44">
            <v>5.7448621898396001E-4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4.235282376003055E-2</v>
          </cell>
          <cell r="F45">
            <v>0.17056985519269649</v>
          </cell>
          <cell r="G45">
            <v>0.1425942260113762</v>
          </cell>
          <cell r="H45">
            <v>0.14256408666406839</v>
          </cell>
          <cell r="I45">
            <v>0.14809584290468775</v>
          </cell>
          <cell r="J45">
            <v>0.14925603871846402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3.17242589491528E-5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0.95961797365904733</v>
          </cell>
          <cell r="F47">
            <v>0.95961815586388588</v>
          </cell>
          <cell r="G47">
            <v>0.95961838691358914</v>
          </cell>
          <cell r="H47">
            <v>0.95961863842589323</v>
          </cell>
          <cell r="I47">
            <v>0.95961935861963665</v>
          </cell>
          <cell r="J47">
            <v>0.48125583830486712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9.8144981847539E-6</v>
          </cell>
          <cell r="I48">
            <v>0.237611369792539</v>
          </cell>
          <cell r="J48">
            <v>0.25140805307773001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2.6553167925560099E-6</v>
          </cell>
          <cell r="I49">
            <v>4.7918527090431283E-2</v>
          </cell>
          <cell r="J49">
            <v>4.7916042203150641E-2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3.7792220200118102E-6</v>
          </cell>
          <cell r="I50">
            <v>0.65812453020190997</v>
          </cell>
          <cell r="J50">
            <v>0.65812710904440996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2.2350558062375101</v>
          </cell>
          <cell r="F51">
            <v>2.2350560088660951</v>
          </cell>
          <cell r="G51">
            <v>2.235056378661517</v>
          </cell>
          <cell r="H51">
            <v>2.2350567467268392</v>
          </cell>
          <cell r="I51">
            <v>2.2350581509287908</v>
          </cell>
          <cell r="J51">
            <v>1.1208979330607614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5.1218815396778E-2</v>
          </cell>
          <cell r="F52">
            <v>0.1759470734935541</v>
          </cell>
          <cell r="G52">
            <v>0.19636367280105846</v>
          </cell>
          <cell r="H52">
            <v>0.22153019870704296</v>
          </cell>
          <cell r="I52">
            <v>0.24436642631284128</v>
          </cell>
          <cell r="J52">
            <v>0.34965216581037067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3.0972455018598057</v>
          </cell>
          <cell r="F53">
            <v>3.0972457421248198</v>
          </cell>
          <cell r="G53">
            <v>3.0972463408132338</v>
          </cell>
          <cell r="H53">
            <v>3.0972466764991351</v>
          </cell>
          <cell r="I53">
            <v>3.0972478463597071</v>
          </cell>
          <cell r="J53">
            <v>1.5532911787967443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9.1074209759366099E-6</v>
          </cell>
          <cell r="J54">
            <v>1.0988294072183036E-5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1.7019388854731099E-6</v>
          </cell>
          <cell r="F55">
            <v>5.1264369427985642E-5</v>
          </cell>
          <cell r="G55">
            <v>5.2239985274819244E-5</v>
          </cell>
          <cell r="H55">
            <v>5.2407163168446407E-5</v>
          </cell>
          <cell r="I55">
            <v>4.3877201497477083E-5</v>
          </cell>
          <cell r="J55">
            <v>2.5683355798741006E-5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8.0191763956195697E-4</v>
          </cell>
          <cell r="J56">
            <v>8.9189298791977618E-4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4.4362250462207397E-5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2.2605362517701301E-5</v>
          </cell>
          <cell r="J58">
            <v>2.27476120767723E-5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4.9433663560056805E-7</v>
          </cell>
          <cell r="J59">
            <v>1.7941317974602358E-4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4.9610983708032802E-4</v>
          </cell>
          <cell r="F60">
            <v>1.1468996709839319E-3</v>
          </cell>
          <cell r="G60">
            <v>1.2033172921262279E-3</v>
          </cell>
          <cell r="H60">
            <v>3.8867733173471135E-3</v>
          </cell>
          <cell r="I60">
            <v>1.0354713253939876</v>
          </cell>
          <cell r="J60">
            <v>2.560905085850544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3.1588740282148288E-2</v>
          </cell>
          <cell r="F61">
            <v>3.1576066254587039E-2</v>
          </cell>
          <cell r="G61">
            <v>3.157500930551331E-2</v>
          </cell>
          <cell r="H61">
            <v>6.5556256255532019E-5</v>
          </cell>
          <cell r="I61">
            <v>3.7317279335766291E-5</v>
          </cell>
          <cell r="J61">
            <v>3.0138693281868615E-5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1.73940731338101E-5</v>
          </cell>
          <cell r="J62">
            <v>1.7653294998663001E-5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0.3554268136029537</v>
          </cell>
          <cell r="F63">
            <v>0.41148640485468879</v>
          </cell>
          <cell r="G63">
            <v>0.41149464947052755</v>
          </cell>
          <cell r="H63">
            <v>0.41340745826175024</v>
          </cell>
          <cell r="I63">
            <v>0.44691474300445555</v>
          </cell>
          <cell r="J63">
            <v>0.45743551968233565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5.5555550262624697E-5</v>
          </cell>
          <cell r="I64">
            <v>0.23527431724614101</v>
          </cell>
          <cell r="J64">
            <v>0.24892270462541999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6.3295550726252961E-3</v>
          </cell>
          <cell r="F65">
            <v>2.3809660255915983E-4</v>
          </cell>
          <cell r="G65">
            <v>2.3790545838634023E-4</v>
          </cell>
          <cell r="H65">
            <v>4.7611050038580405E-5</v>
          </cell>
          <cell r="I65">
            <v>3.0586865461129827E-5</v>
          </cell>
          <cell r="J65">
            <v>1.7163381612238379E-5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1.9844850668029455</v>
          </cell>
          <cell r="F66">
            <v>1.9844860040409698</v>
          </cell>
          <cell r="G66">
            <v>1.9844873011025761</v>
          </cell>
          <cell r="H66">
            <v>1.9844888822760689</v>
          </cell>
          <cell r="I66">
            <v>1.9844964322588416</v>
          </cell>
          <cell r="J66">
            <v>1.0954879864506528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2.7102859833264802E-6</v>
          </cell>
          <cell r="I67">
            <v>0.41373477796592889</v>
          </cell>
          <cell r="J67">
            <v>1.1614452479455752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2.1659385463192798E-3</v>
          </cell>
          <cell r="J68">
            <v>7.6348258346262852E-3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2.79931088165269E-5</v>
          </cell>
          <cell r="J69">
            <v>2.8671502232612398E-5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4.8386408604166979E-2</v>
          </cell>
          <cell r="J70">
            <v>4.2339616368141222E-2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23.547869889646819</v>
          </cell>
          <cell r="J71">
            <v>59.857796456126671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233.51973292096307</v>
          </cell>
          <cell r="J72">
            <v>656.28498451236374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0.11258825907969502</v>
          </cell>
          <cell r="F73">
            <v>0.11274332671416173</v>
          </cell>
          <cell r="G73">
            <v>0.10855957287345135</v>
          </cell>
          <cell r="H73">
            <v>0.11235473844369179</v>
          </cell>
          <cell r="I73">
            <v>0.10888756301059185</v>
          </cell>
          <cell r="J73">
            <v>0.10245536463342901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1.917636799671356E-5</v>
          </cell>
          <cell r="G74">
            <v>1.9355626636116898E-5</v>
          </cell>
          <cell r="H74">
            <v>1.4281326451441384E-5</v>
          </cell>
          <cell r="I74">
            <v>6.6952866578908265E-6</v>
          </cell>
          <cell r="J74">
            <v>5.0388662233907906E-6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1.3372679598180591E-5</v>
          </cell>
          <cell r="J75">
            <v>1.6281151124150532E-5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0.31431225260749585</v>
          </cell>
          <cell r="F76">
            <v>4.8645195276613068E-2</v>
          </cell>
          <cell r="G76">
            <v>9.0327401084744768E-2</v>
          </cell>
          <cell r="H76">
            <v>0.10831601292831199</v>
          </cell>
          <cell r="I76">
            <v>10.778015540010216</v>
          </cell>
          <cell r="J76">
            <v>34.11390059450985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7.362622935846345E-3</v>
          </cell>
          <cell r="J77">
            <v>1.0658547920307513E-2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6.606704776200352E-2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1.9824108938100566E-2</v>
          </cell>
          <cell r="J79">
            <v>2.5937472253791231E-2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0.23501351389026795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2.803050538415956E-3</v>
          </cell>
          <cell r="J81">
            <v>1.5904358280072154E-3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7.6342421832714643E-3</v>
          </cell>
          <cell r="J82">
            <v>5.2834184247874651E-2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2.1998040299181652E-2</v>
          </cell>
          <cell r="J83">
            <v>2.2029212156250661E-2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2.4886262838048629E-4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3.2305228421444917E-3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9.6793734734514913</v>
          </cell>
          <cell r="F86">
            <v>9.6927048595117906</v>
          </cell>
          <cell r="G86">
            <v>9.3330215650347199</v>
          </cell>
          <cell r="H86">
            <v>9.6592973707733822</v>
          </cell>
          <cell r="I86">
            <v>9.3620659978451162</v>
          </cell>
          <cell r="J86">
            <v>8.8094492858988467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8.5763081450850823E-4</v>
          </cell>
          <cell r="J87">
            <v>9.3826099383590821E-4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9.6793734734514913</v>
          </cell>
          <cell r="F88">
            <v>9.6927048595117906</v>
          </cell>
          <cell r="G88">
            <v>9.3330215650347199</v>
          </cell>
          <cell r="H88">
            <v>9.6592973707733822</v>
          </cell>
          <cell r="I88">
            <v>9.3612193456820183</v>
          </cell>
          <cell r="J88">
            <v>8.8082340623425193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2.7358141111200735E-4</v>
          </cell>
          <cell r="J89">
            <v>3.960518698092863E-4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8.579150461731739E-4</v>
          </cell>
          <cell r="J90">
            <v>7.5070241787484444E-4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1.4062308517135745E-3</v>
          </cell>
          <cell r="I91">
            <v>1.6593033559276803E-3</v>
          </cell>
          <cell r="J91">
            <v>5.8924472974205839E-4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5.5226857341364424</v>
          </cell>
          <cell r="F92">
            <v>1.7482882989317514</v>
          </cell>
          <cell r="G92">
            <v>2.7808992863671658</v>
          </cell>
          <cell r="H92">
            <v>0.58244270212338212</v>
          </cell>
          <cell r="I92">
            <v>0.49171771128548619</v>
          </cell>
          <cell r="J92">
            <v>1.2095241824763194E-3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0.2840184995984355</v>
          </cell>
          <cell r="F93">
            <v>0.27246943624936232</v>
          </cell>
          <cell r="G93">
            <v>6.0023412227709185</v>
          </cell>
          <cell r="H93">
            <v>7.269129329708707</v>
          </cell>
          <cell r="I93">
            <v>1.5506696860510556</v>
          </cell>
          <cell r="J93">
            <v>2.1924662851995365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27.003294963978469</v>
          </cell>
          <cell r="F94">
            <v>24.072537981331621</v>
          </cell>
          <cell r="G94">
            <v>27.477084664476958</v>
          </cell>
          <cell r="H94">
            <v>31.492786329936614</v>
          </cell>
          <cell r="I94">
            <v>28.029904623719219</v>
          </cell>
          <cell r="J94">
            <v>14.691304729952417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47.037766346777303</v>
          </cell>
          <cell r="F95">
            <v>48.436097625008621</v>
          </cell>
          <cell r="G95">
            <v>47.982049616944764</v>
          </cell>
          <cell r="H95">
            <v>46.33513289012442</v>
          </cell>
          <cell r="I95">
            <v>40.332179487442581</v>
          </cell>
          <cell r="J95">
            <v>21.415396991889637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37.271142195759879</v>
          </cell>
          <cell r="F96">
            <v>32.190341826267357</v>
          </cell>
          <cell r="G96">
            <v>32.556289540679984</v>
          </cell>
          <cell r="H96">
            <v>22.363312656434008</v>
          </cell>
          <cell r="I96">
            <v>12.378070013207246</v>
          </cell>
          <cell r="J96">
            <v>1.874078861197082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311.47947540529498</v>
          </cell>
          <cell r="F97">
            <v>98.603460059750802</v>
          </cell>
          <cell r="G97">
            <v>156.84271975110801</v>
          </cell>
          <cell r="H97">
            <v>32.849768399758801</v>
          </cell>
          <cell r="I97">
            <v>27.732878916501399</v>
          </cell>
          <cell r="J97">
            <v>6.8217163891664406E-2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689.33215731620305</v>
          </cell>
          <cell r="F98">
            <v>646.71080263811302</v>
          </cell>
          <cell r="G98">
            <v>594.17151496280405</v>
          </cell>
          <cell r="H98">
            <v>523.70038299170199</v>
          </cell>
          <cell r="I98">
            <v>235.30081371168001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16.0186433773518</v>
          </cell>
          <cell r="F99">
            <v>15.367276204464</v>
          </cell>
          <cell r="G99">
            <v>338.53204496427998</v>
          </cell>
          <cell r="H99">
            <v>409.978894195571</v>
          </cell>
          <cell r="I99">
            <v>87.457770293279495</v>
          </cell>
          <cell r="J99">
            <v>123.655098485254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1522.9858359683899</v>
          </cell>
          <cell r="F100">
            <v>1357.6911421471</v>
          </cell>
          <cell r="G100">
            <v>1549.7075750765</v>
          </cell>
          <cell r="H100">
            <v>1776.1931490084301</v>
          </cell>
          <cell r="I100">
            <v>1580.8866207777601</v>
          </cell>
          <cell r="J100">
            <v>828.58958676931695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2652.9300219582401</v>
          </cell>
          <cell r="F101">
            <v>2731.79590605049</v>
          </cell>
          <cell r="G101">
            <v>2706.1875983956802</v>
          </cell>
          <cell r="H101">
            <v>2613.3014950030201</v>
          </cell>
          <cell r="I101">
            <v>2274.7349230917598</v>
          </cell>
          <cell r="J101">
            <v>1207.82839034258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-7.3626229358463397E-3</v>
          </cell>
          <cell r="J102">
            <v>-1.0658547920307499E-2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2267.7887721790298</v>
          </cell>
          <cell r="F103">
            <v>2010.39212196521</v>
          </cell>
          <cell r="G103">
            <v>1941.5669913951799</v>
          </cell>
          <cell r="H103">
            <v>1375.2618608228299</v>
          </cell>
          <cell r="I103">
            <v>449.11459337756298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4514.4823399463403</v>
          </cell>
          <cell r="F104">
            <v>3846.5258032214201</v>
          </cell>
          <cell r="G104">
            <v>3257.7725176167801</v>
          </cell>
          <cell r="H104">
            <v>3137.5990597056498</v>
          </cell>
          <cell r="I104">
            <v>1895.7921073062701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5866.8731141051103</v>
          </cell>
          <cell r="F105">
            <v>5807.0074906502095</v>
          </cell>
          <cell r="G105">
            <v>5427.6280922687702</v>
          </cell>
          <cell r="H105">
            <v>3049.43078191936</v>
          </cell>
          <cell r="I105">
            <v>427.18446412927</v>
          </cell>
          <cell r="J105">
            <v>59.8577964561267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-6.6067047762003506E-2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-1.9824108938100601E-2</v>
          </cell>
          <cell r="J107">
            <v>-2.5937472253791199E-2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-0.23501351389026801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-2.8030505384159599E-3</v>
          </cell>
          <cell r="J109">
            <v>-1.5904358280072199E-3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2102.0924198408602</v>
          </cell>
          <cell r="F110">
            <v>1815.5352790014799</v>
          </cell>
          <cell r="G110">
            <v>1836.17473009435</v>
          </cell>
          <cell r="H110">
            <v>1261.2908338228799</v>
          </cell>
          <cell r="I110">
            <v>698.123148744888</v>
          </cell>
          <cell r="J110">
            <v>105.69804777151499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-7.6342421832714599E-3</v>
          </cell>
          <cell r="J111">
            <v>-5.2834184247874699E-2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-2.19980402991816E-2</v>
          </cell>
          <cell r="J112">
            <v>-2.2029212156250699E-2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5.7163851830875645</v>
          </cell>
          <cell r="F113">
            <v>1.7429024750414182</v>
          </cell>
          <cell r="G113">
            <v>3.4387009443684207</v>
          </cell>
          <cell r="H113">
            <v>0.58135235273111674</v>
          </cell>
          <cell r="I113">
            <v>0.49723032190980931</v>
          </cell>
          <cell r="J113">
            <v>3.4792706081964019E-2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9.1970082353390783</v>
          </cell>
          <cell r="F114">
            <v>8.62835791804957</v>
          </cell>
          <cell r="G114">
            <v>7.927953570640951</v>
          </cell>
          <cell r="H114">
            <v>7.1373034597141896</v>
          </cell>
          <cell r="I114">
            <v>3.4142554532030576</v>
          </cell>
          <cell r="J114">
            <v>0.27489419712730923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2.377614456607488E-3</v>
          </cell>
          <cell r="J115">
            <v>2.4102089851613896E-3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2.3268530036642905E-3</v>
          </cell>
          <cell r="J116">
            <v>2.0734560206437892E-3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5.0761452943195168E-5</v>
          </cell>
          <cell r="J117">
            <v>3.3675296451760137E-4</v>
          </cell>
        </row>
        <row r="118">
          <cell r="A118" t="str">
            <v>TDSL</v>
          </cell>
          <cell r="B118" t="str">
            <v>VAR_fout</v>
          </cell>
          <cell r="C118" t="str">
            <v>D-TBDS1</v>
          </cell>
          <cell r="E118">
            <v>2.9709489113952143</v>
          </cell>
          <cell r="F118">
            <v>2.970933928047379</v>
          </cell>
          <cell r="G118">
            <v>2.9709317619037687</v>
          </cell>
          <cell r="H118">
            <v>2.9374591629916353</v>
          </cell>
          <cell r="I118">
            <v>3.3436827463990544</v>
          </cell>
          <cell r="J118">
            <v>15.31278715999726</v>
          </cell>
        </row>
        <row r="119">
          <cell r="A119" t="str">
            <v>CNGA</v>
          </cell>
          <cell r="B119" t="str">
            <v>VAR_fout</v>
          </cell>
          <cell r="C119" t="str">
            <v>D-CNGA</v>
          </cell>
          <cell r="J119">
            <v>5.0093679893446763E-3</v>
          </cell>
        </row>
        <row r="120">
          <cell r="A120" t="str">
            <v>CNGA</v>
          </cell>
          <cell r="B120" t="str">
            <v>VAR_fin</v>
          </cell>
          <cell r="C120" t="str">
            <v>SUP_NGAH2</v>
          </cell>
          <cell r="J120">
            <v>3.274508268164293E-4</v>
          </cell>
        </row>
        <row r="121">
          <cell r="A121" t="str">
            <v>CNGA</v>
          </cell>
          <cell r="B121" t="str">
            <v>VAR_fin</v>
          </cell>
          <cell r="C121" t="str">
            <v>SUP_NGAH2CCS</v>
          </cell>
          <cell r="J121">
            <v>4.6819171625282537E-3</v>
          </cell>
        </row>
        <row r="122">
          <cell r="A122" t="str">
            <v>LBIO</v>
          </cell>
          <cell r="B122" t="str">
            <v>VAR_fin</v>
          </cell>
          <cell r="C122" t="str">
            <v>D-LBIO</v>
          </cell>
          <cell r="H122">
            <v>2.1337199281636869</v>
          </cell>
          <cell r="I122">
            <v>2.1332590294602132</v>
          </cell>
          <cell r="J122">
            <v>2.134638952376652</v>
          </cell>
        </row>
        <row r="123">
          <cell r="A123" t="str">
            <v>H2_E</v>
          </cell>
          <cell r="B123" t="str">
            <v>VAR_fout</v>
          </cell>
          <cell r="C123" t="str">
            <v>SUP_ELCH2_D</v>
          </cell>
          <cell r="H123">
            <v>9.4786513926212202E-6</v>
          </cell>
          <cell r="I123">
            <v>1.7693313203504926</v>
          </cell>
          <cell r="J123">
            <v>1.8720730322650909</v>
          </cell>
        </row>
        <row r="124">
          <cell r="A124" t="str">
            <v>H2_E</v>
          </cell>
          <cell r="B124" t="str">
            <v>VAR_fin</v>
          </cell>
          <cell r="C124" t="str">
            <v>D-DH2</v>
          </cell>
          <cell r="H124">
            <v>9.4584821716471729E-6</v>
          </cell>
          <cell r="I124">
            <v>1.7693313203504926</v>
          </cell>
          <cell r="J124">
            <v>1.8720730322650909</v>
          </cell>
        </row>
        <row r="125">
          <cell r="A125" t="str">
            <v>BNGA</v>
          </cell>
          <cell r="B125" t="str">
            <v>VAR_fout</v>
          </cell>
          <cell r="C125" t="str">
            <v>SUP_BIONGA</v>
          </cell>
          <cell r="E125">
            <v>1.1764724167268898</v>
          </cell>
          <cell r="F125">
            <v>4.5571376470906895</v>
          </cell>
          <cell r="G125">
            <v>3.2314235596132463</v>
          </cell>
          <cell r="H125">
            <v>2.5515863809398809</v>
          </cell>
          <cell r="I125">
            <v>4.5316844010334449</v>
          </cell>
          <cell r="J125">
            <v>4.5672126310540957</v>
          </cell>
        </row>
        <row r="126">
          <cell r="A126" t="str">
            <v>BNGA</v>
          </cell>
          <cell r="B126" t="str">
            <v>VAR_fin</v>
          </cell>
          <cell r="C126" t="str">
            <v>D-ENGA</v>
          </cell>
          <cell r="E126">
            <v>0.21196112502992787</v>
          </cell>
          <cell r="F126">
            <v>1.8208649651711847E-4</v>
          </cell>
          <cell r="G126">
            <v>0.66796634979313996</v>
          </cell>
          <cell r="H126">
            <v>5.2474259292014562E-4</v>
          </cell>
          <cell r="I126">
            <v>3.2734689671564624E-3</v>
          </cell>
          <cell r="J126">
            <v>3.3167338320447784E-2</v>
          </cell>
        </row>
        <row r="127">
          <cell r="A127" t="str">
            <v>BNGA</v>
          </cell>
          <cell r="B127" t="str">
            <v>VAR_fin</v>
          </cell>
          <cell r="C127" t="str">
            <v>D-CNGA</v>
          </cell>
          <cell r="J127">
            <v>5.0253710144472549E-3</v>
          </cell>
        </row>
        <row r="128">
          <cell r="A128" t="str">
            <v>BNGA</v>
          </cell>
          <cell r="B128" t="str">
            <v>VAR_fin</v>
          </cell>
          <cell r="C128" t="str">
            <v>D-TNGA</v>
          </cell>
          <cell r="E128">
            <v>2.3293792250864837E-2</v>
          </cell>
          <cell r="F128">
            <v>4.8585142519164709E-2</v>
          </cell>
          <cell r="G128">
            <v>6.5128338140455991E-3</v>
          </cell>
          <cell r="H128">
            <v>4.9053470747233532E-4</v>
          </cell>
          <cell r="I128">
            <v>4.8375497266020995E-4</v>
          </cell>
          <cell r="J128">
            <v>7.7849987748303089E-4</v>
          </cell>
        </row>
        <row r="129">
          <cell r="A129" t="str">
            <v>BNGA</v>
          </cell>
          <cell r="B129" t="str">
            <v>VAR_fin</v>
          </cell>
          <cell r="C129" t="str">
            <v>D-SNGA</v>
          </cell>
          <cell r="E129">
            <v>0.30516975576044164</v>
          </cell>
          <cell r="F129">
            <v>4.507041554201261</v>
          </cell>
          <cell r="G129">
            <v>6.869278538766543E-3</v>
          </cell>
          <cell r="H129">
            <v>4.2161007080727855E-4</v>
          </cell>
          <cell r="I129">
            <v>6.1404750948686724E-4</v>
          </cell>
          <cell r="J129">
            <v>9.8888920442794848E-4</v>
          </cell>
        </row>
        <row r="130">
          <cell r="A130" t="str">
            <v>BNGA</v>
          </cell>
          <cell r="B130" t="str">
            <v>VAR_fin</v>
          </cell>
          <cell r="C130" t="str">
            <v>D-RNGA</v>
          </cell>
          <cell r="E130">
            <v>0.3098658046897394</v>
          </cell>
          <cell r="F130">
            <v>1.1512023665568609E-3</v>
          </cell>
          <cell r="G130">
            <v>1.1523592723722397E-3</v>
          </cell>
          <cell r="H130">
            <v>1.153536164394797E-3</v>
          </cell>
          <cell r="I130">
            <v>1.1602562668884659E-3</v>
          </cell>
          <cell r="J130">
            <v>1.1865886450447586E-3</v>
          </cell>
        </row>
        <row r="131">
          <cell r="A131" t="str">
            <v>BNGA</v>
          </cell>
          <cell r="B131" t="str">
            <v>VAR_fin</v>
          </cell>
          <cell r="C131" t="str">
            <v>D-INGA</v>
          </cell>
          <cell r="E131">
            <v>0.32618890194710187</v>
          </cell>
          <cell r="F131">
            <v>1.8462383642617758E-4</v>
          </cell>
          <cell r="G131">
            <v>2.5489297254074521</v>
          </cell>
          <cell r="H131">
            <v>2.5489450878864184</v>
          </cell>
          <cell r="I131">
            <v>4.526088259204033</v>
          </cell>
          <cell r="J131">
            <v>4.5260913119693909</v>
          </cell>
        </row>
        <row r="132">
          <cell r="A132" t="str">
            <v>LFO</v>
          </cell>
          <cell r="B132" t="str">
            <v>VAR_fin</v>
          </cell>
          <cell r="C132" t="str">
            <v>D-ILFO</v>
          </cell>
          <cell r="E132">
            <v>9.3532178740326177</v>
          </cell>
          <cell r="F132">
            <v>8.7749091267043777</v>
          </cell>
          <cell r="G132">
            <v>8.0620286969172881</v>
          </cell>
          <cell r="H132">
            <v>7.1058396606743832</v>
          </cell>
          <cell r="I132">
            <v>3.1926840395071898</v>
          </cell>
        </row>
        <row r="133">
          <cell r="A133" t="str">
            <v>LFO</v>
          </cell>
          <cell r="B133" t="str">
            <v>VAR_fin</v>
          </cell>
          <cell r="C133" t="str">
            <v>D-SLFO</v>
          </cell>
          <cell r="E133">
            <v>30.770539649647628</v>
          </cell>
          <cell r="F133">
            <v>27.278047787859094</v>
          </cell>
          <cell r="G133">
            <v>26.344192556243918</v>
          </cell>
          <cell r="H133">
            <v>18.660269481992305</v>
          </cell>
          <cell r="I133">
            <v>6.0938208056657128</v>
          </cell>
        </row>
        <row r="134">
          <cell r="A134" t="str">
            <v>LFO</v>
          </cell>
          <cell r="B134" t="str">
            <v>VAR_fin</v>
          </cell>
          <cell r="C134" t="str">
            <v>D-RLFO</v>
          </cell>
          <cell r="E134">
            <v>61.254848574577245</v>
          </cell>
          <cell r="F134">
            <v>52.191666258092539</v>
          </cell>
          <cell r="G134">
            <v>44.203154920173432</v>
          </cell>
          <cell r="H134">
            <v>42.572578829113283</v>
          </cell>
          <cell r="I134">
            <v>25.723095078782475</v>
          </cell>
        </row>
        <row r="135">
          <cell r="A135" t="str">
            <v>MNR</v>
          </cell>
          <cell r="B135" t="str">
            <v>VAR_fin</v>
          </cell>
          <cell r="C135" t="str">
            <v>SUP_MNRBIO</v>
          </cell>
          <cell r="E135">
            <v>3.7980849611808214</v>
          </cell>
          <cell r="F135">
            <v>11.370362905592886</v>
          </cell>
          <cell r="G135">
            <v>15.161911905462425</v>
          </cell>
          <cell r="H135">
            <v>17.106362324455731</v>
          </cell>
          <cell r="I135">
            <v>18.869683947454458</v>
          </cell>
          <cell r="J135">
            <v>26.999987877181418</v>
          </cell>
        </row>
        <row r="136">
          <cell r="A136" t="str">
            <v>TNGA</v>
          </cell>
          <cell r="B136" t="str">
            <v>VAR_fout</v>
          </cell>
          <cell r="C136" t="str">
            <v>D-TNGA</v>
          </cell>
          <cell r="E136">
            <v>0.30633514624723579</v>
          </cell>
          <cell r="F136">
            <v>0.3238162021004044</v>
          </cell>
          <cell r="G136">
            <v>5.9924593428383961</v>
          </cell>
          <cell r="H136">
            <v>7.2468010296085303</v>
          </cell>
          <cell r="I136">
            <v>1.5581249444910272</v>
          </cell>
          <cell r="J136">
            <v>2.2033448807041807</v>
          </cell>
        </row>
        <row r="137">
          <cell r="A137" t="str">
            <v>WOD</v>
          </cell>
          <cell r="B137" t="str">
            <v>VAR_fin</v>
          </cell>
          <cell r="C137" t="str">
            <v>D-CWOD</v>
          </cell>
          <cell r="E137">
            <v>8.6481479601867228</v>
          </cell>
          <cell r="F137">
            <v>9.1361016588224562</v>
          </cell>
          <cell r="G137">
            <v>9.874866071666407</v>
          </cell>
          <cell r="H137">
            <v>8.4457953865924402</v>
          </cell>
          <cell r="I137">
            <v>8.9846556494303069</v>
          </cell>
          <cell r="J137">
            <v>9.1558893023542876</v>
          </cell>
        </row>
        <row r="138">
          <cell r="A138" t="str">
            <v>GSL</v>
          </cell>
          <cell r="B138" t="str">
            <v>VAR_fout</v>
          </cell>
          <cell r="C138" t="str">
            <v>SUP_H2GSL</v>
          </cell>
          <cell r="I138">
            <v>0.3190768277729924</v>
          </cell>
          <cell r="J138">
            <v>0.81108125279304477</v>
          </cell>
        </row>
        <row r="139">
          <cell r="A139" t="str">
            <v>GSL</v>
          </cell>
          <cell r="B139" t="str">
            <v>VAR_fin</v>
          </cell>
          <cell r="C139" t="str">
            <v>D-TGSL</v>
          </cell>
          <cell r="E139">
            <v>79.496925665380871</v>
          </cell>
          <cell r="F139">
            <v>78.685738355693815</v>
          </cell>
          <cell r="G139">
            <v>73.54509610120283</v>
          </cell>
          <cell r="H139">
            <v>41.320200297010217</v>
          </cell>
          <cell r="I139">
            <v>5.7884073730253389</v>
          </cell>
          <cell r="J139">
            <v>0.81108125279304477</v>
          </cell>
        </row>
        <row r="140">
          <cell r="A140" t="str">
            <v>IBIO</v>
          </cell>
          <cell r="B140" t="str">
            <v>VAR_fout</v>
          </cell>
          <cell r="C140" t="str">
            <v>D-IBIO</v>
          </cell>
          <cell r="E140">
            <v>0.43672617173737788</v>
          </cell>
          <cell r="F140">
            <v>0.5520671697633126</v>
          </cell>
          <cell r="G140">
            <v>3.2025416077612072</v>
          </cell>
          <cell r="H140">
            <v>7.8555701643048854</v>
          </cell>
          <cell r="I140">
            <v>7.8556027859258695</v>
          </cell>
          <cell r="J140">
            <v>7.8556175027377542</v>
          </cell>
        </row>
        <row r="141">
          <cell r="A141" t="str">
            <v>SNGA</v>
          </cell>
          <cell r="B141" t="str">
            <v>VAR_fout</v>
          </cell>
          <cell r="C141" t="str">
            <v>D-SNGA</v>
          </cell>
          <cell r="E141">
            <v>27.221502375035129</v>
          </cell>
          <cell r="F141">
            <v>28.488569393711877</v>
          </cell>
          <cell r="G141">
            <v>27.397651515359193</v>
          </cell>
          <cell r="H141">
            <v>31.393234985712663</v>
          </cell>
          <cell r="I141">
            <v>28.013995942403611</v>
          </cell>
          <cell r="J141">
            <v>14.698144419211596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1.401695220929392E-5</v>
          </cell>
          <cell r="I142">
            <v>4.1101789581080834E-5</v>
          </cell>
          <cell r="J142">
            <v>6.056406029306073E-5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6.0308030845836125E-5</v>
          </cell>
          <cell r="I143">
            <v>2.3316173677638067E-4</v>
          </cell>
          <cell r="J143">
            <v>4.2607295924109026E-4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1.0038589164674603E-5</v>
          </cell>
          <cell r="I144">
            <v>3.9989063464081246E-5</v>
          </cell>
          <cell r="J144">
            <v>2.7679803340597502E-5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1.4677691204776689E-5</v>
          </cell>
          <cell r="I145">
            <v>3.8757532466717936E-5</v>
          </cell>
          <cell r="J145">
            <v>5.5238579389985942E-5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2.1574798267090806E-5</v>
          </cell>
          <cell r="I146">
            <v>1.1331335126450104E-4</v>
          </cell>
          <cell r="J146">
            <v>2.8259051621744546E-4</v>
          </cell>
        </row>
        <row r="147">
          <cell r="A147" t="str">
            <v>H2</v>
          </cell>
          <cell r="B147" t="str">
            <v>VAR_fout</v>
          </cell>
          <cell r="C147" t="str">
            <v>SUP_NGAH2</v>
          </cell>
          <cell r="J147">
            <v>2.4886262838048629E-4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1.4527745638295329E-5</v>
          </cell>
          <cell r="I148">
            <v>5.4504674661242256E-5</v>
          </cell>
          <cell r="J148">
            <v>6.2637975047829739E-5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5.9704999365862846E-5</v>
          </cell>
          <cell r="I149">
            <v>2.3082998600377569E-4</v>
          </cell>
          <cell r="J149">
            <v>4.2181263128674671E-4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1.8304659101837252E-5</v>
          </cell>
          <cell r="I150">
            <v>8.0756700289538513E-5</v>
          </cell>
          <cell r="J150">
            <v>2.1833679862202573E-4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1.4327748161989418E-5</v>
          </cell>
          <cell r="I151">
            <v>6.1112189342068561E-5</v>
          </cell>
          <cell r="J151">
            <v>6.4064391978829469E-5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1.2544846463740857E-5</v>
          </cell>
          <cell r="I152">
            <v>3.4456421710926803E-5</v>
          </cell>
          <cell r="J152">
            <v>7.6773465638061697E-5</v>
          </cell>
        </row>
        <row r="153">
          <cell r="A153" t="str">
            <v>H2</v>
          </cell>
          <cell r="B153" t="str">
            <v>VAR_fout</v>
          </cell>
          <cell r="C153" t="str">
            <v>IMPH2</v>
          </cell>
          <cell r="I153">
            <v>6.8820450591543185</v>
          </cell>
          <cell r="J153">
            <v>8.2308703185500836</v>
          </cell>
        </row>
        <row r="154">
          <cell r="A154" t="str">
            <v>H2</v>
          </cell>
          <cell r="B154" t="str">
            <v>VAR_fout</v>
          </cell>
          <cell r="C154" t="str">
            <v>SUP_WODH2</v>
          </cell>
          <cell r="J154">
            <v>6.7014536629756655E-5</v>
          </cell>
        </row>
        <row r="155">
          <cell r="A155" t="str">
            <v>H2</v>
          </cell>
          <cell r="B155" t="str">
            <v>VAR_fout</v>
          </cell>
          <cell r="C155" t="str">
            <v>SUP_ELCH2_SOEC</v>
          </cell>
          <cell r="I155">
            <v>1.557201625529179E-2</v>
          </cell>
          <cell r="J155">
            <v>1.8661104185794124E-2</v>
          </cell>
        </row>
        <row r="156">
          <cell r="A156" t="str">
            <v>H2</v>
          </cell>
          <cell r="B156" t="str">
            <v>VAR_fout</v>
          </cell>
          <cell r="C156" t="str">
            <v>SUP_WODH2CCS</v>
          </cell>
          <cell r="J156">
            <v>3.8014769545597217E-4</v>
          </cell>
        </row>
        <row r="157">
          <cell r="A157" t="str">
            <v>H2</v>
          </cell>
          <cell r="B157" t="str">
            <v>VAR_fout</v>
          </cell>
          <cell r="C157" t="str">
            <v>SUP_NGAH2CCS</v>
          </cell>
          <cell r="J157">
            <v>3.2305228421444917E-3</v>
          </cell>
        </row>
        <row r="158">
          <cell r="A158" t="str">
            <v>H2</v>
          </cell>
          <cell r="B158" t="str">
            <v>VAR_fout</v>
          </cell>
          <cell r="C158" t="str">
            <v>SUP_ELCH2</v>
          </cell>
          <cell r="E158">
            <v>5.074187085940516E-3</v>
          </cell>
          <cell r="F158">
            <v>1.9238626169980413E-2</v>
          </cell>
          <cell r="G158">
            <v>2.6781759988862168E-2</v>
          </cell>
          <cell r="H158">
            <v>7.8932714782781022E-2</v>
          </cell>
          <cell r="I158">
            <v>8.3405606064849422</v>
          </cell>
          <cell r="J158">
            <v>27.957886509626864</v>
          </cell>
        </row>
        <row r="159">
          <cell r="A159" t="str">
            <v>H2</v>
          </cell>
          <cell r="B159" t="str">
            <v>VAR_fout</v>
          </cell>
          <cell r="C159" t="str">
            <v>D-DH2</v>
          </cell>
          <cell r="H159">
            <v>9.3638973499306934E-6</v>
          </cell>
          <cell r="I159">
            <v>1.7516380071469868</v>
          </cell>
          <cell r="J159">
            <v>1.8533523019424409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1.401695220929392E-5</v>
          </cell>
          <cell r="I160">
            <v>4.1101789581080834E-5</v>
          </cell>
          <cell r="J160">
            <v>6.056406029306073E-5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6.0308030845836125E-5</v>
          </cell>
          <cell r="I161">
            <v>2.3316173677638067E-4</v>
          </cell>
          <cell r="J161">
            <v>4.2607295924109026E-4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1.0038589164674603E-5</v>
          </cell>
          <cell r="I162">
            <v>3.9989063464081246E-5</v>
          </cell>
          <cell r="J162">
            <v>2.7679803340597502E-5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1.4677691204776689E-5</v>
          </cell>
          <cell r="I163">
            <v>3.8757532466717936E-5</v>
          </cell>
          <cell r="J163">
            <v>5.5238579389985942E-5</v>
          </cell>
        </row>
        <row r="164">
          <cell r="A164" t="str">
            <v>H2</v>
          </cell>
          <cell r="B164" t="str">
            <v>VAR_fin</v>
          </cell>
          <cell r="C164" t="str">
            <v>STG-H2</v>
          </cell>
          <cell r="H164">
            <v>2.1574798267090806E-5</v>
          </cell>
          <cell r="I164">
            <v>1.1331335126450104E-4</v>
          </cell>
          <cell r="J164">
            <v>2.8259051621744546E-4</v>
          </cell>
        </row>
        <row r="165">
          <cell r="A165" t="str">
            <v>H2</v>
          </cell>
          <cell r="B165" t="str">
            <v>VAR_fin</v>
          </cell>
          <cell r="C165" t="str">
            <v>SUP_H2NGA</v>
          </cell>
          <cell r="I165">
            <v>1.1141753846404881E-3</v>
          </cell>
          <cell r="J165">
            <v>9.7493820503226684E-4</v>
          </cell>
        </row>
        <row r="166">
          <cell r="A166" t="str">
            <v>H2</v>
          </cell>
          <cell r="B166" t="str">
            <v>VAR_fin</v>
          </cell>
          <cell r="C166" t="str">
            <v>D-ENGA</v>
          </cell>
          <cell r="G166">
            <v>8.1071521773899572E-4</v>
          </cell>
          <cell r="H166">
            <v>2.4327030371270537E-4</v>
          </cell>
          <cell r="I166">
            <v>3.8287660586158161E-3</v>
          </cell>
          <cell r="J166">
            <v>5.2815640208793793E-4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3.7944493012865383E-3</v>
          </cell>
          <cell r="G167">
            <v>2.7200618413140286E-3</v>
          </cell>
          <cell r="H167">
            <v>2.9703069017964845E-4</v>
          </cell>
          <cell r="I167">
            <v>1.1941639872300456E-2</v>
          </cell>
          <cell r="J167">
            <v>1.7128308962743664E-2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0.45582403967570367</v>
          </cell>
          <cell r="J168">
            <v>1.1586875039900655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1.2226465413406537E-3</v>
          </cell>
          <cell r="H169">
            <v>3.1997714920224538E-4</v>
          </cell>
          <cell r="I169">
            <v>7.297481746388533E-2</v>
          </cell>
          <cell r="J169">
            <v>5.281430725750768E-2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1.4437739802720367E-3</v>
          </cell>
          <cell r="H170">
            <v>3.3523758686681405E-4</v>
          </cell>
          <cell r="I170">
            <v>9.3043517371675336E-2</v>
          </cell>
          <cell r="J170">
            <v>7.4225744062389146E-2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4.9657859872100692E-3</v>
          </cell>
          <cell r="H171">
            <v>1.5061608075502711E-3</v>
          </cell>
          <cell r="I171">
            <v>9.9306252904731954E-2</v>
          </cell>
          <cell r="J171">
            <v>4.0029370351060439E-2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5.4927725671769911</v>
          </cell>
          <cell r="J172">
            <v>15.436914534326643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1.4527745638295329E-5</v>
          </cell>
          <cell r="I173">
            <v>5.4504674661242256E-5</v>
          </cell>
          <cell r="J173">
            <v>6.2637975047829739E-5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5.9704999365862846E-5</v>
          </cell>
          <cell r="I174">
            <v>2.3082998600377569E-4</v>
          </cell>
          <cell r="J174">
            <v>4.2181263128674671E-4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1.8304659101837252E-5</v>
          </cell>
          <cell r="I175">
            <v>8.0756700289538513E-5</v>
          </cell>
          <cell r="J175">
            <v>2.1833679862202573E-4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1.4327748161989418E-5</v>
          </cell>
          <cell r="I176">
            <v>6.1112189342068561E-5</v>
          </cell>
          <cell r="J176">
            <v>6.4064391978829469E-5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1.2544846463740857E-5</v>
          </cell>
          <cell r="I177">
            <v>3.4456421710926803E-5</v>
          </cell>
          <cell r="J177">
            <v>7.6773465638061697E-5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47.196856150314296</v>
          </cell>
          <cell r="F178">
            <v>48.283003000220212</v>
          </cell>
          <cell r="G178">
            <v>47.831841213324182</v>
          </cell>
          <cell r="H178">
            <v>46.189065171524391</v>
          </cell>
          <cell r="I178">
            <v>40.297647606683974</v>
          </cell>
          <cell r="J178">
            <v>21.422372992213397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8.6481479601867228</v>
          </cell>
          <cell r="F179">
            <v>9.1361016588224562</v>
          </cell>
          <cell r="G179">
            <v>9.874866071666407</v>
          </cell>
          <cell r="H179">
            <v>8.4457953865924402</v>
          </cell>
          <cell r="I179">
            <v>8.9846556494303069</v>
          </cell>
          <cell r="J179">
            <v>9.1558893023542876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1.1169089438292782E-4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6.4720241988908188E-4</v>
          </cell>
          <cell r="G181">
            <v>6.5325239896894469E-4</v>
          </cell>
          <cell r="H181">
            <v>4.8199476773614616E-4</v>
          </cell>
          <cell r="I181">
            <v>2.2596592470381502E-4</v>
          </cell>
          <cell r="J181">
            <v>1.7006173503943895E-4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6.5542706113098622E-4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4.6449706923840063E-4</v>
          </cell>
          <cell r="J183">
            <v>6.0943308866990697E-4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1.1749408301902862</v>
          </cell>
          <cell r="F184">
            <v>0.83761434410874469</v>
          </cell>
          <cell r="G184">
            <v>1.735059094352646</v>
          </cell>
          <cell r="H184">
            <v>5.9886257608335509E-4</v>
          </cell>
          <cell r="I184">
            <v>5.2474022097134777E-4</v>
          </cell>
          <cell r="J184">
            <v>1.3537430715222879E-4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I185">
            <v>1.7876597821530322E-4</v>
          </cell>
          <cell r="J185">
            <v>1.0143085637801124E-4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7.1186111199891382</v>
          </cell>
          <cell r="F186">
            <v>8.2972103268526549</v>
          </cell>
          <cell r="G186">
            <v>8.1262125355678183</v>
          </cell>
          <cell r="H186">
            <v>8.4444922756254286</v>
          </cell>
          <cell r="I186">
            <v>8.9826672661892246</v>
          </cell>
          <cell r="J186">
            <v>9.1536661223131954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0.3545960100072999</v>
          </cell>
          <cell r="F187">
            <v>6.2972669487204125E-4</v>
          </cell>
          <cell r="G187">
            <v>1.294118934697055E-2</v>
          </cell>
          <cell r="H187">
            <v>2.2225362318822013E-4</v>
          </cell>
          <cell r="I187">
            <v>2.4367998705578545E-4</v>
          </cell>
          <cell r="J187">
            <v>8.853103717590562E-5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3.5073406089256422E-4</v>
          </cell>
          <cell r="J188">
            <v>3.5123106116471085E-4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I189">
            <v>0.53167764784528992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1.3039214129671811E-3</v>
          </cell>
          <cell r="G190">
            <v>3.4775872755194566E-2</v>
          </cell>
          <cell r="H190">
            <v>3.7942782428112312E-4</v>
          </cell>
          <cell r="I190">
            <v>4.506827064012579E-4</v>
          </cell>
          <cell r="J190">
            <v>9.4114684233251235E-4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2.6029292309248797</v>
          </cell>
          <cell r="F191">
            <v>2.7199910418236697</v>
          </cell>
          <cell r="G191">
            <v>2.3727781577839115</v>
          </cell>
          <cell r="H191">
            <v>3.168184605806561</v>
          </cell>
          <cell r="I191">
            <v>3.6865407510939776</v>
          </cell>
          <cell r="J191">
            <v>18.425576799997064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0.4123322794140325</v>
          </cell>
          <cell r="F192">
            <v>0.29395134027329201</v>
          </cell>
          <cell r="G192">
            <v>0.60889948915692038</v>
          </cell>
          <cell r="H192">
            <v>2.10164090571453E-4</v>
          </cell>
          <cell r="I192">
            <v>1.8415168309224354E-4</v>
          </cell>
          <cell r="J192">
            <v>4.7508091648439685E-5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1.2308617683543232E-4</v>
          </cell>
          <cell r="J193">
            <v>1.2326059349524862E-4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5.7983228838983031E-4</v>
          </cell>
          <cell r="H194">
            <v>0.15269141552700818</v>
          </cell>
          <cell r="I194">
            <v>0.2795642091469302</v>
          </cell>
          <cell r="J194">
            <v>0.2795635402061683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3.1632568942860476E-4</v>
          </cell>
          <cell r="H195">
            <v>4.2058267958956433E-4</v>
          </cell>
          <cell r="I195">
            <v>1.2354415846995872E-3</v>
          </cell>
          <cell r="J195">
            <v>0.88669552111004823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3.1551962804199309E-4</v>
          </cell>
          <cell r="H196">
            <v>4.1506063106065965E-4</v>
          </cell>
          <cell r="I196">
            <v>1.2620223746310215E-3</v>
          </cell>
          <cell r="J196">
            <v>3.2473645317359452E-3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3.0152615103389087</v>
          </cell>
          <cell r="F197">
            <v>3.0152463035099291</v>
          </cell>
          <cell r="G197">
            <v>3.0152441050576275</v>
          </cell>
          <cell r="H197">
            <v>3.0152494018512166</v>
          </cell>
          <cell r="I197">
            <v>3.4051883607749676</v>
          </cell>
          <cell r="J197">
            <v>17.257175229669066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6.0034157015595631E-4</v>
          </cell>
          <cell r="J198">
            <v>6.5678269568513522E-4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5.6294129539847555</v>
          </cell>
          <cell r="F199">
            <v>5.6371663357080877</v>
          </cell>
          <cell r="G199">
            <v>5.427978643672569</v>
          </cell>
          <cell r="H199">
            <v>5.6177369221845899</v>
          </cell>
          <cell r="I199">
            <v>5.4443781505295927</v>
          </cell>
          <cell r="J199">
            <v>5.1227682316714516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2.1337199281636869</v>
          </cell>
          <cell r="I200">
            <v>2.1332590294602132</v>
          </cell>
          <cell r="J200">
            <v>2.134638952376652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1.3280017346786102</v>
          </cell>
          <cell r="F201">
            <v>3.9756513655919217</v>
          </cell>
          <cell r="G201">
            <v>5.301367799112735</v>
          </cell>
          <cell r="H201">
            <v>5.9812455679915217</v>
          </cell>
          <cell r="I201">
            <v>6.5977915900190434</v>
          </cell>
          <cell r="J201">
            <v>9.4405552018116996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1.7235628900056464E-4</v>
          </cell>
          <cell r="J202">
            <v>2.495126779798505E-4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4.7940919991783834E-4</v>
          </cell>
          <cell r="G203">
            <v>4.8389066590292162E-4</v>
          </cell>
          <cell r="H203">
            <v>3.5703316128603415E-4</v>
          </cell>
          <cell r="I203">
            <v>1.6738216644727054E-4</v>
          </cell>
          <cell r="J203">
            <v>1.2597165558476944E-4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3.1022876512582913E-4</v>
          </cell>
          <cell r="J204">
            <v>4.0702877810376283E-4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0.43672617173737788</v>
          </cell>
          <cell r="F205">
            <v>0.5520671697633126</v>
          </cell>
          <cell r="G205">
            <v>3.2025416077612072</v>
          </cell>
          <cell r="H205">
            <v>7.8555701643048854</v>
          </cell>
          <cell r="I205">
            <v>7.8556027859258695</v>
          </cell>
          <cell r="J205">
            <v>7.8556175027377542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1.1839513792598328</v>
          </cell>
          <cell r="F206">
            <v>4.675478707153991E-4</v>
          </cell>
          <cell r="G206">
            <v>2.1940011390665895E-3</v>
          </cell>
          <cell r="H206">
            <v>5.4309734069415353E-4</v>
          </cell>
          <cell r="I206">
            <v>1.1005064254882993E-3</v>
          </cell>
          <cell r="J206">
            <v>3.3098344339717805E-4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1.2890721628095856</v>
          </cell>
          <cell r="F207">
            <v>4.9932996298373018</v>
          </cell>
          <cell r="G207">
            <v>3.5407019303806582</v>
          </cell>
          <cell r="H207">
            <v>2.795797783193771</v>
          </cell>
          <cell r="I207">
            <v>4.9654102628797512</v>
          </cell>
          <cell r="J207">
            <v>5.0043388868426799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4.047675780661006</v>
          </cell>
          <cell r="F208">
            <v>4.5839719023179004</v>
          </cell>
          <cell r="G208">
            <v>5.1515436313043095</v>
          </cell>
          <cell r="H208">
            <v>5.3124999782467341</v>
          </cell>
          <cell r="I208">
            <v>7.4471355487503654</v>
          </cell>
          <cell r="J208">
            <v>17.509298475080968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1.1839513792598328</v>
          </cell>
          <cell r="F209">
            <v>4.675478707153991E-4</v>
          </cell>
          <cell r="G209">
            <v>2.1940011390665895E-3</v>
          </cell>
          <cell r="H209">
            <v>5.4309734069415353E-4</v>
          </cell>
          <cell r="I209">
            <v>1.1005064254882993E-3</v>
          </cell>
          <cell r="J209">
            <v>3.3098344339717805E-4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5.9796333407908744</v>
          </cell>
          <cell r="F210">
            <v>6.9696566745562292</v>
          </cell>
          <cell r="G210">
            <v>6.8260185298769676</v>
          </cell>
          <cell r="H210">
            <v>7.0933735115253604</v>
          </cell>
          <cell r="I210">
            <v>7.545440503598952</v>
          </cell>
          <cell r="J210">
            <v>7.68907954274309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30.256635777652782</v>
          </cell>
          <cell r="F211">
            <v>26.822472600090109</v>
          </cell>
          <cell r="G211">
            <v>25.904524552265308</v>
          </cell>
          <cell r="H211">
            <v>18.349034461342601</v>
          </cell>
          <cell r="I211">
            <v>5.9932612634267954</v>
          </cell>
          <cell r="J211">
            <v>0.87188763589533691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4.434151050448091</v>
          </cell>
          <cell r="F212">
            <v>4.5566202720447979</v>
          </cell>
          <cell r="G212">
            <v>4.2531960485477702</v>
          </cell>
          <cell r="H212">
            <v>2.3935265955814851</v>
          </cell>
          <cell r="I212">
            <v>4.8681083362107014</v>
          </cell>
          <cell r="J212">
            <v>4.4566777385467962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I213">
            <v>8.5533960868566146E-5</v>
          </cell>
          <cell r="J213">
            <v>4.8531510228713528E-5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0.16966316268291856</v>
          </cell>
          <cell r="F214">
            <v>3.0130463869475676E-4</v>
          </cell>
          <cell r="G214">
            <v>6.1919566253447588E-3</v>
          </cell>
          <cell r="H214">
            <v>1.063414465015407E-4</v>
          </cell>
          <cell r="I214">
            <v>1.1659329524200261E-4</v>
          </cell>
          <cell r="J214">
            <v>4.235934793105531E-5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4.6038142131310105</v>
          </cell>
          <cell r="F215">
            <v>4.5569216361917677</v>
          </cell>
          <cell r="G215">
            <v>4.259388005173113</v>
          </cell>
          <cell r="H215">
            <v>2.3936329370279883</v>
          </cell>
          <cell r="I215">
            <v>4.8683104634668162</v>
          </cell>
          <cell r="J215">
            <v>4.4567686294049613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82.864786549950338</v>
          </cell>
          <cell r="F216">
            <v>82.01931714265713</v>
          </cell>
          <cell r="G216">
            <v>76.661061259500087</v>
          </cell>
          <cell r="H216">
            <v>43.071406746096699</v>
          </cell>
          <cell r="I216">
            <v>10.500105595091057</v>
          </cell>
          <cell r="J216">
            <v>5.1902631401688684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60.231821217262315</v>
          </cell>
          <cell r="F217">
            <v>51.320004607653942</v>
          </cell>
          <cell r="G217">
            <v>43.465220978596797</v>
          </cell>
          <cell r="H217">
            <v>41.861975286544443</v>
          </cell>
          <cell r="I217">
            <v>25.294730360138107</v>
          </cell>
          <cell r="J217">
            <v>3.1944428957274883E-3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1.3019414234306375E-5</v>
          </cell>
          <cell r="I218">
            <v>2.2830081552909585</v>
          </cell>
          <cell r="J218">
            <v>2.2830158930062079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1.2984453962494811E-5</v>
          </cell>
          <cell r="I219">
            <v>2.2830081552909585</v>
          </cell>
          <cell r="J219">
            <v>2.2830158930062079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1.2890721628095856</v>
          </cell>
          <cell r="F220">
            <v>4.9932996298373018</v>
          </cell>
          <cell r="G220">
            <v>3.5407019303806582</v>
          </cell>
          <cell r="H220">
            <v>2.795797783193771</v>
          </cell>
          <cell r="I220">
            <v>4.9654102628797512</v>
          </cell>
          <cell r="J220">
            <v>5.0043388868426799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1.2890721628095856</v>
          </cell>
          <cell r="F221">
            <v>4.9932996298373018</v>
          </cell>
          <cell r="G221">
            <v>3.5407019303806582</v>
          </cell>
          <cell r="H221">
            <v>2.795797783193771</v>
          </cell>
          <cell r="I221">
            <v>4.9654102628797512</v>
          </cell>
          <cell r="J221">
            <v>5.0043388868426799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5.7529103990140633E-5</v>
          </cell>
          <cell r="G222">
            <v>5.8066879908350632E-5</v>
          </cell>
          <cell r="H222">
            <v>4.2843979354324115E-5</v>
          </cell>
          <cell r="I222">
            <v>2.0085859973672455E-5</v>
          </cell>
          <cell r="J222">
            <v>1.5116598670172354E-5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I223">
            <v>3.7267185826300651E-5</v>
          </cell>
          <cell r="J223">
            <v>4.884345337245158E-5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0.16080958897147246</v>
          </cell>
          <cell r="F224">
            <v>0.11464102270658356</v>
          </cell>
          <cell r="G224">
            <v>0.23747080077119873</v>
          </cell>
          <cell r="H224">
            <v>8.1963995322866486E-5</v>
          </cell>
          <cell r="I224">
            <v>7.1819156405974839E-5</v>
          </cell>
          <cell r="J224">
            <v>1.8528155742891446E-5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4.8003608965818548E-5</v>
          </cell>
          <cell r="J225">
            <v>4.8071631463146862E-5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5.1194554051897602E-4</v>
          </cell>
          <cell r="J226">
            <v>6.9041485187484007E-4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1.4062308517135745E-3</v>
          </cell>
          <cell r="I227">
            <v>1.6593033559276803E-3</v>
          </cell>
          <cell r="J227">
            <v>5.8924472974205839E-4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1.8682780063025302E-3</v>
          </cell>
          <cell r="J228">
            <v>1.7217707732525938E-3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1.3019414234306375E-5</v>
          </cell>
          <cell r="I229">
            <v>2.2830081552909585</v>
          </cell>
          <cell r="J229">
            <v>2.2830158930062079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3.3479564666618299E-2</v>
          </cell>
          <cell r="I230">
            <v>1.14626096012433E-2</v>
          </cell>
          <cell r="J230">
            <v>1.69077656195911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0.31431225260749585</v>
          </cell>
          <cell r="F231">
            <v>4.8645195276613068E-2</v>
          </cell>
          <cell r="G231">
            <v>9.0327401084744768E-2</v>
          </cell>
          <cell r="H231">
            <v>0.10831601292831199</v>
          </cell>
          <cell r="I231">
            <v>10.778015540010216</v>
          </cell>
          <cell r="J231">
            <v>34.11390059450985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1.9732046061983004E-5</v>
          </cell>
          <cell r="J232">
            <v>1.7266155611121435E-5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1.557201625529179E-2</v>
          </cell>
          <cell r="J233">
            <v>1.8661104185794124E-2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7.4075723882343313E-3</v>
          </cell>
          <cell r="F234">
            <v>2.7721363357320467E-2</v>
          </cell>
          <cell r="G234">
            <v>3.7854077722773424E-2</v>
          </cell>
          <cell r="H234">
            <v>0.10812700655175474</v>
          </cell>
          <cell r="I234">
            <v>10.762013685787014</v>
          </cell>
          <cell r="J234">
            <v>34.09498354832543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2.8657093419275245E-2</v>
          </cell>
          <cell r="F235">
            <v>2.0429618148993786E-2</v>
          </cell>
          <cell r="G235">
            <v>4.2318514496405973E-2</v>
          </cell>
          <cell r="H235">
            <v>1.4606404294715975E-5</v>
          </cell>
          <cell r="I235">
            <v>1.2798541974910909E-5</v>
          </cell>
          <cell r="J235">
            <v>3.3018123695665576E-6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I236">
            <v>1.7962131782398906E-4</v>
          </cell>
          <cell r="J236">
            <v>1.0191617148029843E-4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0.27824758679998635</v>
          </cell>
          <cell r="F237">
            <v>4.9413960745940113E-4</v>
          </cell>
          <cell r="G237">
            <v>1.0154808865565404E-2</v>
          </cell>
          <cell r="H237">
            <v>1.7439997226252678E-4</v>
          </cell>
          <cell r="I237">
            <v>1.9121300419688438E-4</v>
          </cell>
          <cell r="J237">
            <v>6.9469330606930716E-5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1.0586149160803095E-5</v>
          </cell>
          <cell r="J238">
            <v>4.8079107665565948E-5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I239">
            <v>1.588690868154475E-5</v>
          </cell>
          <cell r="J239">
            <v>1.5909420888993874E-5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4.047675780661006</v>
          </cell>
          <cell r="F240">
            <v>4.5839719023179004</v>
          </cell>
          <cell r="G240">
            <v>5.1515436313043095</v>
          </cell>
          <cell r="H240">
            <v>5.3124999782467341</v>
          </cell>
          <cell r="I240">
            <v>7.4471355487503654</v>
          </cell>
          <cell r="J240">
            <v>17.509298475080968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37.477604408549759</v>
          </cell>
          <cell r="F241">
            <v>32.088017873399586</v>
          </cell>
          <cell r="G241">
            <v>34.99837854641985</v>
          </cell>
          <cell r="H241">
            <v>24.834423880116201</v>
          </cell>
          <cell r="I241">
            <v>16.949315846305332</v>
          </cell>
          <cell r="J241">
            <v>6.4196848302656546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2.6541321879205029</v>
          </cell>
          <cell r="J242">
            <v>8.9534100646518802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9.6793734734514913</v>
          </cell>
          <cell r="F243">
            <v>9.6927048595117906</v>
          </cell>
          <cell r="G243">
            <v>9.3330215650347199</v>
          </cell>
          <cell r="H243">
            <v>9.6592973707733822</v>
          </cell>
          <cell r="I243">
            <v>9.3620659978451162</v>
          </cell>
          <cell r="J243">
            <v>8.8094492858988467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1.3019414234306401E-5</v>
          </cell>
          <cell r="I244">
            <v>2.2830081552909598</v>
          </cell>
          <cell r="J244">
            <v>2.2830158930062101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1.77675140804943E-2</v>
          </cell>
          <cell r="E4">
            <v>1.78825534820433E-2</v>
          </cell>
          <cell r="F4">
            <v>1.7795308002626398E-2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4.4005094199943392E-3</v>
          </cell>
          <cell r="E5">
            <v>3.5470222631581211E-3</v>
          </cell>
          <cell r="F5">
            <v>2.2132028093586492E-3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3.1502684539883572E-4</v>
          </cell>
          <cell r="E6">
            <v>3.1706655110005791E-4</v>
          </cell>
          <cell r="F6">
            <v>3.1551964543663914E-4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3.5127125452086023</v>
          </cell>
          <cell r="E8">
            <v>8.0750632105327576</v>
          </cell>
          <cell r="F8">
            <v>13.898768522626717</v>
          </cell>
          <cell r="G8">
            <v>23.506437583205276</v>
          </cell>
          <cell r="H8">
            <v>55.5226787891947</v>
          </cell>
          <cell r="I8">
            <v>114.06472439425173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6.428989768084958E-3</v>
          </cell>
          <cell r="E9">
            <v>1.4907386102935702E-2</v>
          </cell>
          <cell r="F9">
            <v>2.6125449119060892E-2</v>
          </cell>
          <cell r="G9">
            <v>4.5895482793437192E-2</v>
          </cell>
          <cell r="H9">
            <v>0.11730800558595292</v>
          </cell>
          <cell r="I9">
            <v>0.26080638107306259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6.2282137326393615E-2</v>
          </cell>
          <cell r="E10">
            <v>0.14317487961937536</v>
          </cell>
          <cell r="F10">
            <v>0.24643206600401973</v>
          </cell>
          <cell r="G10">
            <v>0.41678080821285957</v>
          </cell>
          <cell r="H10">
            <v>0.98444465938288417</v>
          </cell>
          <cell r="I10">
            <v>2.0224241913874392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1.4631128487758101E-4</v>
          </cell>
          <cell r="F11">
            <v>2.7295080634065299E-4</v>
          </cell>
          <cell r="G11">
            <v>6.1344264213786302E-4</v>
          </cell>
          <cell r="H11">
            <v>1.35520340486651E-3</v>
          </cell>
          <cell r="I11">
            <v>4.6691937626331401E-3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2.8131128487758102E-4</v>
          </cell>
          <cell r="F12">
            <v>4.9338828519407396E-4</v>
          </cell>
          <cell r="G12">
            <v>8.6397893946699958E-4</v>
          </cell>
          <cell r="H12">
            <v>2.2085179342199801E-3</v>
          </cell>
          <cell r="I12">
            <v>4.9070165600940598E-3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2.1783221004986102E-4</v>
          </cell>
          <cell r="E13">
            <v>3.0125125338315763E-3</v>
          </cell>
          <cell r="F13">
            <v>2.7673337682666511E-3</v>
          </cell>
          <cell r="G13">
            <v>2.8822552758511416E-3</v>
          </cell>
          <cell r="H13">
            <v>2.0308393655991577E-3</v>
          </cell>
          <cell r="I13">
            <v>1.3615759279730869E-3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2.1783221004986102E-4</v>
          </cell>
          <cell r="E14">
            <v>3.0125125338315763E-3</v>
          </cell>
          <cell r="F14">
            <v>2.7673337682666511E-3</v>
          </cell>
          <cell r="G14">
            <v>2.8822552758511416E-3</v>
          </cell>
          <cell r="H14">
            <v>2.0308393655991577E-3</v>
          </cell>
          <cell r="I14">
            <v>1.3615759279730869E-3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2.9999049736382502E-4</v>
          </cell>
          <cell r="F15">
            <v>1.0351471015321299E-4</v>
          </cell>
          <cell r="G15">
            <v>9.8613815964125205E-5</v>
          </cell>
          <cell r="H15">
            <v>1.5333842216275399E-4</v>
          </cell>
          <cell r="I15">
            <v>1.10195160115224E-4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2.59978481411511E-5</v>
          </cell>
          <cell r="E16">
            <v>3.2183111961106239E-4</v>
          </cell>
          <cell r="F16">
            <v>4.0668328703769415E-4</v>
          </cell>
          <cell r="G16">
            <v>4.2596116187799157E-4</v>
          </cell>
          <cell r="H16">
            <v>2.9990545881297106E-4</v>
          </cell>
          <cell r="I16">
            <v>2.0275470481409351E-4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2.6746421390041976E-3</v>
          </cell>
          <cell r="E17">
            <v>8.0283729565202525E-3</v>
          </cell>
          <cell r="F17">
            <v>2.259401916054719E-2</v>
          </cell>
          <cell r="G17">
            <v>8.2374807066157463E-2</v>
          </cell>
          <cell r="H17">
            <v>0.36617653389723664</v>
          </cell>
          <cell r="I17">
            <v>1.3720562279061226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9.9529802858698401E-3</v>
          </cell>
          <cell r="E18">
            <v>2.9635166737945234E-2</v>
          </cell>
          <cell r="F18">
            <v>8.1448308987820295E-2</v>
          </cell>
          <cell r="G18">
            <v>0.28352301934072111</v>
          </cell>
          <cell r="H18">
            <v>1.1698961885043282</v>
          </cell>
          <cell r="I18">
            <v>4.0512665401076609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3.9095966971621499E-5</v>
          </cell>
          <cell r="F19">
            <v>2.8366661811857902E-4</v>
          </cell>
          <cell r="G19">
            <v>1.3086593976264901E-3</v>
          </cell>
          <cell r="H19">
            <v>4.5930126868123601E-3</v>
          </cell>
          <cell r="I19">
            <v>2.5005662163543801E-2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1.510959669716215E-4</v>
          </cell>
          <cell r="F20">
            <v>4.2721940283412202E-4</v>
          </cell>
          <cell r="G20">
            <v>1.5502922362608336E-3</v>
          </cell>
          <cell r="H20">
            <v>6.8893040903869104E-3</v>
          </cell>
          <cell r="I20">
            <v>2.5811683696568801E-2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5.1792389319434411E-2</v>
          </cell>
          <cell r="E21">
            <v>9.9035170116223592E-2</v>
          </cell>
          <cell r="F21">
            <v>7.692175057114832E-2</v>
          </cell>
          <cell r="G21">
            <v>8.2327252139543755E-2</v>
          </cell>
          <cell r="H21">
            <v>3.8444246185241497E-2</v>
          </cell>
          <cell r="I21">
            <v>2.1165958757884067E-2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5.1792389319434411E-2</v>
          </cell>
          <cell r="E22">
            <v>9.9035170116223592E-2</v>
          </cell>
          <cell r="F22">
            <v>7.692175057114832E-2</v>
          </cell>
          <cell r="G22">
            <v>8.2327252139543755E-2</v>
          </cell>
          <cell r="H22">
            <v>3.8444246185241497E-2</v>
          </cell>
          <cell r="I22">
            <v>2.1165958757884067E-2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4.4799440028474801E-5</v>
          </cell>
          <cell r="F23">
            <v>2.3390458463084E-4</v>
          </cell>
          <cell r="G23">
            <v>1.93682373774155E-4</v>
          </cell>
          <cell r="H23">
            <v>3.8661867759279401E-3</v>
          </cell>
          <cell r="I23">
            <v>2.3578344115046399E-4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4.8861168646604598E-3</v>
          </cell>
          <cell r="E24">
            <v>7.5132788945699563E-3</v>
          </cell>
          <cell r="F24">
            <v>7.4667621522681348E-3</v>
          </cell>
          <cell r="G24">
            <v>6.2652450438815963E-3</v>
          </cell>
          <cell r="H24">
            <v>4.0270345368028405E-3</v>
          </cell>
          <cell r="I24">
            <v>2.2219243883218943E-3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10.912285814813792</v>
          </cell>
          <cell r="E25">
            <v>13.168653521762476</v>
          </cell>
          <cell r="F25">
            <v>16.826555667567217</v>
          </cell>
          <cell r="G25">
            <v>32.736166167978148</v>
          </cell>
          <cell r="H25">
            <v>55.04603755436024</v>
          </cell>
          <cell r="I25">
            <v>63.166865212474718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5.8033981452859556E-3</v>
          </cell>
          <cell r="E26">
            <v>2.3481672411379442E-3</v>
          </cell>
          <cell r="F26">
            <v>2.6863051313279784E-3</v>
          </cell>
          <cell r="G26">
            <v>3.3651468004682807E-2</v>
          </cell>
          <cell r="H26">
            <v>2.5765712453617708</v>
          </cell>
          <cell r="I26">
            <v>5.5460051762710165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3.3414051746132816</v>
          </cell>
          <cell r="E27">
            <v>0.10398639713705825</v>
          </cell>
          <cell r="F27">
            <v>0.26684354114148684</v>
          </cell>
          <cell r="G27">
            <v>4.1833141533034226</v>
          </cell>
          <cell r="H27">
            <v>20.41876077208212</v>
          </cell>
          <cell r="I27">
            <v>23.218252845560791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2.2154954044307931</v>
          </cell>
          <cell r="E28">
            <v>8.052090142164027E-2</v>
          </cell>
          <cell r="F28">
            <v>0.17000522674576785</v>
          </cell>
          <cell r="G28">
            <v>1.9150498158235827</v>
          </cell>
          <cell r="H28">
            <v>6.948777907422758</v>
          </cell>
          <cell r="I28">
            <v>11.312240268402139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5.3495818376244282</v>
          </cell>
          <cell r="E29">
            <v>12.981805043175125</v>
          </cell>
          <cell r="F29">
            <v>16.387025252690336</v>
          </cell>
          <cell r="G29">
            <v>26.60415422445265</v>
          </cell>
          <cell r="H29">
            <v>25.101929404063533</v>
          </cell>
          <cell r="I29">
            <v>23.09036735312392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4.6327735697710065E-2</v>
          </cell>
          <cell r="E30">
            <v>0.15601713879254003</v>
          </cell>
          <cell r="F30">
            <v>1.4181045786404003</v>
          </cell>
          <cell r="G30">
            <v>5.4441574425397361</v>
          </cell>
          <cell r="H30">
            <v>10.582038101386782</v>
          </cell>
          <cell r="I30">
            <v>9.4221261978387627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4.6327735697710065E-2</v>
          </cell>
          <cell r="E31">
            <v>0.15601713879254003</v>
          </cell>
          <cell r="F31">
            <v>1.4181045786404003</v>
          </cell>
          <cell r="G31">
            <v>5.4441574425397361</v>
          </cell>
          <cell r="H31">
            <v>10.582038101386782</v>
          </cell>
          <cell r="I31">
            <v>9.4221261978387627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1.2971131795935301E-4</v>
          </cell>
          <cell r="F32">
            <v>8.8546652737917106E-2</v>
          </cell>
          <cell r="G32">
            <v>0.305344784982919</v>
          </cell>
          <cell r="H32">
            <v>0.27305284124620799</v>
          </cell>
          <cell r="I32">
            <v>0.48017448513620298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4.0688814984907338E-3</v>
          </cell>
          <cell r="E33">
            <v>1.073108872143372E-2</v>
          </cell>
          <cell r="F33">
            <v>9.7542441830593934E-2</v>
          </cell>
          <cell r="G33">
            <v>0.37434524792227386</v>
          </cell>
          <cell r="H33">
            <v>0.72772148308042561</v>
          </cell>
          <cell r="I33">
            <v>0.64793802556275093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1.3838019018831808E-5</v>
          </cell>
          <cell r="E34">
            <v>4.8263533862797046E-3</v>
          </cell>
          <cell r="F34">
            <v>3.908257010507633E-3</v>
          </cell>
          <cell r="G34">
            <v>3.8000249310941158E-3</v>
          </cell>
          <cell r="H34">
            <v>2.0358243420977844E-3</v>
          </cell>
          <cell r="I34">
            <v>1.3725659817859074E-3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1.3838019018831808E-5</v>
          </cell>
          <cell r="E35">
            <v>4.8263533862797046E-3</v>
          </cell>
          <cell r="F35">
            <v>3.908257010507633E-3</v>
          </cell>
          <cell r="G35">
            <v>3.8000249310941158E-3</v>
          </cell>
          <cell r="H35">
            <v>2.0358243420977844E-3</v>
          </cell>
          <cell r="I35">
            <v>1.3725659817859074E-3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5.2085181574459505E-4</v>
          </cell>
          <cell r="F36">
            <v>9.9571600835292895E-5</v>
          </cell>
          <cell r="G36">
            <v>9.6955189268834298E-5</v>
          </cell>
          <cell r="H36">
            <v>1.5605999929100401E-4</v>
          </cell>
          <cell r="I36">
            <v>1.1084697078195699E-4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5.1543763691568392E-4</v>
          </cell>
          <cell r="F37">
            <v>5.8425025832205756E-4</v>
          </cell>
          <cell r="G37">
            <v>5.6853720320019076E-4</v>
          </cell>
          <cell r="H37">
            <v>3.0072136923201714E-4</v>
          </cell>
          <cell r="I37">
            <v>2.0444198908911747E-4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9.0756506346517524E-2</v>
          </cell>
          <cell r="E38">
            <v>0.16274857678930599</v>
          </cell>
          <cell r="F38">
            <v>0.15912075722458582</v>
          </cell>
          <cell r="G38">
            <v>0.13176257340832279</v>
          </cell>
          <cell r="H38">
            <v>1.8722008569392459E-2</v>
          </cell>
          <cell r="I38">
            <v>1.1167910251812225E-2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9.0756506346517524E-2</v>
          </cell>
          <cell r="E39">
            <v>0.16274857678930599</v>
          </cell>
          <cell r="F39">
            <v>0.15912075722458582</v>
          </cell>
          <cell r="G39">
            <v>0.13176257340832279</v>
          </cell>
          <cell r="H39">
            <v>1.8722008569392459E-2</v>
          </cell>
          <cell r="I39">
            <v>1.1167910251812225E-2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3.6476309755788602E-4</v>
          </cell>
          <cell r="F40">
            <v>3.2841161811343101E-4</v>
          </cell>
          <cell r="G40">
            <v>3.4082431241681598E-4</v>
          </cell>
          <cell r="H40">
            <v>1.6356178154321699E-3</v>
          </cell>
          <cell r="I40">
            <v>3.58819876856208E-4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7.2628599895032016E-3</v>
          </cell>
          <cell r="E41">
            <v>1.2818403944175036E-2</v>
          </cell>
          <cell r="F41">
            <v>1.2605470811117818E-2</v>
          </cell>
          <cell r="G41">
            <v>1.0421006820032825E-2</v>
          </cell>
          <cell r="H41">
            <v>2.0195372897939476E-3</v>
          </cell>
          <cell r="I41">
            <v>1.2190054111342694E-3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4.3161080194601545E-6</v>
          </cell>
          <cell r="E42">
            <v>8.6589901489203189E-4</v>
          </cell>
          <cell r="F42">
            <v>4.1855944455298803E-3</v>
          </cell>
          <cell r="G42">
            <v>6.6568541364081732E-3</v>
          </cell>
          <cell r="H42">
            <v>8.5112865627249595E-2</v>
          </cell>
          <cell r="I42">
            <v>4.5632857852480807E-2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4.3161080194601545E-6</v>
          </cell>
          <cell r="E43">
            <v>8.6589901489203189E-4</v>
          </cell>
          <cell r="F43">
            <v>4.1855944455298803E-3</v>
          </cell>
          <cell r="G43">
            <v>6.6568541364081732E-3</v>
          </cell>
          <cell r="H43">
            <v>8.5112865627249595E-2</v>
          </cell>
          <cell r="I43">
            <v>4.5632857852480807E-2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6.6156513523646398E-5</v>
          </cell>
          <cell r="F44">
            <v>2.9076101140925402E-4</v>
          </cell>
          <cell r="G44">
            <v>2.2590640807305701E-4</v>
          </cell>
          <cell r="H44">
            <v>8.9608798072184897E-3</v>
          </cell>
          <cell r="I44">
            <v>2.35173801831616E-4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6.5526075456425853E-5</v>
          </cell>
          <cell r="F45">
            <v>3.4866244940057206E-4</v>
          </cell>
          <cell r="G45">
            <v>5.1598415172911174E-4</v>
          </cell>
          <cell r="H45">
            <v>8.9490768238639756E-3</v>
          </cell>
          <cell r="I45">
            <v>4.8026623152189144E-3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0.22016845336714905</v>
          </cell>
          <cell r="H46">
            <v>0.24502256372965633</v>
          </cell>
          <cell r="I46">
            <v>0.26339799343297249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8.7117308895688961</v>
          </cell>
          <cell r="H47">
            <v>9.7092001990487429</v>
          </cell>
          <cell r="I47">
            <v>10.452466030304175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4.4020599049642799E-5</v>
          </cell>
          <cell r="E48">
            <v>5.4059013756656999E-5</v>
          </cell>
          <cell r="F48">
            <v>8.1078466904422594E-5</v>
          </cell>
          <cell r="G48">
            <v>1.3515085391622799E-4</v>
          </cell>
          <cell r="H48">
            <v>1.3342463803051299E-4</v>
          </cell>
          <cell r="I48">
            <v>1.2803313122458301E-3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2.0938230969148228E-3</v>
          </cell>
          <cell r="E49">
            <v>2.1478821106714796E-3</v>
          </cell>
          <cell r="F49">
            <v>2.2289605775759019E-3</v>
          </cell>
          <cell r="G49">
            <v>2.3641114314921301E-3</v>
          </cell>
          <cell r="H49">
            <v>2.6310003740080351E-3</v>
          </cell>
          <cell r="I49">
            <v>2.8282942503120301E-3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5.5327079185356481E-5</v>
          </cell>
          <cell r="E50">
            <v>3.8124367655340396E-3</v>
          </cell>
          <cell r="F50">
            <v>0.68321473601472427</v>
          </cell>
          <cell r="G50">
            <v>3.5630558706991322</v>
          </cell>
          <cell r="H50">
            <v>7.3433369874674908</v>
          </cell>
          <cell r="I50">
            <v>6.5416811531960946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5.5327079185356481E-5</v>
          </cell>
          <cell r="E51">
            <v>3.8124367655340396E-3</v>
          </cell>
          <cell r="F51">
            <v>0.68321473601472427</v>
          </cell>
          <cell r="G51">
            <v>3.5630558706991322</v>
          </cell>
          <cell r="H51">
            <v>7.3433369874674908</v>
          </cell>
          <cell r="I51">
            <v>6.5416811531960946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2.6218043733776099E-4</v>
          </cell>
          <cell r="F52">
            <v>4.7371197422910703E-2</v>
          </cell>
          <cell r="G52">
            <v>0.214846009881414</v>
          </cell>
          <cell r="H52">
            <v>0.15540395793948</v>
          </cell>
          <cell r="I52">
            <v>0.34248192575019298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2.6271538461041687E-4</v>
          </cell>
          <cell r="F53">
            <v>4.6988341471090087E-2</v>
          </cell>
          <cell r="G53">
            <v>0.24499407385623978</v>
          </cell>
          <cell r="H53">
            <v>0.5050529671534566</v>
          </cell>
          <cell r="I53">
            <v>0.44992002479906129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3.0112594635463715E-3</v>
          </cell>
          <cell r="E54">
            <v>0.48955445731460473</v>
          </cell>
          <cell r="F54">
            <v>0.46510676658649125</v>
          </cell>
          <cell r="G54">
            <v>0.37757106692491205</v>
          </cell>
          <cell r="H54">
            <v>2.0388398881007387E-2</v>
          </cell>
          <cell r="I54">
            <v>1.2008012306750247E-2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3.0112594635463715E-3</v>
          </cell>
          <cell r="E55">
            <v>0.48955445731460473</v>
          </cell>
          <cell r="F55">
            <v>0.46510676658649125</v>
          </cell>
          <cell r="G55">
            <v>0.37757106692491205</v>
          </cell>
          <cell r="H55">
            <v>2.0388398881007387E-2</v>
          </cell>
          <cell r="I55">
            <v>1.2008012306750247E-2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3.83806114241848E-2</v>
          </cell>
          <cell r="F56">
            <v>3.1761620172288298E-4</v>
          </cell>
          <cell r="G56">
            <v>3.3547860121369298E-4</v>
          </cell>
          <cell r="H56">
            <v>1.83782353245558E-3</v>
          </cell>
          <cell r="I56">
            <v>3.5090928511534398E-4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  <cell r="E57">
            <v>3.8549673876093461E-2</v>
          </cell>
          <cell r="F57">
            <v>3.6668014364103732E-2</v>
          </cell>
          <cell r="G57">
            <v>2.9760184914410112E-2</v>
          </cell>
          <cell r="H57">
            <v>2.2099977269638047E-3</v>
          </cell>
          <cell r="I57">
            <v>1.3143317885740567E-3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2.228011676829946E-5</v>
          </cell>
          <cell r="H58">
            <v>1.8205506245804235E-5</v>
          </cell>
          <cell r="I58">
            <v>3.3316455142904446E-4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9.5050978296786862E-5</v>
          </cell>
          <cell r="H59">
            <v>7.0887964381772343E-5</v>
          </cell>
          <cell r="I59">
            <v>1.1011015740861403E-3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4.6340499709023998E-7</v>
          </cell>
          <cell r="H60">
            <v>1.5738905008916899E-7</v>
          </cell>
          <cell r="I60">
            <v>7.4727566627799704E-6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4.6340499709023998E-7</v>
          </cell>
          <cell r="H61">
            <v>3.1379166077817191E-7</v>
          </cell>
          <cell r="I61">
            <v>7.5741861877114156E-6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2.1949899753821787E-4</v>
          </cell>
          <cell r="E62">
            <v>2.701099561839628E-3</v>
          </cell>
          <cell r="F62">
            <v>2.4165354078615189E-3</v>
          </cell>
          <cell r="G62">
            <v>2.299401657245792E-3</v>
          </cell>
          <cell r="H62">
            <v>1.3232815529195261E-3</v>
          </cell>
          <cell r="I62">
            <v>6.5734404479317245E-4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2.2697583468888199E-2</v>
          </cell>
          <cell r="E63">
            <v>0.27931076428701096</v>
          </cell>
          <cell r="F63">
            <v>0.24988503246312349</v>
          </cell>
          <cell r="G63">
            <v>0.23777266242297501</v>
          </cell>
          <cell r="H63">
            <v>0.12863752600706641</v>
          </cell>
          <cell r="I63">
            <v>5.7836933069161697E-2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3.0755533155674998E-4</v>
          </cell>
          <cell r="E64">
            <v>3.7846987030760197E-3</v>
          </cell>
          <cell r="F64">
            <v>3.3859760496358165E-3</v>
          </cell>
          <cell r="G64">
            <v>3.2218517943492591E-3</v>
          </cell>
          <cell r="H64">
            <v>1.7430559079548277E-3</v>
          </cell>
          <cell r="I64">
            <v>7.8369828006994086E-4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1.1713893755441129E-5</v>
          </cell>
          <cell r="H65">
            <v>1.7091633009232786E-5</v>
          </cell>
          <cell r="I65">
            <v>8.3906981852126058E-5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6.9271371042120729E-5</v>
          </cell>
          <cell r="H66">
            <v>9.2278666199083122E-5</v>
          </cell>
          <cell r="I66">
            <v>3.8754761350686848E-4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2.1816143156506099E-7</v>
          </cell>
          <cell r="H67">
            <v>1.39254575067973E-7</v>
          </cell>
          <cell r="I67">
            <v>1.55187188732636E-6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2.1816143156506099E-7</v>
          </cell>
          <cell r="H68">
            <v>2.93163334142583E-7</v>
          </cell>
          <cell r="I68">
            <v>1.64379780733274E-6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6.2634458384330802</v>
          </cell>
          <cell r="E69">
            <v>10.959566997691329</v>
          </cell>
          <cell r="F69">
            <v>9.3010932883855588</v>
          </cell>
          <cell r="G69">
            <v>7.9417942096304079</v>
          </cell>
          <cell r="H69">
            <v>2.6623145071565739</v>
          </cell>
          <cell r="I69">
            <v>0.9085195984909652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4.9735506079185199E-2</v>
          </cell>
          <cell r="E70">
            <v>8.7025516800074629E-2</v>
          </cell>
          <cell r="F70">
            <v>7.385624362695796E-2</v>
          </cell>
          <cell r="G70">
            <v>6.3062595954613693E-2</v>
          </cell>
          <cell r="H70">
            <v>2.3133560942846812E-2</v>
          </cell>
          <cell r="I70">
            <v>8.9771675115881445E-3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8.4870539816166365E-2</v>
          </cell>
          <cell r="E71">
            <v>0.14850361785489616</v>
          </cell>
          <cell r="F71">
            <v>0.12603107436836808</v>
          </cell>
          <cell r="G71">
            <v>0.10761238766436879</v>
          </cell>
          <cell r="H71">
            <v>3.607472231919482E-2</v>
          </cell>
          <cell r="I71">
            <v>1.2310563665189232E-2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8.4986611103171294E-6</v>
          </cell>
          <cell r="H72">
            <v>1.3975519469239201E-5</v>
          </cell>
          <cell r="I72">
            <v>8.4543065529429451E-5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7.5137317462473528E-5</v>
          </cell>
          <cell r="H73">
            <v>1.107342421017079E-4</v>
          </cell>
          <cell r="I73">
            <v>5.7995303452314077E-4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1.43594908146952E-7</v>
          </cell>
          <cell r="H74">
            <v>1.3899614184017999E-7</v>
          </cell>
          <cell r="I74">
            <v>1.5325645777705599E-6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1.43594908146952E-7</v>
          </cell>
          <cell r="H75">
            <v>2.3180401353571599E-7</v>
          </cell>
          <cell r="I75">
            <v>1.5801737095663101E-6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4.4013875847437431E-4</v>
          </cell>
          <cell r="F76">
            <v>4.5978537474735786E-4</v>
          </cell>
          <cell r="G76">
            <v>2.1931330598220855E-3</v>
          </cell>
          <cell r="H76">
            <v>3.075033333878588E-3</v>
          </cell>
          <cell r="I76">
            <v>3.0269790416810149E-3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4.4013875847437431E-4</v>
          </cell>
          <cell r="F77">
            <v>4.5978537474735776E-4</v>
          </cell>
          <cell r="G77">
            <v>2.1931330598220855E-3</v>
          </cell>
          <cell r="H77">
            <v>3.075033333878588E-3</v>
          </cell>
          <cell r="I77">
            <v>3.0269790416810149E-3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4.4003795341963269E-4</v>
          </cell>
          <cell r="F78">
            <v>4.5987988019230343E-4</v>
          </cell>
          <cell r="G78">
            <v>2.1933523950616002E-3</v>
          </cell>
          <cell r="H78">
            <v>3.0753408679653847E-3</v>
          </cell>
          <cell r="I78">
            <v>3.0272817698580117E-3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4.4003795341963269E-4</v>
          </cell>
          <cell r="F79">
            <v>4.5987988019230343E-4</v>
          </cell>
          <cell r="G79">
            <v>2.1933523950616002E-3</v>
          </cell>
          <cell r="H79">
            <v>3.0753408679653847E-3</v>
          </cell>
          <cell r="I79">
            <v>3.0272817698580117E-3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3.8537458227673099E-2</v>
          </cell>
          <cell r="F80">
            <v>9.4112814132675596E-3</v>
          </cell>
          <cell r="G80">
            <v>8.8591209522110703E-3</v>
          </cell>
          <cell r="H80">
            <v>1.33886045813278E-2</v>
          </cell>
          <cell r="I80">
            <v>9.1255683852134294E-3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3.8537458227673099E-2</v>
          </cell>
          <cell r="F81">
            <v>4.7934641521791124E-2</v>
          </cell>
          <cell r="G81">
            <v>5.6769871427194467E-2</v>
          </cell>
          <cell r="H81">
            <v>3.2117654702804657E-2</v>
          </cell>
          <cell r="I81">
            <v>2.3494465374568958E-2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6.2672005535961004</v>
          </cell>
          <cell r="E82">
            <v>17.757612792200259</v>
          </cell>
          <cell r="F82">
            <v>155.0349843218134</v>
          </cell>
          <cell r="G82">
            <v>519.34891489937036</v>
          </cell>
          <cell r="H82">
            <v>666.01467584397562</v>
          </cell>
          <cell r="I82">
            <v>343.63309896439023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4.6327735697710003E-2</v>
          </cell>
          <cell r="E83">
            <v>0.13126594322680205</v>
          </cell>
          <cell r="F83">
            <v>1.1460331795889864</v>
          </cell>
          <cell r="G83">
            <v>3.8390760050824975</v>
          </cell>
          <cell r="H83">
            <v>5.5078062478340328</v>
          </cell>
          <cell r="I83">
            <v>3.1878052976853848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8.4921416715394327E-2</v>
          </cell>
          <cell r="E84">
            <v>0.2406180595149085</v>
          </cell>
          <cell r="F84">
            <v>2.1007450450110206</v>
          </cell>
          <cell r="G84">
            <v>7.0372481693681674</v>
          </cell>
          <cell r="H84">
            <v>9.0245891035769006</v>
          </cell>
          <cell r="I84">
            <v>4.6562750537180237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H85">
            <v>1.194869740214539E-6</v>
          </cell>
          <cell r="I85">
            <v>3.9017549604932303E-7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H86">
            <v>1.4280261604160435E-5</v>
          </cell>
          <cell r="I86">
            <v>3.963033956101505E-6</v>
          </cell>
        </row>
        <row r="87">
          <cell r="A87" t="str">
            <v>T_B_u-FCLH2O-S4</v>
          </cell>
          <cell r="B87" t="str">
            <v>VAR_ncap</v>
          </cell>
          <cell r="C87" t="str">
            <v>-</v>
          </cell>
          <cell r="H87">
            <v>1.2600597215814699E-8</v>
          </cell>
          <cell r="I87">
            <v>1.19959233602395E-8</v>
          </cell>
        </row>
        <row r="88">
          <cell r="A88" t="str">
            <v>T_B_u-FCLH2O-S4</v>
          </cell>
          <cell r="B88" t="str">
            <v>VAR_cap</v>
          </cell>
          <cell r="C88" t="str">
            <v>-</v>
          </cell>
          <cell r="H88">
            <v>2.5529454211813501E-8</v>
          </cell>
          <cell r="I88">
            <v>1.42071849825039E-8</v>
          </cell>
        </row>
        <row r="89">
          <cell r="A89" t="str">
            <v>T-PHEV-STG_S2</v>
          </cell>
          <cell r="B89" t="str">
            <v>VAR_fout</v>
          </cell>
          <cell r="C89" t="str">
            <v>T-ELC-car-PlgSTGAUXout_S2</v>
          </cell>
          <cell r="D89">
            <v>1.3662972480485882E-3</v>
          </cell>
          <cell r="E89">
            <v>8.0566303332543308E-3</v>
          </cell>
          <cell r="F89">
            <v>2.4137828614338099E-3</v>
          </cell>
          <cell r="G89">
            <v>1.424627461883619E-2</v>
          </cell>
          <cell r="H89">
            <v>3.099366573573779E-2</v>
          </cell>
          <cell r="I89">
            <v>2.2310121486118835E-2</v>
          </cell>
        </row>
        <row r="90">
          <cell r="A90" t="str">
            <v>T-PHEV-STG_S2</v>
          </cell>
          <cell r="B90" t="str">
            <v>VAR_fout</v>
          </cell>
          <cell r="C90" t="str">
            <v>T-ELC-car-PlgSTGOut_S2</v>
          </cell>
          <cell r="D90">
            <v>1.3662972480485882E-3</v>
          </cell>
          <cell r="E90">
            <v>8.0566303332543308E-3</v>
          </cell>
          <cell r="F90">
            <v>2.4137828614338094E-3</v>
          </cell>
          <cell r="G90">
            <v>1.4246274618836189E-2</v>
          </cell>
          <cell r="H90">
            <v>3.0993665735737783E-2</v>
          </cell>
          <cell r="I90">
            <v>2.2310121486118831E-2</v>
          </cell>
        </row>
        <row r="91">
          <cell r="A91" t="str">
            <v>T-PHEV-STG_S2</v>
          </cell>
          <cell r="B91" t="str">
            <v>VAR_fin</v>
          </cell>
          <cell r="C91" t="str">
            <v>T-ELC-car-PlgSTGAUXin_S2</v>
          </cell>
          <cell r="D91">
            <v>1.3658885358622337E-3</v>
          </cell>
          <cell r="E91">
            <v>8.0574845991647787E-3</v>
          </cell>
          <cell r="F91">
            <v>2.4140970473219355E-3</v>
          </cell>
          <cell r="G91">
            <v>1.4247699388775219E-2</v>
          </cell>
          <cell r="H91">
            <v>3.0996765412279741E-2</v>
          </cell>
          <cell r="I91">
            <v>2.2312352721390271E-2</v>
          </cell>
        </row>
        <row r="92">
          <cell r="A92" t="str">
            <v>T-PHEV-STG_S2</v>
          </cell>
          <cell r="B92" t="str">
            <v>VAR_fin</v>
          </cell>
          <cell r="C92" t="str">
            <v>T-ELC-car-PlgSTGin_S2</v>
          </cell>
          <cell r="D92">
            <v>1.3658885358622337E-3</v>
          </cell>
          <cell r="E92">
            <v>8.0574845991647787E-3</v>
          </cell>
          <cell r="F92">
            <v>2.4140970473219355E-3</v>
          </cell>
          <cell r="G92">
            <v>1.4247699388775219E-2</v>
          </cell>
          <cell r="H92">
            <v>3.0996765412279741E-2</v>
          </cell>
          <cell r="I92">
            <v>2.2312352721390271E-2</v>
          </cell>
        </row>
        <row r="93">
          <cell r="A93" t="str">
            <v>T-PHEV-STG_S2</v>
          </cell>
          <cell r="B93" t="str">
            <v>VAR_ncap</v>
          </cell>
          <cell r="C93" t="str">
            <v>-</v>
          </cell>
          <cell r="D93">
            <v>3.4146552197447201E-2</v>
          </cell>
          <cell r="E93">
            <v>3.1011660081396102E-2</v>
          </cell>
          <cell r="F93">
            <v>3.7580363550973397E-2</v>
          </cell>
          <cell r="G93">
            <v>4.2393945549184402E-2</v>
          </cell>
          <cell r="H93">
            <v>5.1263982755673398E-2</v>
          </cell>
          <cell r="I93">
            <v>0.16145859577774899</v>
          </cell>
        </row>
        <row r="94">
          <cell r="A94" t="str">
            <v>T-PHEV-STG_S2</v>
          </cell>
          <cell r="B94" t="str">
            <v>VAR_cap</v>
          </cell>
          <cell r="C94" t="str">
            <v>-</v>
          </cell>
          <cell r="D94">
            <v>3.4146552197447201E-2</v>
          </cell>
          <cell r="E94">
            <v>6.5151307817952753E-2</v>
          </cell>
          <cell r="F94">
            <v>0.10271159390716024</v>
          </cell>
          <cell r="G94">
            <v>0.14507067095207477</v>
          </cell>
          <cell r="H94">
            <v>0.13054550946665389</v>
          </cell>
          <cell r="I94">
            <v>0.21712743990887187</v>
          </cell>
        </row>
        <row r="95">
          <cell r="A95" t="str">
            <v>T-Plg-GSL-mix_S4</v>
          </cell>
          <cell r="B95" t="str">
            <v>VAR_fout</v>
          </cell>
          <cell r="C95" t="str">
            <v>CO2_T</v>
          </cell>
          <cell r="D95">
            <v>12.886497185243</v>
          </cell>
          <cell r="E95">
            <v>19.690083715982951</v>
          </cell>
          <cell r="F95">
            <v>18.54745814917872</v>
          </cell>
          <cell r="G95">
            <v>13.547292607279239</v>
          </cell>
          <cell r="H95">
            <v>1.3548247328015552</v>
          </cell>
          <cell r="I95">
            <v>0.4810981381210806</v>
          </cell>
        </row>
        <row r="96">
          <cell r="A96" t="str">
            <v>T-Plg-GSL-mix_S4</v>
          </cell>
          <cell r="B96" t="str">
            <v>VAR_fout</v>
          </cell>
          <cell r="C96" t="str">
            <v>T-PEVmix-ELC_GSL_S4</v>
          </cell>
          <cell r="D96">
            <v>9.0756506346517565E-2</v>
          </cell>
          <cell r="E96">
            <v>0.13867253312090597</v>
          </cell>
          <cell r="F96">
            <v>0.13062529553456531</v>
          </cell>
          <cell r="G96">
            <v>9.5410329883798092E-2</v>
          </cell>
          <cell r="H96">
            <v>1.0265194224830916E-2</v>
          </cell>
          <cell r="I96">
            <v>4.1378769150306307E-3</v>
          </cell>
        </row>
        <row r="97">
          <cell r="A97" t="str">
            <v>T-Plg-GSL-mix_S4</v>
          </cell>
          <cell r="B97" t="str">
            <v>VAR_fin</v>
          </cell>
          <cell r="C97" t="str">
            <v>TGSL</v>
          </cell>
          <cell r="D97">
            <v>0.17461378299787253</v>
          </cell>
          <cell r="E97">
            <v>0.2668033023845926</v>
          </cell>
          <cell r="F97">
            <v>0.25132057112708323</v>
          </cell>
          <cell r="G97">
            <v>0.18356765050513857</v>
          </cell>
          <cell r="H97">
            <v>1.8358058710048183E-2</v>
          </cell>
          <cell r="I97">
            <v>6.5189449609902514E-3</v>
          </cell>
        </row>
        <row r="98">
          <cell r="A98" t="str">
            <v>T-PHEV-STG_S3</v>
          </cell>
          <cell r="B98" t="str">
            <v>VAR_fout</v>
          </cell>
          <cell r="C98" t="str">
            <v>T-ELC-car-PlgSTGAUXout_S3</v>
          </cell>
          <cell r="E98">
            <v>1.8090910085723295E-2</v>
          </cell>
          <cell r="F98">
            <v>0.28771571417733161</v>
          </cell>
          <cell r="G98">
            <v>1.9015109283067622</v>
          </cell>
          <cell r="H98">
            <v>5.9059800155738724</v>
          </cell>
          <cell r="I98">
            <v>6.7197542799421957</v>
          </cell>
        </row>
        <row r="99">
          <cell r="A99" t="str">
            <v>T-PHEV-STG_S3</v>
          </cell>
          <cell r="B99" t="str">
            <v>VAR_fout</v>
          </cell>
          <cell r="C99" t="str">
            <v>T-ELC-car-PlgSTGOut_S3</v>
          </cell>
          <cell r="E99">
            <v>1.8090910085723295E-2</v>
          </cell>
          <cell r="F99">
            <v>0.28771571417733149</v>
          </cell>
          <cell r="G99">
            <v>1.9015109283067622</v>
          </cell>
          <cell r="H99">
            <v>5.9059800155738724</v>
          </cell>
          <cell r="I99">
            <v>6.7197542799421957</v>
          </cell>
        </row>
        <row r="100">
          <cell r="A100" t="str">
            <v>T-PHEV-STG_S3</v>
          </cell>
          <cell r="B100" t="str">
            <v>VAR_fin</v>
          </cell>
          <cell r="C100" t="str">
            <v>T-ELC-car-PlgSTGAUXin_S3</v>
          </cell>
          <cell r="E100">
            <v>1.8092007186762727E-2</v>
          </cell>
          <cell r="F100">
            <v>0.28774453714850418</v>
          </cell>
          <cell r="G100">
            <v>1.9017010984164948</v>
          </cell>
          <cell r="H100">
            <v>5.906570672640111</v>
          </cell>
          <cell r="I100">
            <v>6.7204263225737897</v>
          </cell>
        </row>
        <row r="101">
          <cell r="A101" t="str">
            <v>T-PHEV-STG_S3</v>
          </cell>
          <cell r="B101" t="str">
            <v>VAR_fin</v>
          </cell>
          <cell r="C101" t="str">
            <v>T-ELC-car-PlgSTGin_S3</v>
          </cell>
          <cell r="E101">
            <v>1.8092007186762727E-2</v>
          </cell>
          <cell r="F101">
            <v>0.28774453714850418</v>
          </cell>
          <cell r="G101">
            <v>1.9017010984164948</v>
          </cell>
          <cell r="H101">
            <v>5.906570672640111</v>
          </cell>
          <cell r="I101">
            <v>6.7204263225737897</v>
          </cell>
        </row>
        <row r="102">
          <cell r="A102" t="str">
            <v>T-PHEV-STG_S3</v>
          </cell>
          <cell r="B102" t="str">
            <v>VAR_ncap</v>
          </cell>
          <cell r="C102" t="str">
            <v>-</v>
          </cell>
          <cell r="E102">
            <v>3.4620760965976202E-2</v>
          </cell>
          <cell r="F102">
            <v>11.913775816643801</v>
          </cell>
          <cell r="G102">
            <v>44.565586116789703</v>
          </cell>
          <cell r="H102">
            <v>35.0692318277992</v>
          </cell>
          <cell r="I102">
            <v>64.3068298754023</v>
          </cell>
        </row>
        <row r="103">
          <cell r="A103" t="str">
            <v>T-PHEV-STG_S3</v>
          </cell>
          <cell r="B103" t="str">
            <v>VAR_cap</v>
          </cell>
          <cell r="C103" t="str">
            <v>-</v>
          </cell>
          <cell r="E103">
            <v>3.4620760965976202E-2</v>
          </cell>
          <cell r="F103">
            <v>11.94838446970663</v>
          </cell>
          <cell r="G103">
            <v>56.508608300213481</v>
          </cell>
          <cell r="H103">
            <v>127.57109977764713</v>
          </cell>
          <cell r="I103">
            <v>115.08010373732155</v>
          </cell>
        </row>
        <row r="104">
          <cell r="A104" t="str">
            <v>TFLGV-HYBDSL</v>
          </cell>
          <cell r="B104" t="str">
            <v>VAR_fout</v>
          </cell>
          <cell r="C104" t="str">
            <v>CO2_T</v>
          </cell>
          <cell r="E104">
            <v>32.154828366131397</v>
          </cell>
          <cell r="F104">
            <v>48.388294822534206</v>
          </cell>
          <cell r="G104">
            <v>196.39961636138239</v>
          </cell>
          <cell r="H104">
            <v>442.68790579137988</v>
          </cell>
          <cell r="I104">
            <v>130.67280764961319</v>
          </cell>
        </row>
        <row r="105">
          <cell r="A105" t="str">
            <v>TFLGV-HYBDSL</v>
          </cell>
          <cell r="B105" t="str">
            <v>VAR_fout</v>
          </cell>
          <cell r="C105" t="str">
            <v>TFLGV</v>
          </cell>
          <cell r="E105">
            <v>0.20212691484616691</v>
          </cell>
          <cell r="F105">
            <v>0.30417132493381377</v>
          </cell>
          <cell r="G105">
            <v>1.2345781504438198</v>
          </cell>
          <cell r="H105">
            <v>2.7827590811080221</v>
          </cell>
          <cell r="I105">
            <v>0.82141603008284514</v>
          </cell>
        </row>
        <row r="106">
          <cell r="A106" t="str">
            <v>TFLGV-HYBDSL</v>
          </cell>
          <cell r="B106" t="str">
            <v>VAR_fin</v>
          </cell>
          <cell r="C106" t="str">
            <v>TDSL</v>
          </cell>
          <cell r="E106">
            <v>0.43867432968801406</v>
          </cell>
          <cell r="F106">
            <v>0.66014044778354952</v>
          </cell>
          <cell r="G106">
            <v>2.6793944933340033</v>
          </cell>
          <cell r="H106">
            <v>6.039398441901489</v>
          </cell>
          <cell r="I106">
            <v>1.7827122462430172</v>
          </cell>
        </row>
        <row r="107">
          <cell r="A107" t="str">
            <v>TFLGV-HYBDSL</v>
          </cell>
          <cell r="B107" t="str">
            <v>VAR_ncap</v>
          </cell>
          <cell r="C107" t="str">
            <v>-</v>
          </cell>
          <cell r="E107">
            <v>1.40892857908341E-2</v>
          </cell>
          <cell r="F107">
            <v>7.1392887714229704E-3</v>
          </cell>
          <cell r="G107">
            <v>9.5284783666908499E-2</v>
          </cell>
          <cell r="H107">
            <v>0.103069281534546</v>
          </cell>
          <cell r="I107">
            <v>2.69841158876833E-3</v>
          </cell>
        </row>
        <row r="108">
          <cell r="A108" t="str">
            <v>TFLGV-HYBDSL</v>
          </cell>
          <cell r="B108" t="str">
            <v>VAR_cap</v>
          </cell>
          <cell r="C108" t="str">
            <v>-</v>
          </cell>
          <cell r="E108">
            <v>1.40892857908341E-2</v>
          </cell>
          <cell r="F108">
            <v>2.1228562118559377E-2</v>
          </cell>
          <cell r="G108">
            <v>0.11464656750472277</v>
          </cell>
          <cell r="H108">
            <v>0.27602317128392662</v>
          </cell>
          <cell r="I108">
            <v>8.177790691150412E-2</v>
          </cell>
        </row>
        <row r="109">
          <cell r="A109" t="str">
            <v>TFHGV-FCLH2O</v>
          </cell>
          <cell r="B109" t="str">
            <v>VAR_fout</v>
          </cell>
          <cell r="C109" t="str">
            <v>TFHGV</v>
          </cell>
          <cell r="D109">
            <v>7.2569710370293499E-4</v>
          </cell>
          <cell r="E109">
            <v>2.2838983421985823E-3</v>
          </cell>
          <cell r="F109">
            <v>2.2430763479801895E-3</v>
          </cell>
          <cell r="G109">
            <v>8.4811736664213832E-3</v>
          </cell>
          <cell r="H109">
            <v>0.26566273783565514</v>
          </cell>
          <cell r="I109">
            <v>0.64825846219428696</v>
          </cell>
        </row>
        <row r="110">
          <cell r="A110" t="str">
            <v>TFHGV-FCLH2O</v>
          </cell>
          <cell r="B110" t="str">
            <v>VAR_fin</v>
          </cell>
          <cell r="C110" t="str">
            <v>TH2O</v>
          </cell>
          <cell r="D110">
            <v>4.1597064159504182E-3</v>
          </cell>
          <cell r="E110">
            <v>1.3028580541813262E-2</v>
          </cell>
          <cell r="F110">
            <v>1.2791235619742854E-2</v>
          </cell>
          <cell r="G110">
            <v>4.5689979907651015E-2</v>
          </cell>
          <cell r="H110">
            <v>1.3302773896654529</v>
          </cell>
          <cell r="I110">
            <v>2.9702724800882749</v>
          </cell>
        </row>
        <row r="111">
          <cell r="A111" t="str">
            <v>TFHGV-FCLH2O</v>
          </cell>
          <cell r="B111" t="str">
            <v>VAR_ncap</v>
          </cell>
          <cell r="C111" t="str">
            <v>-</v>
          </cell>
          <cell r="E111">
            <v>2.8742186993238302E-7</v>
          </cell>
          <cell r="F111">
            <v>5.4231642247755701E-7</v>
          </cell>
          <cell r="G111">
            <v>1.63457368942578E-4</v>
          </cell>
          <cell r="H111">
            <v>2.90790163124205E-3</v>
          </cell>
          <cell r="I111">
            <v>1.1722734666092E-2</v>
          </cell>
        </row>
        <row r="112">
          <cell r="A112" t="str">
            <v>TFHGV-FCLH2O</v>
          </cell>
          <cell r="B112" t="str">
            <v>VAR_cap</v>
          </cell>
          <cell r="C112" t="str">
            <v>-</v>
          </cell>
          <cell r="D112">
            <v>1.3969474823597929E-5</v>
          </cell>
          <cell r="E112">
            <v>4.3039204085048136E-5</v>
          </cell>
          <cell r="F112">
            <v>4.3580235013616389E-5</v>
          </cell>
          <cell r="G112">
            <v>1.7458304353302586E-4</v>
          </cell>
          <cell r="H112">
            <v>5.0504142207107201E-3</v>
          </cell>
          <cell r="I112">
            <v>1.2233038357921401E-2</v>
          </cell>
        </row>
        <row r="113">
          <cell r="A113" t="str">
            <v>T-PHEV-STG_S4</v>
          </cell>
          <cell r="B113" t="str">
            <v>VAR_fout</v>
          </cell>
          <cell r="C113" t="str">
            <v>T-ELC-car-PlgSTGAUXout_S4</v>
          </cell>
          <cell r="E113">
            <v>7.2027054710936789E-2</v>
          </cell>
          <cell r="F113">
            <v>8.3441584597824456E-2</v>
          </cell>
          <cell r="G113">
            <v>0.10516041060285029</v>
          </cell>
          <cell r="H113">
            <v>2.9130108379449834E-2</v>
          </cell>
          <cell r="I113">
            <v>2.5478744596211095E-2</v>
          </cell>
        </row>
        <row r="114">
          <cell r="A114" t="str">
            <v>T-PHEV-STG_S4</v>
          </cell>
          <cell r="B114" t="str">
            <v>VAR_fout</v>
          </cell>
          <cell r="C114" t="str">
            <v>T-ELC-car-PlgSTGOut_S4</v>
          </cell>
          <cell r="E114">
            <v>7.2027054710936775E-2</v>
          </cell>
          <cell r="F114">
            <v>8.3441584597824456E-2</v>
          </cell>
          <cell r="G114">
            <v>0.10516041060285027</v>
          </cell>
          <cell r="H114">
            <v>2.9130108379449824E-2</v>
          </cell>
          <cell r="I114">
            <v>2.5478744596211089E-2</v>
          </cell>
        </row>
        <row r="115">
          <cell r="A115" t="str">
            <v>T-PHEV-STG_S4</v>
          </cell>
          <cell r="B115" t="str">
            <v>VAR_fin</v>
          </cell>
          <cell r="C115" t="str">
            <v>T-ELC-car-PlgSTGAUXin_S4</v>
          </cell>
          <cell r="E115">
            <v>7.2033432571872447E-2</v>
          </cell>
          <cell r="F115">
            <v>8.3449978113092529E-2</v>
          </cell>
          <cell r="G115">
            <v>0.10517092769561975</v>
          </cell>
          <cell r="H115">
            <v>2.9133021681618181E-2</v>
          </cell>
          <cell r="I115">
            <v>2.5481292725483669E-2</v>
          </cell>
        </row>
        <row r="116">
          <cell r="A116" t="str">
            <v>T-PHEV-STG_S4</v>
          </cell>
          <cell r="B116" t="str">
            <v>VAR_fin</v>
          </cell>
          <cell r="C116" t="str">
            <v>T-ELC-car-PlgSTGin_S4</v>
          </cell>
          <cell r="E116">
            <v>7.2033432571872447E-2</v>
          </cell>
          <cell r="F116">
            <v>8.3449978113092529E-2</v>
          </cell>
          <cell r="G116">
            <v>0.10517092769561975</v>
          </cell>
          <cell r="H116">
            <v>2.9133021681618181E-2</v>
          </cell>
          <cell r="I116">
            <v>2.5481292725483669E-2</v>
          </cell>
        </row>
        <row r="117">
          <cell r="A117" t="str">
            <v>T-PHEV-STG_S4</v>
          </cell>
          <cell r="B117" t="str">
            <v>VAR_ncap</v>
          </cell>
          <cell r="C117" t="str">
            <v>-</v>
          </cell>
          <cell r="E117">
            <v>3.46225315043867</v>
          </cell>
          <cell r="F117">
            <v>5.69763519567517E-2</v>
          </cell>
          <cell r="G117">
            <v>5.8343513746085797E-2</v>
          </cell>
          <cell r="H117">
            <v>0.28671278644161102</v>
          </cell>
          <cell r="I117">
            <v>5.6026803396968299E-2</v>
          </cell>
        </row>
        <row r="118">
          <cell r="A118" t="str">
            <v>T-PHEV-STG_S4</v>
          </cell>
          <cell r="B118" t="str">
            <v>VAR_cap</v>
          </cell>
          <cell r="C118" t="str">
            <v>-</v>
          </cell>
          <cell r="E118">
            <v>3.46225315043867</v>
          </cell>
          <cell r="F118">
            <v>3.5192133887695389</v>
          </cell>
          <cell r="G118">
            <v>3.5775317660339416</v>
          </cell>
          <cell r="H118">
            <v>0.39438712447351043</v>
          </cell>
          <cell r="I118">
            <v>0.28837582190386446</v>
          </cell>
        </row>
        <row r="119">
          <cell r="A119" t="str">
            <v>TFLGV-ICEGSLExt</v>
          </cell>
          <cell r="B119" t="str">
            <v>VAR_fout</v>
          </cell>
          <cell r="C119" t="str">
            <v>CO2_T</v>
          </cell>
          <cell r="D119">
            <v>61.5515883533362</v>
          </cell>
          <cell r="E119">
            <v>128.07365979666801</v>
          </cell>
          <cell r="F119">
            <v>40.187154611148799</v>
          </cell>
          <cell r="G119">
            <v>20.0161978220262</v>
          </cell>
        </row>
        <row r="120">
          <cell r="A120" t="str">
            <v>TFLGV-ICEGSLExt</v>
          </cell>
          <cell r="B120" t="str">
            <v>VAR_fout</v>
          </cell>
          <cell r="C120" t="str">
            <v>TFLGV</v>
          </cell>
          <cell r="D120">
            <v>0.23151341890937133</v>
          </cell>
          <cell r="E120">
            <v>0.48621193599373086</v>
          </cell>
          <cell r="F120">
            <v>0.15467750855911341</v>
          </cell>
          <cell r="G120">
            <v>7.7040926134104751E-2</v>
          </cell>
        </row>
        <row r="121">
          <cell r="A121" t="str">
            <v>TFLGV-ICEGSLExt</v>
          </cell>
          <cell r="B121" t="str">
            <v>VAR_fin</v>
          </cell>
          <cell r="C121" t="str">
            <v>TGSL</v>
          </cell>
          <cell r="D121">
            <v>0.83403236251133017</v>
          </cell>
          <cell r="E121">
            <v>1.7354154443992971</v>
          </cell>
          <cell r="F121">
            <v>0.54454139039496963</v>
          </cell>
          <cell r="G121">
            <v>0.27122219271038162</v>
          </cell>
        </row>
        <row r="122">
          <cell r="A122" t="str">
            <v>TFLGV-ICEGSLExt</v>
          </cell>
          <cell r="B122" t="str">
            <v>VAR_cap</v>
          </cell>
          <cell r="C122" t="str">
            <v>-</v>
          </cell>
          <cell r="D122">
            <v>4.5952E-2</v>
          </cell>
          <cell r="E122">
            <v>3.98250666666667E-2</v>
          </cell>
          <cell r="F122">
            <v>3.0634648542466621E-2</v>
          </cell>
          <cell r="G122">
            <v>1.5317333333333299E-2</v>
          </cell>
        </row>
        <row r="123">
          <cell r="A123" t="str">
            <v>TFRLFELCEXT</v>
          </cell>
          <cell r="B123" t="str">
            <v>VAR_fout</v>
          </cell>
          <cell r="C123" t="str">
            <v>TFRLF</v>
          </cell>
          <cell r="D123">
            <v>2.5096358019777006E-2</v>
          </cell>
          <cell r="E123">
            <v>2.6569130742440255E-2</v>
          </cell>
          <cell r="F123">
            <v>2.9173305010525848E-2</v>
          </cell>
          <cell r="G123">
            <v>3.1650066357244808E-2</v>
          </cell>
          <cell r="H123">
            <v>3.3889350317501989E-2</v>
          </cell>
          <cell r="I123">
            <v>3.6436520448462476E-2</v>
          </cell>
        </row>
        <row r="124">
          <cell r="A124" t="str">
            <v>TFRLFELCEXT</v>
          </cell>
          <cell r="B124" t="str">
            <v>VAR_fin</v>
          </cell>
          <cell r="C124" t="str">
            <v>TELC</v>
          </cell>
          <cell r="D124">
            <v>1.5024131712717981</v>
          </cell>
          <cell r="E124">
            <v>1.5905818663101539</v>
          </cell>
          <cell r="F124">
            <v>1.7464828029152035</v>
          </cell>
          <cell r="G124">
            <v>1.8947560649747845</v>
          </cell>
          <cell r="H124">
            <v>2.0288125568951183</v>
          </cell>
          <cell r="I124">
            <v>2.1813008960879761</v>
          </cell>
        </row>
        <row r="125">
          <cell r="A125" t="str">
            <v>TFRLFELCEXT</v>
          </cell>
          <cell r="B125" t="str">
            <v>VAR_ncap</v>
          </cell>
          <cell r="C125" t="str">
            <v>-</v>
          </cell>
          <cell r="D125">
            <v>4.2406635888831102E-8</v>
          </cell>
          <cell r="E125">
            <v>1.35928490171962E-4</v>
          </cell>
          <cell r="F125">
            <v>2.4040610409119601E-4</v>
          </cell>
          <cell r="G125">
            <v>2.2864673661126601E-4</v>
          </cell>
          <cell r="H125">
            <v>1.0338410754699601E-4</v>
          </cell>
          <cell r="I125">
            <v>1.49619936063862E-3</v>
          </cell>
        </row>
        <row r="126">
          <cell r="A126" t="str">
            <v>TFRLFELCEXT</v>
          </cell>
          <cell r="B126" t="str">
            <v>VAR_cap</v>
          </cell>
          <cell r="C126" t="str">
            <v>-</v>
          </cell>
          <cell r="D126">
            <v>2.3167068943190689E-3</v>
          </cell>
          <cell r="E126">
            <v>2.4526353844910309E-3</v>
          </cell>
          <cell r="F126">
            <v>2.6930414885822269E-3</v>
          </cell>
          <cell r="G126">
            <v>2.9216882251934919E-3</v>
          </cell>
          <cell r="H126">
            <v>3.1284115191083407E-3</v>
          </cell>
          <cell r="I126">
            <v>3.3635606320828E-3</v>
          </cell>
        </row>
        <row r="127">
          <cell r="A127" t="str">
            <v>TFLGV-ICEDSLExt</v>
          </cell>
          <cell r="B127" t="str">
            <v>VAR_fout</v>
          </cell>
          <cell r="C127" t="str">
            <v>CO2_T</v>
          </cell>
          <cell r="D127">
            <v>802.39680227723102</v>
          </cell>
          <cell r="E127">
            <v>545.28794857209698</v>
          </cell>
          <cell r="F127">
            <v>407.28007018227402</v>
          </cell>
          <cell r="G127">
            <v>199.795659329947</v>
          </cell>
        </row>
        <row r="128">
          <cell r="A128" t="str">
            <v>TFLGV-ICEDSLExt</v>
          </cell>
          <cell r="B128" t="str">
            <v>VAR_fout</v>
          </cell>
          <cell r="C128" t="str">
            <v>TFLGV</v>
          </cell>
          <cell r="D128">
            <v>2.8356093943670131</v>
          </cell>
          <cell r="E128">
            <v>1.9932205923983501</v>
          </cell>
          <cell r="F128">
            <v>1.562937005683418</v>
          </cell>
          <cell r="G128">
            <v>0.76671571334668875</v>
          </cell>
        </row>
        <row r="129">
          <cell r="A129" t="str">
            <v>TFLGV-ICEDSLExt</v>
          </cell>
          <cell r="B129" t="str">
            <v>VAR_fin</v>
          </cell>
          <cell r="C129" t="str">
            <v>TDSL</v>
          </cell>
          <cell r="D129">
            <v>10.94675037213138</v>
          </cell>
          <cell r="E129">
            <v>7.4391261742441683</v>
          </cell>
          <cell r="F129">
            <v>5.5563447500992309</v>
          </cell>
          <cell r="G129">
            <v>2.7257252296036412</v>
          </cell>
        </row>
        <row r="130">
          <cell r="A130" t="str">
            <v>TFLGV-ICEDSLExt</v>
          </cell>
          <cell r="B130" t="str">
            <v>VAR_cap</v>
          </cell>
          <cell r="C130" t="str">
            <v>-</v>
          </cell>
          <cell r="D130">
            <v>0.228993</v>
          </cell>
          <cell r="E130">
            <v>0.19846059999999999</v>
          </cell>
          <cell r="F130">
            <v>0.1526619833438124</v>
          </cell>
          <cell r="G130">
            <v>7.6330999999999996E-2</v>
          </cell>
        </row>
        <row r="131">
          <cell r="A131" t="str">
            <v>T_C-ICE-NGA-S1</v>
          </cell>
          <cell r="B131" t="str">
            <v>VAR_fout</v>
          </cell>
          <cell r="C131" t="str">
            <v>CO2_T</v>
          </cell>
          <cell r="D131">
            <v>0.19900333365373568</v>
          </cell>
          <cell r="E131">
            <v>0.24082830184059301</v>
          </cell>
          <cell r="F131">
            <v>0.20188560847072115</v>
          </cell>
          <cell r="G131">
            <v>0.17476523029619284</v>
          </cell>
          <cell r="H131">
            <v>2.968294942840978E-2</v>
          </cell>
          <cell r="I131">
            <v>5.1366177627137103E-3</v>
          </cell>
        </row>
        <row r="132">
          <cell r="A132" t="str">
            <v>T_C-ICE-NGA-S1</v>
          </cell>
          <cell r="B132" t="str">
            <v>VAR_fout</v>
          </cell>
          <cell r="C132" t="str">
            <v>TPCAR</v>
          </cell>
          <cell r="D132">
            <v>2.1716331328252075E-3</v>
          </cell>
          <cell r="E132">
            <v>2.6097778092486084E-3</v>
          </cell>
          <cell r="F132">
            <v>2.1672058267242786E-3</v>
          </cell>
          <cell r="G132">
            <v>1.8706069565264498E-3</v>
          </cell>
          <cell r="H132">
            <v>3.099627700230766E-4</v>
          </cell>
          <cell r="I132">
            <v>5.5679207484246689E-5</v>
          </cell>
        </row>
        <row r="133">
          <cell r="A133" t="str">
            <v>T_C-ICE-NGA-S1</v>
          </cell>
          <cell r="B133" t="str">
            <v>VAR_fin</v>
          </cell>
          <cell r="C133" t="str">
            <v>TNGA</v>
          </cell>
          <cell r="D133">
            <v>3.5284279016619693E-3</v>
          </cell>
          <cell r="E133">
            <v>4.2700053517835653E-3</v>
          </cell>
          <cell r="F133">
            <v>3.5795320650837147E-3</v>
          </cell>
          <cell r="G133">
            <v>3.0986742960317959E-3</v>
          </cell>
          <cell r="H133">
            <v>5.2629342958173384E-4</v>
          </cell>
          <cell r="I133">
            <v>9.1074783026838792E-5</v>
          </cell>
        </row>
        <row r="134">
          <cell r="A134" t="str">
            <v>T_C-ICE-NGA-S1</v>
          </cell>
          <cell r="B134" t="str">
            <v>VAR_ncap</v>
          </cell>
          <cell r="C134" t="str">
            <v>-</v>
          </cell>
          <cell r="E134">
            <v>2.1825346794497201E-5</v>
          </cell>
          <cell r="F134">
            <v>3.5066718781291898E-5</v>
          </cell>
          <cell r="G134">
            <v>3.67960931975127E-5</v>
          </cell>
        </row>
        <row r="135">
          <cell r="A135" t="str">
            <v>T_C-ICE-NGA-S1</v>
          </cell>
          <cell r="B135" t="str">
            <v>VAR_cap</v>
          </cell>
          <cell r="C135" t="str">
            <v>-</v>
          </cell>
          <cell r="D135">
            <v>2.5628022567922499E-4</v>
          </cell>
          <cell r="E135">
            <v>2.7977321206252995E-4</v>
          </cell>
          <cell r="F135">
            <v>3.1195917549063044E-4</v>
          </cell>
          <cell r="G135">
            <v>2.7006918438051189E-4</v>
          </cell>
          <cell r="H135">
            <v>4.3092609457933136E-5</v>
          </cell>
          <cell r="I135">
            <v>7.6517109773392107E-6</v>
          </cell>
        </row>
        <row r="136">
          <cell r="A136" t="str">
            <v>D-T-ELC-car</v>
          </cell>
          <cell r="B136" t="str">
            <v>VAR_fout</v>
          </cell>
          <cell r="C136" t="str">
            <v>T-ELC-car</v>
          </cell>
          <cell r="D136">
            <v>0.73851256258597398</v>
          </cell>
          <cell r="E136">
            <v>1.661264522436479</v>
          </cell>
          <cell r="F136">
            <v>4.5260723154496052</v>
          </cell>
          <cell r="G136">
            <v>18.403172366866485</v>
          </cell>
          <cell r="H136">
            <v>37.010155757827626</v>
          </cell>
          <cell r="I136">
            <v>37.040953469456518</v>
          </cell>
        </row>
        <row r="137">
          <cell r="A137" t="str">
            <v>D-T-ELC-car</v>
          </cell>
          <cell r="B137" t="str">
            <v>VAR_fin</v>
          </cell>
          <cell r="C137" t="str">
            <v>TELC</v>
          </cell>
          <cell r="D137">
            <v>0.73851256258597398</v>
          </cell>
          <cell r="E137">
            <v>1.661264522436479</v>
          </cell>
          <cell r="F137">
            <v>4.5260723154496052</v>
          </cell>
          <cell r="G137">
            <v>18.403172366866485</v>
          </cell>
          <cell r="H137">
            <v>37.010155757827626</v>
          </cell>
          <cell r="I137">
            <v>37.040953469456518</v>
          </cell>
        </row>
        <row r="138">
          <cell r="A138" t="str">
            <v>D-T-ELC-car</v>
          </cell>
          <cell r="B138" t="str">
            <v>VAR_ncap</v>
          </cell>
          <cell r="C138" t="str">
            <v>-</v>
          </cell>
          <cell r="D138">
            <v>6.4033648700700797E-7</v>
          </cell>
          <cell r="E138">
            <v>5.2637558824205101E-7</v>
          </cell>
          <cell r="F138">
            <v>1.18414071114302</v>
          </cell>
          <cell r="G138">
            <v>9.0584017599440791</v>
          </cell>
          <cell r="H138">
            <v>9.0108012531752006</v>
          </cell>
          <cell r="I138">
            <v>20.891474686616299</v>
          </cell>
        </row>
        <row r="139">
          <cell r="A139" t="str">
            <v>D-T-ELC-car</v>
          </cell>
          <cell r="B139" t="str">
            <v>VAR_cap</v>
          </cell>
          <cell r="C139" t="str">
            <v>-</v>
          </cell>
          <cell r="D139">
            <v>1.2762585973945368</v>
          </cell>
          <cell r="E139">
            <v>1.2762591237701251</v>
          </cell>
          <cell r="F139">
            <v>2.4603998349131402</v>
          </cell>
          <cell r="G139">
            <v>11.51880159485725</v>
          </cell>
          <cell r="H139">
            <v>30.017681795418198</v>
          </cell>
          <cell r="I139">
            <v>33.611027350266902</v>
          </cell>
        </row>
        <row r="140">
          <cell r="A140" t="str">
            <v>T_C-ICE-NGA-S2</v>
          </cell>
          <cell r="B140" t="str">
            <v>VAR_fout</v>
          </cell>
          <cell r="C140" t="str">
            <v>CO2_T</v>
          </cell>
          <cell r="D140">
            <v>3.1345914209979129</v>
          </cell>
          <cell r="E140">
            <v>3.4410196166038869</v>
          </cell>
          <cell r="F140">
            <v>3.4310609672296333</v>
          </cell>
          <cell r="G140">
            <v>2.8609287963915246</v>
          </cell>
          <cell r="H140">
            <v>6.6523794375254935E-2</v>
          </cell>
          <cell r="I140">
            <v>1.15669648779684E-2</v>
          </cell>
        </row>
        <row r="141">
          <cell r="A141" t="str">
            <v>T_C-ICE-NGA-S2</v>
          </cell>
          <cell r="B141" t="str">
            <v>VAR_fout</v>
          </cell>
          <cell r="C141" t="str">
            <v>TPCAR</v>
          </cell>
          <cell r="D141">
            <v>3.5106469916344904E-2</v>
          </cell>
          <cell r="E141">
            <v>3.7632849768121326E-2</v>
          </cell>
          <cell r="F141">
            <v>3.7379555240166597E-2</v>
          </cell>
          <cell r="G141">
            <v>3.1582884251563595E-2</v>
          </cell>
          <cell r="H141">
            <v>5.5709038913734246E-4</v>
          </cell>
          <cell r="I141">
            <v>1.0035539306013335E-4</v>
          </cell>
        </row>
        <row r="142">
          <cell r="A142" t="str">
            <v>T_C-ICE-NGA-S2</v>
          </cell>
          <cell r="B142" t="str">
            <v>VAR_fin</v>
          </cell>
          <cell r="C142" t="str">
            <v>TNGA</v>
          </cell>
          <cell r="D142">
            <v>5.5577862074431113E-2</v>
          </cell>
          <cell r="E142">
            <v>6.1010986109997854E-2</v>
          </cell>
          <cell r="F142">
            <v>6.0834414312582186E-2</v>
          </cell>
          <cell r="G142">
            <v>5.0725687879282257E-2</v>
          </cell>
          <cell r="H142">
            <v>1.1794999002704774E-3</v>
          </cell>
          <cell r="I142">
            <v>2.0508802975121299E-4</v>
          </cell>
        </row>
        <row r="143">
          <cell r="A143" t="str">
            <v>T_C-ICE-NGA-S2</v>
          </cell>
          <cell r="B143" t="str">
            <v>VAR_ncap</v>
          </cell>
          <cell r="C143" t="str">
            <v>-</v>
          </cell>
          <cell r="E143">
            <v>8.8687006518121702E-6</v>
          </cell>
          <cell r="F143">
            <v>4.0000497427956799E-5</v>
          </cell>
          <cell r="G143">
            <v>4.1529055869951598E-5</v>
          </cell>
        </row>
        <row r="144">
          <cell r="A144" t="str">
            <v>T_C-ICE-NGA-S2</v>
          </cell>
          <cell r="B144" t="str">
            <v>VAR_cap</v>
          </cell>
          <cell r="C144" t="str">
            <v>-</v>
          </cell>
          <cell r="D144">
            <v>2.6902110955965824E-3</v>
          </cell>
          <cell r="E144">
            <v>2.855189649960926E-3</v>
          </cell>
          <cell r="F144">
            <v>2.8548379088885602E-3</v>
          </cell>
          <cell r="G144">
            <v>2.4026771527314848E-3</v>
          </cell>
          <cell r="H144">
            <v>5.0927311187933138E-5</v>
          </cell>
          <cell r="I144">
            <v>9.2847224203948451E-6</v>
          </cell>
        </row>
        <row r="145">
          <cell r="A145" t="str">
            <v>TFLGV-ICEDSL</v>
          </cell>
          <cell r="B145" t="str">
            <v>VAR_fout</v>
          </cell>
          <cell r="C145" t="str">
            <v>CO2_T</v>
          </cell>
          <cell r="D145">
            <v>325.65340107990022</v>
          </cell>
          <cell r="E145">
            <v>384.72482899442741</v>
          </cell>
          <cell r="F145">
            <v>455.64637164114379</v>
          </cell>
          <cell r="G145">
            <v>256.82423153432143</v>
          </cell>
          <cell r="H145">
            <v>0.23317106597603521</v>
          </cell>
          <cell r="I145">
            <v>0.10659297994674211</v>
          </cell>
        </row>
        <row r="146">
          <cell r="A146" t="str">
            <v>TFLGV-ICEDSL</v>
          </cell>
          <cell r="B146" t="str">
            <v>VAR_fout</v>
          </cell>
          <cell r="C146" t="str">
            <v>TFLGV</v>
          </cell>
          <cell r="D146">
            <v>1.5199284428072806</v>
          </cell>
          <cell r="E146">
            <v>1.7956336654359861</v>
          </cell>
          <cell r="F146">
            <v>2.1266471586746647</v>
          </cell>
          <cell r="G146">
            <v>1.1986807231758732</v>
          </cell>
          <cell r="H146">
            <v>1.0882838442387841E-3</v>
          </cell>
          <cell r="I146">
            <v>4.9750348526189246E-4</v>
          </cell>
        </row>
        <row r="147">
          <cell r="A147" t="str">
            <v>TFLGV-ICEDSL</v>
          </cell>
          <cell r="B147" t="str">
            <v>VAR_fin</v>
          </cell>
          <cell r="C147" t="str">
            <v>TDSL</v>
          </cell>
          <cell r="D147">
            <v>4.4427476272837652</v>
          </cell>
          <cell r="E147">
            <v>5.2486334105651613</v>
          </cell>
          <cell r="F147">
            <v>6.2161851519937672</v>
          </cell>
          <cell r="G147">
            <v>3.5037412214777817</v>
          </cell>
          <cell r="H147">
            <v>3.1810513775720958E-3</v>
          </cell>
          <cell r="I147">
            <v>1.4542016363812014E-3</v>
          </cell>
        </row>
        <row r="148">
          <cell r="A148" t="str">
            <v>TFLGV-ICEDSL</v>
          </cell>
          <cell r="B148" t="str">
            <v>VAR_ncap</v>
          </cell>
          <cell r="C148" t="str">
            <v>-</v>
          </cell>
          <cell r="E148">
            <v>1.1714835233700901E-5</v>
          </cell>
          <cell r="F148">
            <v>3.3111422818182801E-2</v>
          </cell>
          <cell r="G148">
            <v>6.1579571745197994E-5</v>
          </cell>
          <cell r="H148">
            <v>3.5545322730377198E-5</v>
          </cell>
          <cell r="I148">
            <v>1.86637234762585E-5</v>
          </cell>
        </row>
        <row r="149">
          <cell r="A149" t="str">
            <v>TFLGV-ICEDSL</v>
          </cell>
          <cell r="B149" t="str">
            <v>VAR_cap</v>
          </cell>
          <cell r="C149" t="str">
            <v>-</v>
          </cell>
          <cell r="D149">
            <v>0.10616876493417005</v>
          </cell>
          <cell r="E149">
            <v>0.12516730259303174</v>
          </cell>
          <cell r="F149">
            <v>0.15827870122330573</v>
          </cell>
          <cell r="G149">
            <v>0.10402582198039211</v>
          </cell>
          <cell r="H149">
            <v>9.9049621845806449E-5</v>
          </cell>
          <cell r="I149">
            <v>4.5708987664892827E-5</v>
          </cell>
        </row>
        <row r="150">
          <cell r="A150" t="str">
            <v>T_C-ICE-NGA-S3</v>
          </cell>
          <cell r="B150" t="str">
            <v>VAR_fout</v>
          </cell>
          <cell r="C150" t="str">
            <v>CO2_T</v>
          </cell>
          <cell r="D150">
            <v>0.23750515905548772</v>
          </cell>
          <cell r="E150">
            <v>0.29989587547408725</v>
          </cell>
          <cell r="F150">
            <v>0.91291595597082642</v>
          </cell>
          <cell r="G150">
            <v>1.0411401504945741</v>
          </cell>
          <cell r="H150">
            <v>0.32419877937727337</v>
          </cell>
          <cell r="I150">
            <v>4.5549059065223302E-2</v>
          </cell>
        </row>
        <row r="151">
          <cell r="A151" t="str">
            <v>T_C-ICE-NGA-S3</v>
          </cell>
          <cell r="B151" t="str">
            <v>VAR_fout</v>
          </cell>
          <cell r="C151" t="str">
            <v>TPCAR</v>
          </cell>
          <cell r="D151">
            <v>1.9706818544715445E-3</v>
          </cell>
          <cell r="E151">
            <v>2.5421354210758444E-3</v>
          </cell>
          <cell r="F151">
            <v>7.952844323952336E-3</v>
          </cell>
          <cell r="G151">
            <v>8.7823997235425659E-3</v>
          </cell>
          <cell r="H151">
            <v>2.6548940067705946E-3</v>
          </cell>
          <cell r="I151">
            <v>3.793931341008757E-4</v>
          </cell>
        </row>
        <row r="152">
          <cell r="A152" t="str">
            <v>T_C-ICE-NGA-S3</v>
          </cell>
          <cell r="B152" t="str">
            <v>VAR_fin</v>
          </cell>
          <cell r="C152" t="str">
            <v>TNGA</v>
          </cell>
          <cell r="D152">
            <v>4.211084380416447E-3</v>
          </cell>
          <cell r="E152">
            <v>5.3173027566327299E-3</v>
          </cell>
          <cell r="F152">
            <v>1.6186453120050123E-2</v>
          </cell>
          <cell r="G152">
            <v>1.8459931746357679E-2</v>
          </cell>
          <cell r="H152">
            <v>5.7482053081076828E-3</v>
          </cell>
          <cell r="I152">
            <v>8.0760743023445549E-4</v>
          </cell>
        </row>
        <row r="153">
          <cell r="A153" t="str">
            <v>T_C-ICE-NGA-S3</v>
          </cell>
          <cell r="B153" t="str">
            <v>VAR_ncap</v>
          </cell>
          <cell r="C153" t="str">
            <v>-</v>
          </cell>
          <cell r="E153">
            <v>1.9349577839130102E-5</v>
          </cell>
          <cell r="F153">
            <v>3.8904502509442998E-4</v>
          </cell>
          <cell r="G153">
            <v>1.4352870886930901E-4</v>
          </cell>
        </row>
        <row r="154">
          <cell r="A154" t="str">
            <v>T_C-ICE-NGA-S3</v>
          </cell>
          <cell r="B154" t="str">
            <v>VAR_cap</v>
          </cell>
          <cell r="C154" t="str">
            <v>-</v>
          </cell>
          <cell r="D154">
            <v>1.5112174236928E-4</v>
          </cell>
          <cell r="E154">
            <v>1.7759760145208482E-4</v>
          </cell>
          <cell r="F154">
            <v>5.5868938421695287E-4</v>
          </cell>
          <cell r="G154">
            <v>6.1247858379366647E-4</v>
          </cell>
          <cell r="H154">
            <v>1.9859717425596061E-4</v>
          </cell>
          <cell r="I154">
            <v>3.2571651766913535E-5</v>
          </cell>
        </row>
        <row r="155">
          <cell r="A155" t="str">
            <v>T_C-ICE-NGA-S4</v>
          </cell>
          <cell r="B155" t="str">
            <v>VAR_fout</v>
          </cell>
          <cell r="C155" t="str">
            <v>CO2_T</v>
          </cell>
          <cell r="D155">
            <v>2.7206692564835748</v>
          </cell>
          <cell r="E155">
            <v>2.6907873677253495</v>
          </cell>
          <cell r="F155">
            <v>5.663118778463927</v>
          </cell>
          <cell r="G155">
            <v>16.082201822605661</v>
          </cell>
          <cell r="H155">
            <v>8.8556809008323469</v>
          </cell>
          <cell r="I155">
            <v>1.57002964068339</v>
          </cell>
        </row>
        <row r="156">
          <cell r="A156" t="str">
            <v>T_C-ICE-NGA-S4</v>
          </cell>
          <cell r="B156" t="str">
            <v>VAR_fout</v>
          </cell>
          <cell r="C156" t="str">
            <v>TPCAR</v>
          </cell>
          <cell r="D156">
            <v>3.2932132635159837E-2</v>
          </cell>
          <cell r="E156">
            <v>3.2428882590419247E-2</v>
          </cell>
          <cell r="F156">
            <v>5.4977713239494914E-2</v>
          </cell>
          <cell r="G156">
            <v>0.13251583707839937</v>
          </cell>
          <cell r="H156">
            <v>7.1984823245984181E-2</v>
          </cell>
          <cell r="I156">
            <v>1.3198051530675645E-2</v>
          </cell>
        </row>
        <row r="157">
          <cell r="A157" t="str">
            <v>T_C-ICE-NGA-S4</v>
          </cell>
          <cell r="B157" t="str">
            <v>VAR_fin</v>
          </cell>
          <cell r="C157" t="str">
            <v>TNGA</v>
          </cell>
          <cell r="D157">
            <v>4.8238816604318648E-2</v>
          </cell>
          <cell r="E157">
            <v>4.770899588165526E-2</v>
          </cell>
          <cell r="F157">
            <v>0.10040990741957319</v>
          </cell>
          <cell r="G157">
            <v>0.28514542238662538</v>
          </cell>
          <cell r="H157">
            <v>0.15701561880908432</v>
          </cell>
          <cell r="I157">
            <v>2.7837404976655922E-2</v>
          </cell>
        </row>
        <row r="158">
          <cell r="A158" t="str">
            <v>T_C-ICE-NGA-S4</v>
          </cell>
          <cell r="B158" t="str">
            <v>VAR_ncap</v>
          </cell>
          <cell r="C158" t="str">
            <v>-</v>
          </cell>
          <cell r="E158">
            <v>2.1034060463335899E-5</v>
          </cell>
          <cell r="F158">
            <v>1.99436140106032E-3</v>
          </cell>
          <cell r="G158">
            <v>7.2552502429142603E-3</v>
          </cell>
        </row>
        <row r="159">
          <cell r="A159" t="str">
            <v>T_C-ICE-NGA-S4</v>
          </cell>
          <cell r="B159" t="str">
            <v>VAR_cap</v>
          </cell>
          <cell r="C159" t="str">
            <v>-</v>
          </cell>
          <cell r="D159">
            <v>2.6074482428115001E-3</v>
          </cell>
          <cell r="E159">
            <v>2.5543877846162582E-3</v>
          </cell>
          <cell r="F159">
            <v>4.3450371604937072E-3</v>
          </cell>
          <cell r="G159">
            <v>1.0446197675324237E-2</v>
          </cell>
          <cell r="H159">
            <v>7.9915881554183527E-3</v>
          </cell>
          <cell r="I159">
            <v>1.4787489185573586E-3</v>
          </cell>
        </row>
        <row r="160">
          <cell r="A160" t="str">
            <v>T_C-MHY-GSL-S1</v>
          </cell>
          <cell r="B160" t="str">
            <v>VAR_fout</v>
          </cell>
          <cell r="C160" t="str">
            <v>CO2_T</v>
          </cell>
          <cell r="E160">
            <v>1.3675611925523299E-2</v>
          </cell>
          <cell r="F160">
            <v>0.1332935366549669</v>
          </cell>
          <cell r="G160">
            <v>0.25158540333331347</v>
          </cell>
          <cell r="H160">
            <v>0.1266733289811845</v>
          </cell>
          <cell r="I160">
            <v>2.5730002406901181E-2</v>
          </cell>
        </row>
        <row r="161">
          <cell r="A161" t="str">
            <v>T_C-MHY-GSL-S1</v>
          </cell>
          <cell r="B161" t="str">
            <v>VAR_fout</v>
          </cell>
          <cell r="C161" t="str">
            <v>TPCAR</v>
          </cell>
          <cell r="E161">
            <v>9.6058438827453061E-5</v>
          </cell>
          <cell r="F161">
            <v>9.929268166851263E-4</v>
          </cell>
          <cell r="G161">
            <v>1.9847621838441991E-3</v>
          </cell>
          <cell r="H161">
            <v>1.1268411737887973E-3</v>
          </cell>
          <cell r="I161">
            <v>2.5415293662566537E-4</v>
          </cell>
        </row>
        <row r="162">
          <cell r="A162" t="str">
            <v>T_C-MHY-GSL-S1</v>
          </cell>
          <cell r="B162" t="str">
            <v>VAR_fin</v>
          </cell>
          <cell r="C162" t="str">
            <v>TGSL</v>
          </cell>
          <cell r="E162">
            <v>1.8530639465478679E-4</v>
          </cell>
          <cell r="F162">
            <v>1.8061454831296299E-3</v>
          </cell>
          <cell r="G162">
            <v>3.4090163053294579E-3</v>
          </cell>
          <cell r="H162">
            <v>1.7164407721027731E-3</v>
          </cell>
          <cell r="I162">
            <v>3.4864501906370138E-4</v>
          </cell>
        </row>
        <row r="163">
          <cell r="A163" t="str">
            <v>T_C-MHY-GSL-S1</v>
          </cell>
          <cell r="B163" t="str">
            <v>VAR_ncap</v>
          </cell>
          <cell r="C163" t="str">
            <v>-</v>
          </cell>
          <cell r="E163">
            <v>1.0692169966997599E-5</v>
          </cell>
          <cell r="F163">
            <v>1.3722486888190601E-4</v>
          </cell>
          <cell r="G163">
            <v>1.7767081619111201E-4</v>
          </cell>
          <cell r="H163">
            <v>5.3496397169948403E-5</v>
          </cell>
        </row>
        <row r="164">
          <cell r="A164" t="str">
            <v>T_C-MHY-GSL-S1</v>
          </cell>
          <cell r="B164" t="str">
            <v>VAR_cap</v>
          </cell>
          <cell r="C164" t="str">
            <v>-</v>
          </cell>
          <cell r="E164">
            <v>1.05498234945863E-5</v>
          </cell>
          <cell r="F164">
            <v>1.4534393899087299E-4</v>
          </cell>
          <cell r="G164">
            <v>2.95476281234738E-4</v>
          </cell>
          <cell r="H164">
            <v>1.6401517954057199E-4</v>
          </cell>
          <cell r="I164">
            <v>3.6774407355530401E-5</v>
          </cell>
        </row>
        <row r="165">
          <cell r="A165" t="str">
            <v>T_TRLY_ELC</v>
          </cell>
          <cell r="B165" t="str">
            <v>VAR_fout</v>
          </cell>
          <cell r="C165" t="str">
            <v>TPTRLY</v>
          </cell>
          <cell r="D165">
            <v>2.7120999999999972E-2</v>
          </cell>
          <cell r="E165">
            <v>2.7694845980498664E-2</v>
          </cell>
          <cell r="F165">
            <v>2.8555614951246824E-2</v>
          </cell>
          <cell r="G165">
            <v>2.9990229902493611E-2</v>
          </cell>
          <cell r="H165">
            <v>3.1735270862320301E-2</v>
          </cell>
          <cell r="I165">
            <v>3.3293633053523473E-2</v>
          </cell>
        </row>
        <row r="166">
          <cell r="A166" t="str">
            <v>T_TRLY_ELC</v>
          </cell>
          <cell r="B166" t="str">
            <v>VAR_fin</v>
          </cell>
          <cell r="C166" t="str">
            <v>TELC</v>
          </cell>
          <cell r="D166">
            <v>0.2816422643485601</v>
          </cell>
          <cell r="E166">
            <v>0.30572256601970044</v>
          </cell>
          <cell r="F166">
            <v>0.34812655233284884</v>
          </cell>
          <cell r="G166">
            <v>0.4426134819667506</v>
          </cell>
          <cell r="H166">
            <v>0.46836782456147874</v>
          </cell>
          <cell r="I166">
            <v>0.49136705190506269</v>
          </cell>
        </row>
        <row r="167">
          <cell r="A167" t="str">
            <v>T_C-MHY-GSL-S2</v>
          </cell>
          <cell r="B167" t="str">
            <v>VAR_fout</v>
          </cell>
          <cell r="C167" t="str">
            <v>CO2_T</v>
          </cell>
          <cell r="E167">
            <v>1.48060377085201E-2</v>
          </cell>
          <cell r="F167">
            <v>0.1272457928267875</v>
          </cell>
          <cell r="G167">
            <v>0.20582299223804268</v>
          </cell>
          <cell r="H167">
            <v>0.13330017877777423</v>
          </cell>
          <cell r="I167">
            <v>3.5234368590137205E-2</v>
          </cell>
        </row>
        <row r="168">
          <cell r="A168" t="str">
            <v>T_C-MHY-GSL-S2</v>
          </cell>
          <cell r="B168" t="str">
            <v>VAR_fout</v>
          </cell>
          <cell r="C168" t="str">
            <v>TPCAR</v>
          </cell>
          <cell r="E168">
            <v>8.3727764511131505E-5</v>
          </cell>
          <cell r="F168">
            <v>7.643671226342907E-4</v>
          </cell>
          <cell r="G168">
            <v>1.3037406605622434E-3</v>
          </cell>
          <cell r="H168">
            <v>9.942301599678387E-4</v>
          </cell>
          <cell r="I168">
            <v>2.8373766473901584E-4</v>
          </cell>
        </row>
        <row r="169">
          <cell r="A169" t="str">
            <v>T_C-MHY-GSL-S2</v>
          </cell>
          <cell r="B169" t="str">
            <v>VAR_fin</v>
          </cell>
          <cell r="C169" t="str">
            <v>TGSL</v>
          </cell>
          <cell r="E169">
            <v>2.0062381718861997E-4</v>
          </cell>
          <cell r="F169">
            <v>1.7241977347803169E-3</v>
          </cell>
          <cell r="G169">
            <v>2.788929434119822E-3</v>
          </cell>
          <cell r="H169">
            <v>1.8062354847936885E-3</v>
          </cell>
          <cell r="I169">
            <v>4.7743046870104655E-4</v>
          </cell>
        </row>
        <row r="170">
          <cell r="A170" t="str">
            <v>T_C-MHY-GSL-S2</v>
          </cell>
          <cell r="B170" t="str">
            <v>VAR_ncap</v>
          </cell>
          <cell r="C170" t="str">
            <v>-</v>
          </cell>
          <cell r="E170">
            <v>6.6843785953029399E-6</v>
          </cell>
          <cell r="F170">
            <v>6.2124811122768903E-5</v>
          </cell>
          <cell r="G170">
            <v>6.0175915334554503E-5</v>
          </cell>
          <cell r="H170">
            <v>3.6767284993176901E-5</v>
          </cell>
        </row>
        <row r="171">
          <cell r="A171" t="str">
            <v>T_C-MHY-GSL-S2</v>
          </cell>
          <cell r="B171" t="str">
            <v>VAR_cap</v>
          </cell>
          <cell r="C171" t="str">
            <v>-</v>
          </cell>
          <cell r="E171">
            <v>6.5953884542707704E-6</v>
          </cell>
          <cell r="F171">
            <v>6.7515611245702497E-5</v>
          </cell>
          <cell r="G171">
            <v>1.15936777076575E-4</v>
          </cell>
          <cell r="H171">
            <v>9.3315725661517594E-5</v>
          </cell>
          <cell r="I171">
            <v>2.7326553977759501E-5</v>
          </cell>
        </row>
        <row r="172">
          <cell r="A172" t="str">
            <v>T_C-MHY-DSL-S1</v>
          </cell>
          <cell r="B172" t="str">
            <v>VAR_fout</v>
          </cell>
          <cell r="C172" t="str">
            <v>CO2_T</v>
          </cell>
          <cell r="E172">
            <v>1.34661561428112E-2</v>
          </cell>
          <cell r="F172">
            <v>0.1036530075530534</v>
          </cell>
          <cell r="G172">
            <v>0.19536588907065169</v>
          </cell>
          <cell r="H172">
            <v>0.13120683601780692</v>
          </cell>
          <cell r="I172">
            <v>3.6314164766617696E-2</v>
          </cell>
        </row>
        <row r="173">
          <cell r="A173" t="str">
            <v>T_C-MHY-DSL-S1</v>
          </cell>
          <cell r="B173" t="str">
            <v>VAR_fout</v>
          </cell>
          <cell r="C173" t="str">
            <v>TPCAR</v>
          </cell>
          <cell r="E173">
            <v>1.0325316635245724E-4</v>
          </cell>
          <cell r="F173">
            <v>8.3335325643430391E-4</v>
          </cell>
          <cell r="G173">
            <v>1.6487158285775517E-3</v>
          </cell>
          <cell r="H173">
            <v>1.2587949231358236E-3</v>
          </cell>
          <cell r="I173">
            <v>3.7389801654781233E-4</v>
          </cell>
        </row>
        <row r="174">
          <cell r="A174" t="str">
            <v>T_C-MHY-DSL-S1</v>
          </cell>
          <cell r="B174" t="str">
            <v>VAR_fin</v>
          </cell>
          <cell r="C174" t="str">
            <v>TDSL</v>
          </cell>
          <cell r="E174">
            <v>1.8371290781461346E-4</v>
          </cell>
          <cell r="F174">
            <v>1.4140928724836763E-3</v>
          </cell>
          <cell r="G174">
            <v>2.6652918017824284E-3</v>
          </cell>
          <cell r="H174">
            <v>1.7899977628623082E-3</v>
          </cell>
          <cell r="I174">
            <v>4.9541834606572487E-4</v>
          </cell>
        </row>
        <row r="175">
          <cell r="A175" t="str">
            <v>T_C-MHY-DSL-S1</v>
          </cell>
          <cell r="B175" t="str">
            <v>VAR_ncap</v>
          </cell>
          <cell r="C175" t="str">
            <v>-</v>
          </cell>
          <cell r="E175">
            <v>1.14496757012398E-5</v>
          </cell>
          <cell r="F175">
            <v>1.1178515763878699E-4</v>
          </cell>
          <cell r="G175">
            <v>1.45864049278928E-4</v>
          </cell>
          <cell r="H175">
            <v>8.8938284352853297E-5</v>
          </cell>
        </row>
        <row r="176">
          <cell r="A176" t="str">
            <v>T_C-MHY-DSL-S1</v>
          </cell>
          <cell r="B176" t="str">
            <v>VAR_cap</v>
          </cell>
          <cell r="C176" t="str">
            <v>-</v>
          </cell>
          <cell r="E176">
            <v>1.12972444406673E-5</v>
          </cell>
          <cell r="F176">
            <v>1.2094755001876401E-4</v>
          </cell>
          <cell r="G176">
            <v>2.4381725426544899E-4</v>
          </cell>
          <cell r="H176">
            <v>1.8377840205272101E-4</v>
          </cell>
          <cell r="I176">
            <v>5.47162724330208E-5</v>
          </cell>
        </row>
        <row r="177">
          <cell r="A177" t="str">
            <v>T_C-MHY-GSL-S3</v>
          </cell>
          <cell r="B177" t="str">
            <v>VAR_fout</v>
          </cell>
          <cell r="C177" t="str">
            <v>CO2_T</v>
          </cell>
          <cell r="E177">
            <v>1.5955753097357601E-2</v>
          </cell>
          <cell r="F177">
            <v>0.1281565676932673</v>
          </cell>
          <cell r="G177">
            <v>0.2081749840962703</v>
          </cell>
          <cell r="H177">
            <v>0.14427237108552851</v>
          </cell>
          <cell r="I177">
            <v>3.8738164144545902E-2</v>
          </cell>
        </row>
        <row r="178">
          <cell r="A178" t="str">
            <v>T_C-MHY-GSL-S3</v>
          </cell>
          <cell r="B178" t="str">
            <v>VAR_fout</v>
          </cell>
          <cell r="C178" t="str">
            <v>TPCAR</v>
          </cell>
          <cell r="E178">
            <v>8.3880109653824354E-5</v>
          </cell>
          <cell r="F178">
            <v>7.1559997666420386E-4</v>
          </cell>
          <cell r="G178">
            <v>1.2249850005441151E-3</v>
          </cell>
          <cell r="H178">
            <v>1.0096197002596515E-3</v>
          </cell>
          <cell r="I178">
            <v>2.9011513845305205E-4</v>
          </cell>
        </row>
        <row r="179">
          <cell r="A179" t="str">
            <v>T_C-MHY-GSL-S3</v>
          </cell>
          <cell r="B179" t="str">
            <v>VAR_fin</v>
          </cell>
          <cell r="C179" t="str">
            <v>TGSL</v>
          </cell>
          <cell r="E179">
            <v>2.1620261649536097E-4</v>
          </cell>
          <cell r="F179">
            <v>1.7365388576323459E-3</v>
          </cell>
          <cell r="G179">
            <v>2.8207992424968773E-3</v>
          </cell>
          <cell r="H179">
            <v>1.9549101773106863E-3</v>
          </cell>
          <cell r="I179">
            <v>5.2490737323232864E-4</v>
          </cell>
        </row>
        <row r="180">
          <cell r="A180" t="str">
            <v>T_C-MHY-GSL-S3</v>
          </cell>
          <cell r="B180" t="str">
            <v>VAR_ncap</v>
          </cell>
          <cell r="C180" t="str">
            <v>-</v>
          </cell>
          <cell r="E180">
            <v>6.2192846681267803E-6</v>
          </cell>
          <cell r="F180">
            <v>4.8327725505562602E-5</v>
          </cell>
          <cell r="G180">
            <v>4.5634059509207597E-5</v>
          </cell>
          <cell r="H180">
            <v>3.2151937402637702E-5</v>
          </cell>
        </row>
        <row r="181">
          <cell r="A181" t="str">
            <v>T_C-MHY-GSL-S3</v>
          </cell>
          <cell r="B181" t="str">
            <v>VAR_cap</v>
          </cell>
          <cell r="C181" t="str">
            <v>-</v>
          </cell>
          <cell r="E181">
            <v>6.1364863927381403E-6</v>
          </cell>
          <cell r="F181">
            <v>5.3469573199371301E-5</v>
          </cell>
          <cell r="G181">
            <v>8.9833557009774302E-5</v>
          </cell>
          <cell r="H181">
            <v>8.1760423713348902E-5</v>
          </cell>
          <cell r="I181">
            <v>2.48739595047071E-5</v>
          </cell>
        </row>
        <row r="182">
          <cell r="A182" t="str">
            <v>T_C-MHY-DSL-S2</v>
          </cell>
          <cell r="B182" t="str">
            <v>VAR_fout</v>
          </cell>
          <cell r="C182" t="str">
            <v>CO2_T</v>
          </cell>
          <cell r="E182">
            <v>1.4598829122582001E-2</v>
          </cell>
          <cell r="F182">
            <v>0.1072995507012612</v>
          </cell>
          <cell r="G182">
            <v>0.18694690109817508</v>
          </cell>
          <cell r="H182">
            <v>0.13084789101990807</v>
          </cell>
          <cell r="I182">
            <v>3.88761222299744E-2</v>
          </cell>
        </row>
        <row r="183">
          <cell r="A183" t="str">
            <v>T_C-MHY-DSL-S2</v>
          </cell>
          <cell r="B183" t="str">
            <v>VAR_fout</v>
          </cell>
          <cell r="C183" t="str">
            <v>TPCAR</v>
          </cell>
          <cell r="E183">
            <v>9.0043000361387222E-5</v>
          </cell>
          <cell r="F183">
            <v>6.953470895776641E-4</v>
          </cell>
          <cell r="G183">
            <v>1.2683856377731838E-3</v>
          </cell>
          <cell r="H183">
            <v>1.0328543819193331E-3</v>
          </cell>
          <cell r="I183">
            <v>3.2565332925172687E-4</v>
          </cell>
        </row>
        <row r="184">
          <cell r="A184" t="str">
            <v>T_C-MHY-DSL-S2</v>
          </cell>
          <cell r="B184" t="str">
            <v>VAR_fin</v>
          </cell>
          <cell r="C184" t="str">
            <v>TDSL</v>
          </cell>
          <cell r="E184">
            <v>1.9916547234081908E-4</v>
          </cell>
          <cell r="F184">
            <v>1.4638410736870556E-3</v>
          </cell>
          <cell r="G184">
            <v>2.5504352127991158E-3</v>
          </cell>
          <cell r="H184">
            <v>1.7851008324680498E-3</v>
          </cell>
          <cell r="I184">
            <v>5.3037001678000561E-4</v>
          </cell>
        </row>
        <row r="185">
          <cell r="A185" t="str">
            <v>T_C-MHY-DSL-S2</v>
          </cell>
          <cell r="B185" t="str">
            <v>VAR_ncap</v>
          </cell>
          <cell r="C185" t="str">
            <v>-</v>
          </cell>
          <cell r="E185">
            <v>7.1206085265677898E-6</v>
          </cell>
          <cell r="F185">
            <v>5.3587927323912402E-5</v>
          </cell>
          <cell r="G185">
            <v>5.3701050079548797E-5</v>
          </cell>
          <cell r="H185">
            <v>4.5346929208718897E-5</v>
          </cell>
        </row>
        <row r="186">
          <cell r="A186" t="str">
            <v>T_C-MHY-DSL-S2</v>
          </cell>
          <cell r="B186" t="str">
            <v>VAR_cap</v>
          </cell>
          <cell r="C186" t="str">
            <v>-</v>
          </cell>
          <cell r="E186">
            <v>7.0258107906257499E-6</v>
          </cell>
          <cell r="F186">
            <v>5.9498165798171299E-5</v>
          </cell>
          <cell r="G186">
            <v>1.0271821774925601E-4</v>
          </cell>
          <cell r="H186">
            <v>9.6101482711693703E-5</v>
          </cell>
          <cell r="I186">
            <v>3.1004885785893199E-5</v>
          </cell>
        </row>
        <row r="187">
          <cell r="A187" t="str">
            <v>T_C-MHY-GSL-S4</v>
          </cell>
          <cell r="B187" t="str">
            <v>VAR_fout</v>
          </cell>
          <cell r="C187" t="str">
            <v>CO2_T</v>
          </cell>
          <cell r="E187">
            <v>1.9708677617021799E-2</v>
          </cell>
          <cell r="F187">
            <v>0.20239168777346692</v>
          </cell>
          <cell r="G187">
            <v>0.34617235655058298</v>
          </cell>
          <cell r="H187">
            <v>0.3444956251379912</v>
          </cell>
          <cell r="I187">
            <v>0.12311529172380981</v>
          </cell>
        </row>
        <row r="188">
          <cell r="A188" t="str">
            <v>T_C-MHY-GSL-S4</v>
          </cell>
          <cell r="B188" t="str">
            <v>VAR_fout</v>
          </cell>
          <cell r="C188" t="str">
            <v>TPCAR</v>
          </cell>
          <cell r="E188">
            <v>1.0503939693000734E-4</v>
          </cell>
          <cell r="F188">
            <v>1.1455058946466745E-3</v>
          </cell>
          <cell r="G188">
            <v>2.0665724780464124E-3</v>
          </cell>
          <cell r="H188">
            <v>2.5088477370967073E-3</v>
          </cell>
          <cell r="I188">
            <v>9.422059783732458E-4</v>
          </cell>
        </row>
        <row r="189">
          <cell r="A189" t="str">
            <v>T_C-MHY-GSL-S4</v>
          </cell>
          <cell r="B189" t="str">
            <v>VAR_fin</v>
          </cell>
          <cell r="C189" t="str">
            <v>TGSL</v>
          </cell>
          <cell r="E189">
            <v>2.6705525226316873E-4</v>
          </cell>
          <cell r="F189">
            <v>2.7424347936784096E-3</v>
          </cell>
          <cell r="G189">
            <v>4.6906823380837926E-3</v>
          </cell>
          <cell r="H189">
            <v>4.6679624002437803E-3</v>
          </cell>
          <cell r="I189">
            <v>1.6682288851464693E-3</v>
          </cell>
        </row>
        <row r="190">
          <cell r="A190" t="str">
            <v>T_C-MHY-GSL-S4</v>
          </cell>
          <cell r="B190" t="str">
            <v>VAR_ncap</v>
          </cell>
          <cell r="C190" t="str">
            <v>-</v>
          </cell>
          <cell r="E190">
            <v>8.7388417091263397E-6</v>
          </cell>
          <cell r="F190">
            <v>9.2173290983437405E-5</v>
          </cell>
          <cell r="G190">
            <v>9.4691538528832807E-5</v>
          </cell>
          <cell r="H190">
            <v>1.70151425014209E-4</v>
          </cell>
        </row>
        <row r="191">
          <cell r="A191" t="str">
            <v>T_C-MHY-GSL-S4</v>
          </cell>
          <cell r="B191" t="str">
            <v>VAR_cap</v>
          </cell>
          <cell r="C191" t="str">
            <v>-</v>
          </cell>
          <cell r="E191">
            <v>8.6225001906044199E-6</v>
          </cell>
          <cell r="F191">
            <v>9.9075133690576793E-5</v>
          </cell>
          <cell r="G191">
            <v>1.7626200394833599E-4</v>
          </cell>
          <cell r="H191">
            <v>2.5835499058520899E-4</v>
          </cell>
          <cell r="I191">
            <v>1.01029265456054E-4</v>
          </cell>
        </row>
        <row r="192">
          <cell r="A192" t="str">
            <v>T_C-MHY-DSL-S3</v>
          </cell>
          <cell r="B192" t="str">
            <v>VAR_fout</v>
          </cell>
          <cell r="C192" t="str">
            <v>CO2_T</v>
          </cell>
          <cell r="E192">
            <v>1.56235901870398E-2</v>
          </cell>
          <cell r="F192">
            <v>0.1045569436434038</v>
          </cell>
          <cell r="G192">
            <v>0.17148815923447711</v>
          </cell>
          <cell r="H192">
            <v>0.13898022391361417</v>
          </cell>
          <cell r="I192">
            <v>4.1960405079008903E-2</v>
          </cell>
        </row>
        <row r="193">
          <cell r="A193" t="str">
            <v>T_C-MHY-DSL-S3</v>
          </cell>
          <cell r="B193" t="str">
            <v>VAR_fout</v>
          </cell>
          <cell r="C193" t="str">
            <v>TPCAR</v>
          </cell>
          <cell r="E193">
            <v>8.9581253231058188E-5</v>
          </cell>
          <cell r="F193">
            <v>6.2971455000443042E-4</v>
          </cell>
          <cell r="G193">
            <v>1.080248070324176E-3</v>
          </cell>
          <cell r="H193">
            <v>1.0272318217839022E-3</v>
          </cell>
          <cell r="I193">
            <v>3.2705411679886644E-4</v>
          </cell>
        </row>
        <row r="194">
          <cell r="A194" t="str">
            <v>T_C-MHY-DSL-S3</v>
          </cell>
          <cell r="B194" t="str">
            <v>VAR_fin</v>
          </cell>
          <cell r="C194" t="str">
            <v>TDSL</v>
          </cell>
          <cell r="E194">
            <v>2.1314584156943809E-4</v>
          </cell>
          <cell r="F194">
            <v>1.4264248791733124E-3</v>
          </cell>
          <cell r="G194">
            <v>2.3395383251633975E-3</v>
          </cell>
          <cell r="H194">
            <v>1.8960467109633596E-3</v>
          </cell>
          <cell r="I194">
            <v>5.7244754541621915E-4</v>
          </cell>
        </row>
        <row r="195">
          <cell r="A195" t="str">
            <v>T_C-MHY-DSL-S3</v>
          </cell>
          <cell r="B195" t="str">
            <v>VAR_ncap</v>
          </cell>
          <cell r="C195" t="str">
            <v>-</v>
          </cell>
          <cell r="E195">
            <v>6.5787238167026996E-6</v>
          </cell>
          <cell r="F195">
            <v>4.1324678882706798E-5</v>
          </cell>
          <cell r="G195">
            <v>3.9536189278398499E-5</v>
          </cell>
          <cell r="H195">
            <v>3.7063646677385402E-5</v>
          </cell>
        </row>
        <row r="196">
          <cell r="A196" t="str">
            <v>T_C-MHY-DSL-S3</v>
          </cell>
          <cell r="B196" t="str">
            <v>VAR_cap</v>
          </cell>
          <cell r="C196" t="str">
            <v>-</v>
          </cell>
          <cell r="E196">
            <v>6.4911402736832399E-6</v>
          </cell>
          <cell r="F196">
            <v>4.6894113153179198E-5</v>
          </cell>
          <cell r="G196">
            <v>7.8245611849038903E-5</v>
          </cell>
          <cell r="H196">
            <v>8.0469297950234693E-5</v>
          </cell>
          <cell r="I196">
            <v>2.64541857073522E-5</v>
          </cell>
        </row>
        <row r="197">
          <cell r="A197" t="str">
            <v>T_B_c-HYBDSL-S1</v>
          </cell>
          <cell r="B197" t="str">
            <v>VAR_fout</v>
          </cell>
          <cell r="C197" t="str">
            <v>CO2_T</v>
          </cell>
          <cell r="E197">
            <v>16.779128067723398</v>
          </cell>
          <cell r="F197">
            <v>16.777136272840519</v>
          </cell>
          <cell r="G197">
            <v>1.0206854069944515</v>
          </cell>
          <cell r="H197">
            <v>0.17556263200043479</v>
          </cell>
          <cell r="I197">
            <v>4.5281393491090297E-2</v>
          </cell>
        </row>
        <row r="198">
          <cell r="A198" t="str">
            <v>T_B_c-HYBDSL-S1</v>
          </cell>
          <cell r="B198" t="str">
            <v>VAR_fout</v>
          </cell>
          <cell r="C198" t="str">
            <v>TPBSc</v>
          </cell>
          <cell r="E198">
            <v>3.7201066573513887E-2</v>
          </cell>
          <cell r="F198">
            <v>3.7202000766821577E-2</v>
          </cell>
          <cell r="G198">
            <v>2.5478442913700106E-3</v>
          </cell>
          <cell r="H198">
            <v>4.6117926398418091E-4</v>
          </cell>
          <cell r="I198">
            <v>1.2996370484196371E-4</v>
          </cell>
        </row>
        <row r="199">
          <cell r="A199" t="str">
            <v>T_B_c-HYBDSL-S1</v>
          </cell>
          <cell r="B199" t="str">
            <v>VAR_fin</v>
          </cell>
          <cell r="C199" t="str">
            <v>TDSL</v>
          </cell>
          <cell r="E199">
            <v>0.22891034198804164</v>
          </cell>
          <cell r="F199">
            <v>0.22888316879727902</v>
          </cell>
          <cell r="G199">
            <v>1.3924766807564134E-2</v>
          </cell>
          <cell r="H199">
            <v>2.3951245839076993E-3</v>
          </cell>
          <cell r="I199">
            <v>6.1775434503533828E-4</v>
          </cell>
        </row>
        <row r="200">
          <cell r="A200" t="str">
            <v>T_B_c-HYBDSL-S1</v>
          </cell>
          <cell r="B200" t="str">
            <v>VAR_ncap</v>
          </cell>
          <cell r="C200" t="str">
            <v>-</v>
          </cell>
          <cell r="E200">
            <v>8.0852707920499604E-4</v>
          </cell>
          <cell r="F200">
            <v>2.6058631392855002E-6</v>
          </cell>
          <cell r="G200">
            <v>5.14571544314784E-5</v>
          </cell>
          <cell r="H200">
            <v>2.2795622181569901E-6</v>
          </cell>
          <cell r="I200">
            <v>1.46635946595033E-6</v>
          </cell>
        </row>
        <row r="201">
          <cell r="A201" t="str">
            <v>T_B_c-HYBDSL-S1</v>
          </cell>
          <cell r="B201" t="str">
            <v>VAR_cap</v>
          </cell>
          <cell r="C201" t="str">
            <v>-</v>
          </cell>
          <cell r="E201">
            <v>8.0852707920499604E-4</v>
          </cell>
          <cell r="F201">
            <v>8.0895560978558887E-4</v>
          </cell>
          <cell r="G201">
            <v>5.5876943016518014E-5</v>
          </cell>
          <cell r="H201">
            <v>1.0775503561319221E-5</v>
          </cell>
          <cell r="I201">
            <v>3.3815157601776916E-6</v>
          </cell>
        </row>
        <row r="202">
          <cell r="A202" t="str">
            <v>T_C-MHY-DSL-S4</v>
          </cell>
          <cell r="B202" t="str">
            <v>VAR_fout</v>
          </cell>
          <cell r="C202" t="str">
            <v>CO2_T</v>
          </cell>
          <cell r="E202">
            <v>1.4805617223821401E-2</v>
          </cell>
          <cell r="F202">
            <v>6.5684054385853105E-2</v>
          </cell>
          <cell r="G202">
            <v>0.10109581570492501</v>
          </cell>
          <cell r="H202">
            <v>8.927332672903357E-2</v>
          </cell>
          <cell r="I202">
            <v>2.892712790148138E-2</v>
          </cell>
        </row>
        <row r="203">
          <cell r="A203" t="str">
            <v>T_C-MHY-DSL-S4</v>
          </cell>
          <cell r="B203" t="str">
            <v>VAR_fout</v>
          </cell>
          <cell r="C203" t="str">
            <v>TPCAR</v>
          </cell>
          <cell r="E203">
            <v>8.0680320482586954E-5</v>
          </cell>
          <cell r="F203">
            <v>3.7426962029158068E-4</v>
          </cell>
          <cell r="G203">
            <v>6.0130031222891528E-4</v>
          </cell>
          <cell r="H203">
            <v>6.2655102098617313E-4</v>
          </cell>
          <cell r="I203">
            <v>2.1294781141319296E-4</v>
          </cell>
        </row>
        <row r="204">
          <cell r="A204" t="str">
            <v>T_C-MHY-DSL-S4</v>
          </cell>
          <cell r="B204" t="str">
            <v>VAR_fin</v>
          </cell>
          <cell r="C204" t="str">
            <v>TDSL</v>
          </cell>
          <cell r="E204">
            <v>2.0198659241229785E-4</v>
          </cell>
          <cell r="F204">
            <v>8.9609896842910255E-4</v>
          </cell>
          <cell r="G204">
            <v>1.3792062169839696E-3</v>
          </cell>
          <cell r="H204">
            <v>1.2179171450072796E-3</v>
          </cell>
          <cell r="I204">
            <v>3.9464021693698956E-4</v>
          </cell>
        </row>
        <row r="205">
          <cell r="A205" t="str">
            <v>T_C-MHY-DSL-S4</v>
          </cell>
          <cell r="B205" t="str">
            <v>VAR_ncap</v>
          </cell>
          <cell r="C205" t="str">
            <v>-</v>
          </cell>
          <cell r="E205">
            <v>6.7231339396398102E-6</v>
          </cell>
          <cell r="F205">
            <v>2.7045403219875501E-5</v>
          </cell>
          <cell r="G205">
            <v>2.4498492886460001E-5</v>
          </cell>
          <cell r="H205">
            <v>2.8727568912921101E-5</v>
          </cell>
        </row>
        <row r="206">
          <cell r="A206" t="str">
            <v>T_C-MHY-DSL-S4</v>
          </cell>
          <cell r="B206" t="str">
            <v>VAR_cap</v>
          </cell>
          <cell r="C206" t="str">
            <v>-</v>
          </cell>
          <cell r="E206">
            <v>6.6336278428595998E-6</v>
          </cell>
          <cell r="F206">
            <v>3.2939271410703398E-5</v>
          </cell>
          <cell r="G206">
            <v>5.1709171666408399E-5</v>
          </cell>
          <cell r="H206">
            <v>5.83343980132382E-5</v>
          </cell>
          <cell r="I206">
            <v>2.01332606437836E-5</v>
          </cell>
        </row>
        <row r="207">
          <cell r="A207" t="str">
            <v>T_B_c-HYBDSL-S2</v>
          </cell>
          <cell r="B207" t="str">
            <v>VAR_fout</v>
          </cell>
          <cell r="C207" t="str">
            <v>CO2_T</v>
          </cell>
          <cell r="E207">
            <v>4.9296312288454297E-2</v>
          </cell>
          <cell r="F207">
            <v>8.1326175501828302E-2</v>
          </cell>
          <cell r="G207">
            <v>0.96206155688361283</v>
          </cell>
          <cell r="H207">
            <v>0.31640244093690639</v>
          </cell>
          <cell r="I207">
            <v>5.2739421154765501E-2</v>
          </cell>
        </row>
        <row r="208">
          <cell r="A208" t="str">
            <v>T_B_c-HYBDSL-S2</v>
          </cell>
          <cell r="B208" t="str">
            <v>VAR_fout</v>
          </cell>
          <cell r="C208" t="str">
            <v>TPBSc</v>
          </cell>
          <cell r="E208">
            <v>7.8345448401024911E-5</v>
          </cell>
          <cell r="F208">
            <v>1.3202112178593056E-4</v>
          </cell>
          <cell r="G208">
            <v>1.7202664467469183E-3</v>
          </cell>
          <cell r="H208">
            <v>5.8969090159760845E-4</v>
          </cell>
          <cell r="I208">
            <v>1.0637203911113248E-4</v>
          </cell>
        </row>
        <row r="209">
          <cell r="A209" t="str">
            <v>T_B_c-HYBDSL-S2</v>
          </cell>
          <cell r="B209" t="str">
            <v>VAR_fin</v>
          </cell>
          <cell r="C209" t="str">
            <v>TDSL</v>
          </cell>
          <cell r="E209">
            <v>6.7252813490387869E-4</v>
          </cell>
          <cell r="F209">
            <v>1.1094976193973848E-3</v>
          </cell>
          <cell r="G209">
            <v>1.3124987133473584E-2</v>
          </cell>
          <cell r="H209">
            <v>4.3165408040505733E-3</v>
          </cell>
          <cell r="I209">
            <v>7.1950097073349921E-4</v>
          </cell>
        </row>
        <row r="210">
          <cell r="A210" t="str">
            <v>T_B_c-HYBDSL-S2</v>
          </cell>
          <cell r="B210" t="str">
            <v>VAR_ncap</v>
          </cell>
          <cell r="C210" t="str">
            <v>-</v>
          </cell>
          <cell r="E210">
            <v>1.72801038394519E-6</v>
          </cell>
          <cell r="F210">
            <v>1.3397813855941199E-6</v>
          </cell>
          <cell r="G210">
            <v>3.4638699726044497E-5</v>
          </cell>
          <cell r="H210">
            <v>1.4897876072468101E-6</v>
          </cell>
          <cell r="I210">
            <v>7.48713193563813E-7</v>
          </cell>
        </row>
        <row r="211">
          <cell r="A211" t="str">
            <v>T_B_c-HYBDSL-S2</v>
          </cell>
          <cell r="B211" t="str">
            <v>VAR_cap</v>
          </cell>
          <cell r="C211" t="str">
            <v>-</v>
          </cell>
          <cell r="E211">
            <v>1.72801038394519E-6</v>
          </cell>
          <cell r="F211">
            <v>3.0490559421099807E-6</v>
          </cell>
          <cell r="G211">
            <v>3.7447307740391068E-5</v>
          </cell>
          <cell r="H211">
            <v>1.3001595864309649E-5</v>
          </cell>
          <cell r="I211">
            <v>2.4358518165006371E-6</v>
          </cell>
        </row>
        <row r="212">
          <cell r="A212" t="str">
            <v>T_C-BATELCEXT</v>
          </cell>
          <cell r="B212" t="str">
            <v>VAR_fout</v>
          </cell>
          <cell r="C212" t="str">
            <v>TPCAR</v>
          </cell>
          <cell r="D212">
            <v>0.41619320596464099</v>
          </cell>
          <cell r="E212">
            <v>0.36070440218267324</v>
          </cell>
          <cell r="F212">
            <v>0.27746355747382501</v>
          </cell>
          <cell r="G212">
            <v>0.13873294654173918</v>
          </cell>
        </row>
        <row r="213">
          <cell r="A213" t="str">
            <v>T_C-BATELCEXT</v>
          </cell>
          <cell r="B213" t="str">
            <v>VAR_fin</v>
          </cell>
          <cell r="C213" t="str">
            <v>T-ELC-car</v>
          </cell>
          <cell r="D213">
            <v>0.46788936925554742</v>
          </cell>
          <cell r="E213">
            <v>0.37693311825702602</v>
          </cell>
          <cell r="F213">
            <v>0.26222923652516961</v>
          </cell>
          <cell r="G213">
            <v>0.11309638555266935</v>
          </cell>
        </row>
        <row r="214">
          <cell r="A214" t="str">
            <v>T_C-BATELCEXT</v>
          </cell>
          <cell r="B214" t="str">
            <v>VAR_cap</v>
          </cell>
          <cell r="C214" t="str">
            <v>-</v>
          </cell>
          <cell r="D214">
            <v>4.2040000000000001E-2</v>
          </cell>
          <cell r="E214">
            <v>3.6434666666666699E-2</v>
          </cell>
          <cell r="F214">
            <v>2.8026645899427868E-2</v>
          </cell>
          <cell r="G214">
            <v>1.40133333333333E-2</v>
          </cell>
        </row>
        <row r="215">
          <cell r="A215" t="str">
            <v>D-TDSL</v>
          </cell>
          <cell r="B215" t="str">
            <v>VAR_fout</v>
          </cell>
          <cell r="C215" t="str">
            <v>CO2</v>
          </cell>
          <cell r="D215">
            <v>8707.6061912254099</v>
          </cell>
          <cell r="E215">
            <v>8093.5529165175803</v>
          </cell>
          <cell r="F215">
            <v>6528.7749259172997</v>
          </cell>
          <cell r="G215">
            <v>4519.9643634981903</v>
          </cell>
          <cell r="H215">
            <v>2872.85861632154</v>
          </cell>
          <cell r="I215">
            <v>656.28495773898305</v>
          </cell>
        </row>
        <row r="216">
          <cell r="A216" t="str">
            <v>D-TDSL</v>
          </cell>
          <cell r="B216" t="str">
            <v>VAR_fout</v>
          </cell>
          <cell r="C216" t="str">
            <v>TDSL</v>
          </cell>
          <cell r="D216">
            <v>117.04827146921208</v>
          </cell>
          <cell r="E216">
            <v>108.79412299072592</v>
          </cell>
          <cell r="F216">
            <v>87.760264199845565</v>
          </cell>
          <cell r="G216">
            <v>60.757687501189984</v>
          </cell>
          <cell r="H216">
            <v>38.617173058965285</v>
          </cell>
          <cell r="I216">
            <v>8.8218298126528438</v>
          </cell>
        </row>
        <row r="217">
          <cell r="A217" t="str">
            <v>D-TDSL</v>
          </cell>
          <cell r="B217" t="str">
            <v>VAR_fin</v>
          </cell>
          <cell r="C217" t="str">
            <v>DSL</v>
          </cell>
          <cell r="D217">
            <v>118.79408173568089</v>
          </cell>
          <cell r="E217">
            <v>110.41682014348689</v>
          </cell>
          <cell r="F217">
            <v>89.069235005693017</v>
          </cell>
          <cell r="G217">
            <v>61.663906732581047</v>
          </cell>
          <cell r="H217">
            <v>39.193159840675932</v>
          </cell>
          <cell r="I217">
            <v>8.9534100646518802</v>
          </cell>
        </row>
        <row r="218">
          <cell r="A218" t="str">
            <v>T_B_c-HYBDSL-S3</v>
          </cell>
          <cell r="B218" t="str">
            <v>VAR_fout</v>
          </cell>
          <cell r="C218" t="str">
            <v>CO2_T</v>
          </cell>
          <cell r="E218">
            <v>4.0278593853494901E-2</v>
          </cell>
          <cell r="F218">
            <v>5.86878820933011E-2</v>
          </cell>
          <cell r="G218">
            <v>4.9168582756765131</v>
          </cell>
          <cell r="H218">
            <v>0.27630219951750512</v>
          </cell>
          <cell r="I218">
            <v>3.3091876656015498E-2</v>
          </cell>
        </row>
        <row r="219">
          <cell r="A219" t="str">
            <v>T_B_c-HYBDSL-S3</v>
          </cell>
          <cell r="B219" t="str">
            <v>VAR_fout</v>
          </cell>
          <cell r="C219" t="str">
            <v>TPBSc</v>
          </cell>
          <cell r="E219">
            <v>4.2990847850380425E-5</v>
          </cell>
          <cell r="F219">
            <v>6.3776671717564283E-5</v>
          </cell>
          <cell r="G219">
            <v>5.9519124398085804E-3</v>
          </cell>
          <cell r="H219">
            <v>3.5698128858157869E-4</v>
          </cell>
          <cell r="I219">
            <v>4.6579783263384954E-5</v>
          </cell>
        </row>
        <row r="220">
          <cell r="A220" t="str">
            <v>T_B_c-HYBDSL-S3</v>
          </cell>
          <cell r="B220" t="str">
            <v>VAR_fin</v>
          </cell>
          <cell r="C220" t="str">
            <v>TDSL</v>
          </cell>
          <cell r="E220">
            <v>5.4950332678710607E-4</v>
          </cell>
          <cell r="F220">
            <v>8.0065323456072481E-4</v>
          </cell>
          <cell r="G220">
            <v>6.7078557649065729E-2</v>
          </cell>
          <cell r="H220">
            <v>3.7694706619032098E-3</v>
          </cell>
          <cell r="I220">
            <v>4.5145807170553085E-4</v>
          </cell>
        </row>
        <row r="221">
          <cell r="A221" t="str">
            <v>T_B_c-HYBDSL-S3</v>
          </cell>
          <cell r="B221" t="str">
            <v>VAR_ncap</v>
          </cell>
          <cell r="C221" t="str">
            <v>-</v>
          </cell>
          <cell r="E221">
            <v>9.2774758254806605E-7</v>
          </cell>
          <cell r="F221">
            <v>5.3747007973824695E-7</v>
          </cell>
          <cell r="G221">
            <v>1.28200695869409E-4</v>
          </cell>
          <cell r="H221">
            <v>1.5236895846814101E-6</v>
          </cell>
          <cell r="I221">
            <v>4.6939132057722597E-7</v>
          </cell>
        </row>
        <row r="222">
          <cell r="A222" t="str">
            <v>T_B_c-HYBDSL-S3</v>
          </cell>
          <cell r="B222" t="str">
            <v>VAR_cap</v>
          </cell>
          <cell r="C222" t="str">
            <v>-</v>
          </cell>
          <cell r="E222">
            <v>9.2774758254806605E-7</v>
          </cell>
          <cell r="F222">
            <v>1.4652176622863099E-6</v>
          </cell>
          <cell r="G222">
            <v>1.29287850588723E-4</v>
          </cell>
          <cell r="H222">
            <v>7.7856910661609602E-6</v>
          </cell>
          <cell r="I222">
            <v>9.9128737677367406E-7</v>
          </cell>
        </row>
        <row r="223">
          <cell r="A223" t="str">
            <v>T-Bat-Car-STG_S1</v>
          </cell>
          <cell r="B223" t="str">
            <v>VAR_fout</v>
          </cell>
          <cell r="C223" t="str">
            <v>T-ELC-car-BatSTGAUXout_S1</v>
          </cell>
          <cell r="D223">
            <v>7.6726776103199015E-3</v>
          </cell>
          <cell r="E223">
            <v>0.1808558733404067</v>
          </cell>
          <cell r="F223">
            <v>0.4324365305428593</v>
          </cell>
          <cell r="G223">
            <v>0.87924987579347635</v>
          </cell>
          <cell r="H223">
            <v>1.8430440704992619</v>
          </cell>
          <cell r="I223">
            <v>2.299102611293848</v>
          </cell>
        </row>
        <row r="224">
          <cell r="A224" t="str">
            <v>T-Bat-Car-STG_S1</v>
          </cell>
          <cell r="B224" t="str">
            <v>VAR_fout</v>
          </cell>
          <cell r="C224" t="str">
            <v>T-ELC-car-BatSTGOut_S1</v>
          </cell>
          <cell r="D224">
            <v>7.6726776103198998E-3</v>
          </cell>
          <cell r="E224">
            <v>0.1808558733404067</v>
          </cell>
          <cell r="F224">
            <v>0.4324365305428593</v>
          </cell>
          <cell r="G224">
            <v>0.87924987579347613</v>
          </cell>
          <cell r="H224">
            <v>1.8430440704992619</v>
          </cell>
          <cell r="I224">
            <v>2.2991026112938475</v>
          </cell>
        </row>
        <row r="225">
          <cell r="A225" t="str">
            <v>T-Bat-Car-STG_S1</v>
          </cell>
          <cell r="B225" t="str">
            <v>VAR_fin</v>
          </cell>
          <cell r="C225" t="str">
            <v>T-ELC-car-BatSTGAUXin_S1</v>
          </cell>
          <cell r="D225">
            <v>7.6704372707280333E-3</v>
          </cell>
          <cell r="E225">
            <v>0.18087400925903147</v>
          </cell>
          <cell r="F225">
            <v>0.43247985130416927</v>
          </cell>
          <cell r="G225">
            <v>0.87933780957435681</v>
          </cell>
          <cell r="H225">
            <v>1.8432283933384428</v>
          </cell>
          <cell r="I225">
            <v>2.2993325445476356</v>
          </cell>
        </row>
        <row r="226">
          <cell r="A226" t="str">
            <v>T-Bat-Car-STG_S1</v>
          </cell>
          <cell r="B226" t="str">
            <v>VAR_fin</v>
          </cell>
          <cell r="C226" t="str">
            <v>T-ELC-car-BatSTGin_S1</v>
          </cell>
          <cell r="D226">
            <v>7.6704372707280333E-3</v>
          </cell>
          <cell r="E226">
            <v>0.18087400925903147</v>
          </cell>
          <cell r="F226">
            <v>0.43247985130416927</v>
          </cell>
          <cell r="G226">
            <v>0.87933780957435681</v>
          </cell>
          <cell r="H226">
            <v>1.8432283933384428</v>
          </cell>
          <cell r="I226">
            <v>2.2993325445476356</v>
          </cell>
        </row>
        <row r="227">
          <cell r="A227" t="str">
            <v>T-Bat-Car-STG_S1</v>
          </cell>
          <cell r="B227" t="str">
            <v>VAR_ncap</v>
          </cell>
          <cell r="C227" t="str">
            <v>-</v>
          </cell>
          <cell r="D227">
            <v>5.9949271383221304E-3</v>
          </cell>
          <cell r="E227">
            <v>2.6467103502586502</v>
          </cell>
          <cell r="F227">
            <v>6.8313035075467301</v>
          </cell>
          <cell r="G227">
            <v>11.090666793354499</v>
          </cell>
          <cell r="H227">
            <v>11.0456062312493</v>
          </cell>
          <cell r="I227">
            <v>19.608618592102001</v>
          </cell>
        </row>
        <row r="228">
          <cell r="A228" t="str">
            <v>T-Bat-Car-STG_S1</v>
          </cell>
          <cell r="B228" t="str">
            <v>VAR_cap</v>
          </cell>
          <cell r="C228" t="str">
            <v>-</v>
          </cell>
          <cell r="D228">
            <v>5.9949271383221304E-3</v>
          </cell>
          <cell r="E228">
            <v>2.617294631758643</v>
          </cell>
          <cell r="F228">
            <v>9.2063536605068439</v>
          </cell>
          <cell r="G228">
            <v>18.414856692559106</v>
          </cell>
          <cell r="H228">
            <v>25.993600063483068</v>
          </cell>
          <cell r="I228">
            <v>25.410511089792731</v>
          </cell>
        </row>
        <row r="229">
          <cell r="A229" t="str">
            <v>T_B_c-HYBDSL-S4</v>
          </cell>
          <cell r="B229" t="str">
            <v>VAR_fout</v>
          </cell>
          <cell r="C229" t="str">
            <v>CO2_T</v>
          </cell>
          <cell r="E229">
            <v>1.8022273936306899E-4</v>
          </cell>
          <cell r="F229">
            <v>2.4248428307519212E-3</v>
          </cell>
          <cell r="G229">
            <v>1.5709818396167561E-3</v>
          </cell>
          <cell r="H229">
            <v>5.0013443515295603E-3</v>
          </cell>
        </row>
        <row r="230">
          <cell r="A230" t="str">
            <v>T_B_c-HYBDSL-S4</v>
          </cell>
          <cell r="B230" t="str">
            <v>VAR_fout</v>
          </cell>
          <cell r="C230" t="str">
            <v>TPBSc</v>
          </cell>
          <cell r="E230">
            <v>1.2969998624281611E-7</v>
          </cell>
          <cell r="F230">
            <v>1.7975613028081708E-6</v>
          </cell>
          <cell r="G230">
            <v>1.2079094460157576E-6</v>
          </cell>
          <cell r="H230">
            <v>4.4143728142841163E-6</v>
          </cell>
        </row>
        <row r="231">
          <cell r="A231" t="str">
            <v>T_B_c-HYBDSL-S4</v>
          </cell>
          <cell r="B231" t="str">
            <v>VAR_fin</v>
          </cell>
          <cell r="C231" t="str">
            <v>TDSL</v>
          </cell>
          <cell r="E231">
            <v>2.458700400587569E-6</v>
          </cell>
          <cell r="F231">
            <v>3.3081075453641535E-5</v>
          </cell>
          <cell r="G231">
            <v>2.1432221550024014E-5</v>
          </cell>
          <cell r="H231">
            <v>6.8231164413773101E-5</v>
          </cell>
        </row>
        <row r="232">
          <cell r="A232" t="str">
            <v>T_B_c-HYBDSL-S4</v>
          </cell>
          <cell r="B232" t="str">
            <v>VAR_ncap</v>
          </cell>
          <cell r="C232" t="str">
            <v>-</v>
          </cell>
          <cell r="E232">
            <v>1.3759242022128801E-8</v>
          </cell>
          <cell r="F232">
            <v>2.5643405417021399E-8</v>
          </cell>
          <cell r="G232">
            <v>1.34167892446963E-8</v>
          </cell>
          <cell r="H232">
            <v>3.25092177174911E-8</v>
          </cell>
        </row>
        <row r="233">
          <cell r="A233" t="str">
            <v>T_B_c-HYBDSL-S4</v>
          </cell>
          <cell r="B233" t="str">
            <v>VAR_cap</v>
          </cell>
          <cell r="C233" t="str">
            <v>-</v>
          </cell>
          <cell r="E233">
            <v>1.3759242022128801E-8</v>
          </cell>
          <cell r="F233">
            <v>3.9402647439150097E-8</v>
          </cell>
          <cell r="G233">
            <v>3.6356748123416603E-8</v>
          </cell>
          <cell r="H233">
            <v>7.0637407574648095E-8</v>
          </cell>
          <cell r="I233">
            <v>5.7049982851846699E-9</v>
          </cell>
        </row>
        <row r="234">
          <cell r="A234" t="str">
            <v>TFHGV-ICEDSLExt</v>
          </cell>
          <cell r="B234" t="str">
            <v>VAR_fout</v>
          </cell>
          <cell r="C234" t="str">
            <v>CO2_T</v>
          </cell>
          <cell r="D234">
            <v>1410.1938791528701</v>
          </cell>
          <cell r="E234">
            <v>1167.2557082190101</v>
          </cell>
          <cell r="F234">
            <v>838.94097719291005</v>
          </cell>
          <cell r="G234">
            <v>356.92599647616299</v>
          </cell>
        </row>
        <row r="235">
          <cell r="A235" t="str">
            <v>TFHGV-ICEDSLExt</v>
          </cell>
          <cell r="B235" t="str">
            <v>VAR_fout</v>
          </cell>
          <cell r="C235" t="str">
            <v>TFHGV</v>
          </cell>
          <cell r="D235">
            <v>1.5766787495988042</v>
          </cell>
          <cell r="E235">
            <v>1.3375860342414143</v>
          </cell>
          <cell r="F235">
            <v>0.9964287827186199</v>
          </cell>
          <cell r="G235">
            <v>0.42392891259094234</v>
          </cell>
        </row>
        <row r="236">
          <cell r="A236" t="str">
            <v>TFHGV-ICEDSLExt</v>
          </cell>
          <cell r="B236" t="str">
            <v>VAR_fin</v>
          </cell>
          <cell r="C236" t="str">
            <v>TDSL</v>
          </cell>
          <cell r="D236">
            <v>19.238661379984528</v>
          </cell>
          <cell r="E236">
            <v>15.92436164009564</v>
          </cell>
          <cell r="F236">
            <v>11.445306646560852</v>
          </cell>
          <cell r="G236">
            <v>4.8693860365097192</v>
          </cell>
        </row>
        <row r="237">
          <cell r="A237" t="str">
            <v>TFHGV-ICEDSLExt</v>
          </cell>
          <cell r="B237" t="str">
            <v>VAR_cap</v>
          </cell>
          <cell r="C237" t="str">
            <v>-</v>
          </cell>
          <cell r="D237">
            <v>2.9662000000000001E-2</v>
          </cell>
          <cell r="E237">
            <v>2.5707066666666702E-2</v>
          </cell>
          <cell r="F237">
            <v>1.9774666666666701E-2</v>
          </cell>
          <cell r="G237">
            <v>9.8873333333333296E-3</v>
          </cell>
        </row>
        <row r="238">
          <cell r="A238" t="str">
            <v>TPSHPGSLEXT</v>
          </cell>
          <cell r="B238" t="str">
            <v>VAR_fout</v>
          </cell>
          <cell r="C238" t="str">
            <v>TPSHP</v>
          </cell>
          <cell r="D238">
            <v>1.5951113482171899</v>
          </cell>
          <cell r="E238">
            <v>1.3865730818279E-5</v>
          </cell>
          <cell r="F238">
            <v>1.00324876049035E-4</v>
          </cell>
          <cell r="G238">
            <v>8.8597118476759401E-5</v>
          </cell>
          <cell r="H238">
            <v>1.2887373801719499E-4</v>
          </cell>
        </row>
        <row r="239">
          <cell r="A239" t="str">
            <v>TPSHPGSLEXT</v>
          </cell>
          <cell r="B239" t="str">
            <v>VAR_fout</v>
          </cell>
          <cell r="C239" t="str">
            <v>CO2_T</v>
          </cell>
          <cell r="D239">
            <v>129.873812963153</v>
          </cell>
          <cell r="E239">
            <v>1.12894647317461E-3</v>
          </cell>
          <cell r="F239">
            <v>8.1684417843974205E-3</v>
          </cell>
          <cell r="G239">
            <v>7.2135688878305296E-3</v>
          </cell>
          <cell r="H239">
            <v>1.0492887387337901E-2</v>
          </cell>
        </row>
        <row r="240">
          <cell r="A240" t="str">
            <v>TPSHPGSLEXT</v>
          </cell>
          <cell r="B240" t="str">
            <v>VAR_fin</v>
          </cell>
          <cell r="C240" t="str">
            <v>TGSL</v>
          </cell>
          <cell r="D240">
            <v>1.759807763728358</v>
          </cell>
          <cell r="E240">
            <v>1.5297377685292766E-5</v>
          </cell>
          <cell r="F240">
            <v>1.106834930135153E-4</v>
          </cell>
          <cell r="G240">
            <v>9.7744835878462696E-5</v>
          </cell>
          <cell r="H240">
            <v>1.4218004589888677E-4</v>
          </cell>
        </row>
        <row r="241">
          <cell r="A241" t="str">
            <v>TPSHPGSLEXT</v>
          </cell>
          <cell r="B241" t="str">
            <v>VAR_ncap</v>
          </cell>
          <cell r="C241" t="str">
            <v>-</v>
          </cell>
          <cell r="D241">
            <v>1.16560577322305E-6</v>
          </cell>
          <cell r="E241">
            <v>7.5036133266827898E-6</v>
          </cell>
          <cell r="F241">
            <v>1.1419713041811E-5</v>
          </cell>
          <cell r="G241">
            <v>9.1163115217698302E-6</v>
          </cell>
          <cell r="H241">
            <v>2.8407553550646399E-5</v>
          </cell>
          <cell r="I241">
            <v>1.7592782033491801E-6</v>
          </cell>
        </row>
        <row r="242">
          <cell r="A242" t="str">
            <v>TPSHPGSLEXT</v>
          </cell>
          <cell r="B242" t="str">
            <v>VAR_cap</v>
          </cell>
          <cell r="C242" t="str">
            <v>-</v>
          </cell>
          <cell r="D242">
            <v>1.5951125138229632</v>
          </cell>
          <cell r="E242">
            <v>1.5951200174362898</v>
          </cell>
          <cell r="F242">
            <v>1.0960851984176401E-4</v>
          </cell>
          <cell r="G242">
            <v>9.5681345573472854E-5</v>
          </cell>
          <cell r="H242">
            <v>1.3080888682492908E-4</v>
          </cell>
          <cell r="I242">
            <v>8.2822198091813E-6</v>
          </cell>
        </row>
        <row r="243">
          <cell r="A243" t="str">
            <v>T-Bat-Car-STG_S2</v>
          </cell>
          <cell r="B243" t="str">
            <v>VAR_fout</v>
          </cell>
          <cell r="C243" t="str">
            <v>T-ELC-car-BatSTGAUXout_S2</v>
          </cell>
          <cell r="D243">
            <v>6.614011924144296E-2</v>
          </cell>
          <cell r="E243">
            <v>0.1031071166689793</v>
          </cell>
          <cell r="F243">
            <v>0.13372622367996109</v>
          </cell>
          <cell r="G243">
            <v>5.066277441238193</v>
          </cell>
          <cell r="H243">
            <v>11.813209620034243</v>
          </cell>
          <cell r="I243">
            <v>10.893778741652227</v>
          </cell>
        </row>
        <row r="244">
          <cell r="A244" t="str">
            <v>T-Bat-Car-STG_S2</v>
          </cell>
          <cell r="B244" t="str">
            <v>VAR_fout</v>
          </cell>
          <cell r="C244" t="str">
            <v>T-ELC-car-BatSTGOut_S2</v>
          </cell>
          <cell r="D244">
            <v>6.6140119241442946E-2</v>
          </cell>
          <cell r="E244">
            <v>0.10310711666897929</v>
          </cell>
          <cell r="F244">
            <v>0.13372622367996109</v>
          </cell>
          <cell r="G244">
            <v>5.066277441238193</v>
          </cell>
          <cell r="H244">
            <v>11.813209620034241</v>
          </cell>
          <cell r="I244">
            <v>10.893778741652227</v>
          </cell>
        </row>
        <row r="245">
          <cell r="A245" t="str">
            <v>T-Bat-Car-STG_S2</v>
          </cell>
          <cell r="B245" t="str">
            <v>VAR_fin</v>
          </cell>
          <cell r="C245" t="str">
            <v>T-ELC-car-BatSTGAUXin_S2</v>
          </cell>
          <cell r="D245">
            <v>6.6142596320206679E-2</v>
          </cell>
          <cell r="E245">
            <v>0.10311747693413065</v>
          </cell>
          <cell r="F245">
            <v>0.13373967042318557</v>
          </cell>
          <cell r="G245">
            <v>5.0667841196425627</v>
          </cell>
          <cell r="H245">
            <v>11.814391059168052</v>
          </cell>
          <cell r="I245">
            <v>10.894868228598853</v>
          </cell>
        </row>
        <row r="246">
          <cell r="A246" t="str">
            <v>T-Bat-Car-STG_S2</v>
          </cell>
          <cell r="B246" t="str">
            <v>VAR_fin</v>
          </cell>
          <cell r="C246" t="str">
            <v>T-ELC-car-BatSTGin_S2</v>
          </cell>
          <cell r="D246">
            <v>6.6142596320206679E-2</v>
          </cell>
          <cell r="E246">
            <v>0.10311747693413065</v>
          </cell>
          <cell r="F246">
            <v>0.13373967042318557</v>
          </cell>
          <cell r="G246">
            <v>5.0667841196425627</v>
          </cell>
          <cell r="H246">
            <v>11.814391059168052</v>
          </cell>
          <cell r="I246">
            <v>10.894868228598853</v>
          </cell>
        </row>
        <row r="247">
          <cell r="A247" t="str">
            <v>T-Bat-Car-STG_S2</v>
          </cell>
          <cell r="B247" t="str">
            <v>VAR_ncap</v>
          </cell>
          <cell r="C247" t="str">
            <v>-</v>
          </cell>
          <cell r="D247">
            <v>1.08705587846542E-2</v>
          </cell>
          <cell r="E247">
            <v>2.6677885506177699E-2</v>
          </cell>
          <cell r="F247">
            <v>0.54761310917216</v>
          </cell>
          <cell r="G247">
            <v>78.837650902424897</v>
          </cell>
          <cell r="H247">
            <v>75.863020631206496</v>
          </cell>
          <cell r="I247">
            <v>175.98061039074301</v>
          </cell>
        </row>
        <row r="248">
          <cell r="A248" t="str">
            <v>T-Bat-Car-STG_S2</v>
          </cell>
          <cell r="B248" t="str">
            <v>VAR_cap</v>
          </cell>
          <cell r="C248" t="str">
            <v>-</v>
          </cell>
          <cell r="D248">
            <v>1.08705587846542E-2</v>
          </cell>
          <cell r="E248">
            <v>3.6877990365466462E-2</v>
          </cell>
          <cell r="F248">
            <v>0.57494663008514091</v>
          </cell>
          <cell r="G248">
            <v>75.251281568095692</v>
          </cell>
          <cell r="H248">
            <v>248.64726316527594</v>
          </cell>
          <cell r="I248">
            <v>231.11814892987218</v>
          </cell>
        </row>
        <row r="249">
          <cell r="A249" t="str">
            <v>T_TW-ICEGSL-S1</v>
          </cell>
          <cell r="B249" t="str">
            <v>VAR_fout</v>
          </cell>
          <cell r="C249" t="str">
            <v>CO2_T</v>
          </cell>
          <cell r="D249">
            <v>3.2610914771174864</v>
          </cell>
          <cell r="E249">
            <v>4.1494470442359015</v>
          </cell>
          <cell r="F249">
            <v>17.105075582545069</v>
          </cell>
          <cell r="G249">
            <v>36.249501160842726</v>
          </cell>
          <cell r="H249">
            <v>69.541627832486654</v>
          </cell>
          <cell r="I249">
            <v>36.267288025808185</v>
          </cell>
        </row>
        <row r="250">
          <cell r="A250" t="str">
            <v>T_TW-ICEGSL-S1</v>
          </cell>
          <cell r="B250" t="str">
            <v>VAR_fout</v>
          </cell>
          <cell r="C250" t="str">
            <v>TPTWL</v>
          </cell>
          <cell r="D250">
            <v>8.4306003472206514E-2</v>
          </cell>
          <cell r="E250">
            <v>0.10743205202360383</v>
          </cell>
          <cell r="F250">
            <v>0.45021647523495423</v>
          </cell>
          <cell r="G250">
            <v>0.97298257755229478</v>
          </cell>
          <cell r="H250">
            <v>1.9425150921037702</v>
          </cell>
          <cell r="I250">
            <v>1.050367948981989</v>
          </cell>
        </row>
        <row r="251">
          <cell r="A251" t="str">
            <v>T_TW-ICEGSL-S1</v>
          </cell>
          <cell r="B251" t="str">
            <v>VAR_fin</v>
          </cell>
          <cell r="C251" t="str">
            <v>TGSL</v>
          </cell>
          <cell r="D251">
            <v>4.4188231397255862E-2</v>
          </cell>
          <cell r="E251">
            <v>5.6225569705093598E-2</v>
          </cell>
          <cell r="F251">
            <v>0.2317760919044049</v>
          </cell>
          <cell r="G251">
            <v>0.49118565258594421</v>
          </cell>
          <cell r="H251">
            <v>0.94229848011499451</v>
          </cell>
          <cell r="I251">
            <v>0.49142666701637044</v>
          </cell>
        </row>
        <row r="252">
          <cell r="A252" t="str">
            <v>T_TW-ICEGSL-S1</v>
          </cell>
          <cell r="B252" t="str">
            <v>VAR_ncap</v>
          </cell>
          <cell r="C252" t="str">
            <v>-</v>
          </cell>
          <cell r="E252">
            <v>4.0048962820040798E-3</v>
          </cell>
          <cell r="F252">
            <v>0.11813023526818001</v>
          </cell>
          <cell r="G252">
            <v>0.249440731028094</v>
          </cell>
          <cell r="H252">
            <v>0.27127950761390102</v>
          </cell>
          <cell r="I252">
            <v>0.28668558856611898</v>
          </cell>
        </row>
        <row r="253">
          <cell r="A253" t="str">
            <v>T_TW-ICEGSL-S1</v>
          </cell>
          <cell r="B253" t="str">
            <v>VAR_cap</v>
          </cell>
          <cell r="C253" t="str">
            <v>-</v>
          </cell>
          <cell r="D253">
            <v>2.9121653207914572E-2</v>
          </cell>
          <cell r="E253">
            <v>3.6976030651753151E-2</v>
          </cell>
          <cell r="F253">
            <v>0.15510549971017165</v>
          </cell>
          <cell r="G253">
            <v>0.38889145704531125</v>
          </cell>
          <cell r="H253">
            <v>0.79050817806076024</v>
          </cell>
          <cell r="I253">
            <v>0.50609888879372522</v>
          </cell>
        </row>
        <row r="254">
          <cell r="A254" t="str">
            <v>TPSHPDSLEXT</v>
          </cell>
          <cell r="B254" t="str">
            <v>VAR_fout</v>
          </cell>
          <cell r="C254" t="str">
            <v>TPSHP</v>
          </cell>
          <cell r="D254">
            <v>17.176521919007701</v>
          </cell>
          <cell r="E254">
            <v>15.7310791678533</v>
          </cell>
          <cell r="F254">
            <v>9.8575877104966896</v>
          </cell>
          <cell r="G254">
            <v>8.1330773444026292</v>
          </cell>
          <cell r="H254">
            <v>16.151462577478899</v>
          </cell>
          <cell r="I254">
            <v>16.151591436498901</v>
          </cell>
        </row>
        <row r="255">
          <cell r="A255" t="str">
            <v>TPSHPDSLEXT</v>
          </cell>
          <cell r="B255" t="str">
            <v>VAR_fout</v>
          </cell>
          <cell r="C255" t="str">
            <v>CO2_T</v>
          </cell>
          <cell r="D255">
            <v>1273.9831592043399</v>
          </cell>
          <cell r="E255">
            <v>1166.7746258791601</v>
          </cell>
          <cell r="F255">
            <v>731.13758377679198</v>
          </cell>
          <cell r="G255">
            <v>603.230596865439</v>
          </cell>
          <cell r="H255">
            <v>1197.9544763050601</v>
          </cell>
          <cell r="I255">
            <v>1197.9640337825399</v>
          </cell>
        </row>
        <row r="256">
          <cell r="A256" t="str">
            <v>TPSHPDSLEXT</v>
          </cell>
          <cell r="B256" t="str">
            <v>VAR_fin</v>
          </cell>
          <cell r="C256" t="str">
            <v>TDSL</v>
          </cell>
          <cell r="D256">
            <v>17.38039780633471</v>
          </cell>
          <cell r="E256">
            <v>15.917798443099006</v>
          </cell>
          <cell r="F256">
            <v>9.9745918659862749</v>
          </cell>
          <cell r="G256">
            <v>8.2296125083961389</v>
          </cell>
          <cell r="H256">
            <v>16.343171573056797</v>
          </cell>
          <cell r="I256">
            <v>16.343301961562535</v>
          </cell>
        </row>
        <row r="257">
          <cell r="A257" t="str">
            <v>TPSHPDSLEXT</v>
          </cell>
          <cell r="B257" t="str">
            <v>VAR_ncap</v>
          </cell>
          <cell r="C257" t="str">
            <v>-</v>
          </cell>
          <cell r="D257">
            <v>1.1151527796875699E-6</v>
          </cell>
          <cell r="E257">
            <v>1.7780193175550201E-5</v>
          </cell>
          <cell r="F257">
            <v>6.8400247719523402E-6</v>
          </cell>
          <cell r="G257">
            <v>6.2242281769597902E-6</v>
          </cell>
          <cell r="H257">
            <v>12.547239479757399</v>
          </cell>
          <cell r="I257">
            <v>3.6043502577017201</v>
          </cell>
        </row>
        <row r="258">
          <cell r="A258" t="str">
            <v>TPSHPDSLEXT</v>
          </cell>
          <cell r="B258" t="str">
            <v>VAR_cap</v>
          </cell>
          <cell r="C258" t="str">
            <v>-</v>
          </cell>
          <cell r="D258">
            <v>17.176523034160482</v>
          </cell>
          <cell r="E258">
            <v>17.176540814353658</v>
          </cell>
          <cell r="F258">
            <v>15.301539974953018</v>
          </cell>
          <cell r="G258">
            <v>10.301540749336965</v>
          </cell>
          <cell r="H258">
            <v>16.151465204321767</v>
          </cell>
          <cell r="I258">
            <v>16.151592945756629</v>
          </cell>
        </row>
        <row r="259">
          <cell r="A259" t="str">
            <v>T-Bat-Car-STG_S3</v>
          </cell>
          <cell r="B259" t="str">
            <v>VAR_fout</v>
          </cell>
          <cell r="C259" t="str">
            <v>T-ELC-car-BatSTGAUXout_S3</v>
          </cell>
          <cell r="D259">
            <v>4.5529950595594566E-2</v>
          </cell>
          <cell r="E259">
            <v>7.0008089491600478E-2</v>
          </cell>
          <cell r="F259">
            <v>9.1291733895411079E-2</v>
          </cell>
          <cell r="G259">
            <v>9.2886590845971909E-2</v>
          </cell>
          <cell r="H259">
            <v>0.83774993134405418</v>
          </cell>
          <cell r="I259">
            <v>1.2390808291185251</v>
          </cell>
        </row>
        <row r="260">
          <cell r="A260" t="str">
            <v>T-Bat-Car-STG_S3</v>
          </cell>
          <cell r="B260" t="str">
            <v>VAR_fout</v>
          </cell>
          <cell r="C260" t="str">
            <v>T-ELC-car-BatSTGOut_S3</v>
          </cell>
          <cell r="D260">
            <v>4.5529950595594566E-2</v>
          </cell>
          <cell r="E260">
            <v>7.0008089491600478E-2</v>
          </cell>
          <cell r="F260">
            <v>9.1291733895411051E-2</v>
          </cell>
          <cell r="G260">
            <v>9.2886590845971909E-2</v>
          </cell>
          <cell r="H260">
            <v>0.83774993134405384</v>
          </cell>
          <cell r="I260">
            <v>1.2390808291185251</v>
          </cell>
        </row>
        <row r="261">
          <cell r="A261" t="str">
            <v>T-Bat-Car-STG_S3</v>
          </cell>
          <cell r="B261" t="str">
            <v>VAR_fin</v>
          </cell>
          <cell r="C261" t="str">
            <v>T-ELC-car-BatSTGAUXin_S3</v>
          </cell>
          <cell r="D261">
            <v>4.5529810568228982E-2</v>
          </cell>
          <cell r="E261">
            <v>7.0015139523016398E-2</v>
          </cell>
          <cell r="F261">
            <v>9.1300936765276161E-2</v>
          </cell>
          <cell r="G261">
            <v>9.2895880434017822E-2</v>
          </cell>
          <cell r="H261">
            <v>0.83783371471550527</v>
          </cell>
          <cell r="I261">
            <v>1.239204749593579</v>
          </cell>
        </row>
        <row r="262">
          <cell r="A262" t="str">
            <v>T-Bat-Car-STG_S3</v>
          </cell>
          <cell r="B262" t="str">
            <v>VAR_fin</v>
          </cell>
          <cell r="C262" t="str">
            <v>T-ELC-car-BatSTGin_S3</v>
          </cell>
          <cell r="D262">
            <v>4.5529810568228982E-2</v>
          </cell>
          <cell r="E262">
            <v>7.0015139523016398E-2</v>
          </cell>
          <cell r="F262">
            <v>9.1300936765276161E-2</v>
          </cell>
          <cell r="G262">
            <v>9.2895880434017822E-2</v>
          </cell>
          <cell r="H262">
            <v>0.83783371471550527</v>
          </cell>
          <cell r="I262">
            <v>1.239204749593579</v>
          </cell>
        </row>
        <row r="263">
          <cell r="A263" t="str">
            <v>T-Bat-Car-STG_S3</v>
          </cell>
          <cell r="B263" t="str">
            <v>VAR_ncap</v>
          </cell>
          <cell r="C263" t="str">
            <v>-</v>
          </cell>
          <cell r="D263">
            <v>9.1650119869144293E-3</v>
          </cell>
          <cell r="E263">
            <v>4.3016500802402401E-2</v>
          </cell>
          <cell r="F263">
            <v>0.35827811938105197</v>
          </cell>
          <cell r="G263">
            <v>0.13042535384010001</v>
          </cell>
          <cell r="H263">
            <v>0.13286616310719901</v>
          </cell>
          <cell r="I263">
            <v>7.2937767459293603</v>
          </cell>
        </row>
        <row r="264">
          <cell r="A264" t="str">
            <v>T-Bat-Car-STG_S3</v>
          </cell>
          <cell r="B264" t="str">
            <v>VAR_cap</v>
          </cell>
          <cell r="C264" t="str">
            <v>-</v>
          </cell>
          <cell r="D264">
            <v>9.1650119869144293E-3</v>
          </cell>
          <cell r="E264">
            <v>5.1342962664750594E-2</v>
          </cell>
          <cell r="F264">
            <v>0.4017880575223623</v>
          </cell>
          <cell r="G264">
            <v>0.47278636933087276</v>
          </cell>
          <cell r="H264">
            <v>7.1956010056855808</v>
          </cell>
          <cell r="I264">
            <v>8.3362223298952305</v>
          </cell>
        </row>
        <row r="265">
          <cell r="A265" t="str">
            <v>T_TW-ICEGSL-S2</v>
          </cell>
          <cell r="B265" t="str">
            <v>VAR_fout</v>
          </cell>
          <cell r="C265" t="str">
            <v>CO2_T</v>
          </cell>
          <cell r="D265">
            <v>8.2527917330970499</v>
          </cell>
          <cell r="E265">
            <v>12.026728834043942</v>
          </cell>
          <cell r="F265">
            <v>11.078000673144675</v>
          </cell>
          <cell r="G265">
            <v>7.5474313505260282</v>
          </cell>
          <cell r="H265">
            <v>5.6559819219798899E-2</v>
          </cell>
          <cell r="I265">
            <v>2.9459437448850601E-2</v>
          </cell>
        </row>
        <row r="266">
          <cell r="A266" t="str">
            <v>T_TW-ICEGSL-S2</v>
          </cell>
          <cell r="B266" t="str">
            <v>VAR_fout</v>
          </cell>
          <cell r="C266" t="str">
            <v>TPTWL</v>
          </cell>
          <cell r="D266">
            <v>0.12331806563805045</v>
          </cell>
          <cell r="E266">
            <v>0.17996083514491976</v>
          </cell>
          <cell r="F266">
            <v>0.16577716411106852</v>
          </cell>
          <cell r="G266">
            <v>0.11298127992130065</v>
          </cell>
          <cell r="H266">
            <v>9.0510532138023429E-4</v>
          </cell>
          <cell r="I266">
            <v>4.8461982215287843E-4</v>
          </cell>
        </row>
        <row r="267">
          <cell r="A267" t="str">
            <v>T_TW-ICEGSL-S2</v>
          </cell>
          <cell r="B267" t="str">
            <v>VAR_fin</v>
          </cell>
          <cell r="C267" t="str">
            <v>TGSL</v>
          </cell>
          <cell r="D267">
            <v>0.11182644624792756</v>
          </cell>
          <cell r="E267">
            <v>0.16296380533934884</v>
          </cell>
          <cell r="F267">
            <v>0.15010841020521229</v>
          </cell>
          <cell r="G267">
            <v>0.10226871748680268</v>
          </cell>
          <cell r="H267">
            <v>7.663932143604185E-4</v>
          </cell>
          <cell r="I267">
            <v>3.9917936922561806E-4</v>
          </cell>
        </row>
        <row r="268">
          <cell r="A268" t="str">
            <v>T_TW-ICEGSL-S2</v>
          </cell>
          <cell r="B268" t="str">
            <v>VAR_ncap</v>
          </cell>
          <cell r="C268" t="str">
            <v>-</v>
          </cell>
          <cell r="E268">
            <v>7.4726976837206503E-5</v>
          </cell>
          <cell r="F268">
            <v>1.37607220580469E-4</v>
          </cell>
          <cell r="G268">
            <v>1.4848419744163999E-4</v>
          </cell>
          <cell r="H268">
            <v>1.15177340990735E-4</v>
          </cell>
          <cell r="I268">
            <v>6.7268542617111501E-5</v>
          </cell>
        </row>
        <row r="269">
          <cell r="A269" t="str">
            <v>T_TW-ICEGSL-S2</v>
          </cell>
          <cell r="B269" t="str">
            <v>VAR_cap</v>
          </cell>
          <cell r="C269" t="str">
            <v>-</v>
          </cell>
          <cell r="D269">
            <v>4.271930187052423E-2</v>
          </cell>
          <cell r="E269">
            <v>6.1944811425660259E-2</v>
          </cell>
          <cell r="F269">
            <v>6.2081957116980911E-2</v>
          </cell>
          <cell r="G269">
            <v>5.393800051672696E-2</v>
          </cell>
          <cell r="H269">
            <v>3.6276318766377931E-4</v>
          </cell>
          <cell r="I269">
            <v>2.0078600442323126E-4</v>
          </cell>
        </row>
        <row r="270">
          <cell r="A270" t="str">
            <v>T-Bat-Car-STG_S4</v>
          </cell>
          <cell r="B270" t="str">
            <v>VAR_fout</v>
          </cell>
          <cell r="C270" t="str">
            <v>T-ELC-car-BatSTGAUXout_S4</v>
          </cell>
          <cell r="D270">
            <v>0.14991319922866089</v>
          </cell>
          <cell r="E270">
            <v>0.83164135685148199</v>
          </cell>
          <cell r="F270">
            <v>3.2319673904240909</v>
          </cell>
          <cell r="G270">
            <v>10.226772628909291</v>
          </cell>
          <cell r="H270">
            <v>16.543326442774379</v>
          </cell>
          <cell r="I270">
            <v>15.834757237164045</v>
          </cell>
        </row>
        <row r="271">
          <cell r="A271" t="str">
            <v>T-Bat-Car-STG_S4</v>
          </cell>
          <cell r="B271" t="str">
            <v>VAR_fout</v>
          </cell>
          <cell r="C271" t="str">
            <v>T-ELC-car-BatSTGOut_S4</v>
          </cell>
          <cell r="D271">
            <v>0.14991319922866087</v>
          </cell>
          <cell r="E271">
            <v>0.83164135685148188</v>
          </cell>
          <cell r="F271">
            <v>3.23196739042409</v>
          </cell>
          <cell r="G271">
            <v>10.22677262890929</v>
          </cell>
          <cell r="H271">
            <v>16.543326442774379</v>
          </cell>
          <cell r="I271">
            <v>15.834757237164045</v>
          </cell>
        </row>
        <row r="272">
          <cell r="A272" t="str">
            <v>T-Bat-Car-STG_S4</v>
          </cell>
          <cell r="B272" t="str">
            <v>VAR_fin</v>
          </cell>
          <cell r="C272" t="str">
            <v>T-ELC-car-BatSTGAUXin_S4</v>
          </cell>
          <cell r="D272">
            <v>0.14992328730555823</v>
          </cell>
          <cell r="E272">
            <v>0.8317245778317568</v>
          </cell>
          <cell r="F272">
            <v>3.2322906922699906</v>
          </cell>
          <cell r="G272">
            <v>10.227795408486941</v>
          </cell>
          <cell r="H272">
            <v>16.544980940901137</v>
          </cell>
          <cell r="I272">
            <v>15.836340871345994</v>
          </cell>
        </row>
        <row r="273">
          <cell r="A273" t="str">
            <v>T-Bat-Car-STG_S4</v>
          </cell>
          <cell r="B273" t="str">
            <v>VAR_fin</v>
          </cell>
          <cell r="C273" t="str">
            <v>T-ELC-car-BatSTGin_S4</v>
          </cell>
          <cell r="D273">
            <v>0.14992328730555823</v>
          </cell>
          <cell r="E273">
            <v>0.8317245778317568</v>
          </cell>
          <cell r="F273">
            <v>3.2322906922699906</v>
          </cell>
          <cell r="G273">
            <v>10.227795408486941</v>
          </cell>
          <cell r="H273">
            <v>16.544980940901137</v>
          </cell>
          <cell r="I273">
            <v>15.836340871345994</v>
          </cell>
        </row>
        <row r="274">
          <cell r="A274" t="str">
            <v>T-Bat-Car-STG_S4</v>
          </cell>
          <cell r="B274" t="str">
            <v>VAR_ncap</v>
          </cell>
          <cell r="C274" t="str">
            <v>-</v>
          </cell>
          <cell r="D274">
            <v>2.4796303618204299E-2</v>
          </cell>
          <cell r="E274">
            <v>9.1834183702466596</v>
          </cell>
          <cell r="F274">
            <v>39.753608396223001</v>
          </cell>
          <cell r="G274">
            <v>122.70122625849299</v>
          </cell>
          <cell r="H274">
            <v>133.747203284253</v>
          </cell>
          <cell r="I274">
            <v>268.87830711844299</v>
          </cell>
        </row>
        <row r="275">
          <cell r="A275" t="str">
            <v>T-Bat-Car-STG_S4</v>
          </cell>
          <cell r="B275" t="str">
            <v>VAR_cap</v>
          </cell>
          <cell r="C275" t="str">
            <v>-</v>
          </cell>
          <cell r="D275">
            <v>2.4796303618204299E-2</v>
          </cell>
          <cell r="E275">
            <v>9.0852333063510837</v>
          </cell>
          <cell r="F275">
            <v>47.785154121029549</v>
          </cell>
          <cell r="G275">
            <v>157.66944765391628</v>
          </cell>
          <cell r="H275">
            <v>290.21319384750018</v>
          </cell>
          <cell r="I275">
            <v>329.69924543419353</v>
          </cell>
        </row>
        <row r="276">
          <cell r="A276" t="str">
            <v>T_TW-ICEGSL-S3</v>
          </cell>
          <cell r="B276" t="str">
            <v>VAR_fout</v>
          </cell>
          <cell r="C276" t="str">
            <v>CO2_T</v>
          </cell>
          <cell r="D276">
            <v>11.908240128705749</v>
          </cell>
          <cell r="E276">
            <v>0.34640238601267159</v>
          </cell>
          <cell r="F276">
            <v>0.3860760325230545</v>
          </cell>
          <cell r="G276">
            <v>0.37006551171102864</v>
          </cell>
          <cell r="H276">
            <v>0.14518557873372562</v>
          </cell>
          <cell r="I276">
            <v>2.8740692180201987E-2</v>
          </cell>
        </row>
        <row r="277">
          <cell r="A277" t="str">
            <v>T_TW-ICEGSL-S3</v>
          </cell>
          <cell r="B277" t="str">
            <v>VAR_fout</v>
          </cell>
          <cell r="C277" t="str">
            <v>TPTWL</v>
          </cell>
          <cell r="D277">
            <v>0.1176990737045126</v>
          </cell>
          <cell r="E277">
            <v>3.4284999972950571E-3</v>
          </cell>
          <cell r="F277">
            <v>3.8243209477483138E-3</v>
          </cell>
          <cell r="G277">
            <v>3.6720573315710803E-3</v>
          </cell>
          <cell r="H277">
            <v>1.4641981768550262E-3</v>
          </cell>
          <cell r="I277">
            <v>3.0911697645364875E-4</v>
          </cell>
        </row>
        <row r="278">
          <cell r="A278" t="str">
            <v>T_TW-ICEGSL-S3</v>
          </cell>
          <cell r="B278" t="str">
            <v>VAR_fin</v>
          </cell>
          <cell r="C278" t="str">
            <v>TGSL</v>
          </cell>
          <cell r="D278">
            <v>0.16135826732663636</v>
          </cell>
          <cell r="E278">
            <v>4.693799268464382E-3</v>
          </cell>
          <cell r="F278">
            <v>5.2313825545129283E-3</v>
          </cell>
          <cell r="G278">
            <v>5.0144378280627174E-3</v>
          </cell>
          <cell r="H278">
            <v>1.9672842646846329E-3</v>
          </cell>
          <cell r="I278">
            <v>3.8944027344447178E-4</v>
          </cell>
        </row>
        <row r="279">
          <cell r="A279" t="str">
            <v>T_TW-ICEGSL-S3</v>
          </cell>
          <cell r="B279" t="str">
            <v>VAR_ncap</v>
          </cell>
          <cell r="C279" t="str">
            <v>-</v>
          </cell>
          <cell r="E279">
            <v>3.7726033955222502E-5</v>
          </cell>
          <cell r="F279">
            <v>6.0528836094997497E-5</v>
          </cell>
          <cell r="G279">
            <v>6.10221721736526E-5</v>
          </cell>
          <cell r="H279">
            <v>3.8496578641812497E-5</v>
          </cell>
          <cell r="I279">
            <v>2.8889917833627102E-5</v>
          </cell>
        </row>
        <row r="280">
          <cell r="A280" t="str">
            <v>T_TW-ICEGSL-S3</v>
          </cell>
          <cell r="B280" t="str">
            <v>VAR_cap</v>
          </cell>
          <cell r="C280" t="str">
            <v>-</v>
          </cell>
          <cell r="D280">
            <v>5.1083416169777948E-2</v>
          </cell>
          <cell r="E280">
            <v>1.4782579569214277E-3</v>
          </cell>
          <cell r="F280">
            <v>1.5385788818014223E-3</v>
          </cell>
          <cell r="G280">
            <v>1.5992073441223748E-3</v>
          </cell>
          <cell r="H280">
            <v>5.9864243687354247E-4</v>
          </cell>
          <cell r="I280">
            <v>1.2564126222745862E-4</v>
          </cell>
        </row>
        <row r="281">
          <cell r="A281" t="str">
            <v>T_C-ICEGSLEXT</v>
          </cell>
          <cell r="B281" t="str">
            <v>VAR_fout</v>
          </cell>
          <cell r="C281" t="str">
            <v>CO2_T</v>
          </cell>
          <cell r="D281">
            <v>4722.28930203043</v>
          </cell>
          <cell r="E281">
            <v>4315.71072562053</v>
          </cell>
          <cell r="F281">
            <v>3639.2387419883798</v>
          </cell>
          <cell r="G281">
            <v>1102.97897565984</v>
          </cell>
        </row>
        <row r="282">
          <cell r="A282" t="str">
            <v>T_C-ICEGSLEXT</v>
          </cell>
          <cell r="B282" t="str">
            <v>VAR_fout</v>
          </cell>
          <cell r="C282" t="str">
            <v>TPCAR</v>
          </cell>
          <cell r="D282">
            <v>18.302992203187209</v>
          </cell>
          <cell r="E282">
            <v>17.107790172077898</v>
          </cell>
          <cell r="F282">
            <v>14.907676323190794</v>
          </cell>
          <cell r="G282">
            <v>4.7614186682585213</v>
          </cell>
        </row>
        <row r="283">
          <cell r="A283" t="str">
            <v>T_C-ICEGSLEXT</v>
          </cell>
          <cell r="B283" t="str">
            <v>VAR_fin</v>
          </cell>
          <cell r="C283" t="str">
            <v>TGSL</v>
          </cell>
          <cell r="D283">
            <v>63.987659919111557</v>
          </cell>
          <cell r="E283">
            <v>58.478465116809396</v>
          </cell>
          <cell r="F283">
            <v>49.312178075723338</v>
          </cell>
          <cell r="G283">
            <v>14.945514575336549</v>
          </cell>
        </row>
        <row r="284">
          <cell r="A284" t="str">
            <v>T_C-ICEGSLEXT</v>
          </cell>
          <cell r="B284" t="str">
            <v>VAR_cap</v>
          </cell>
          <cell r="C284" t="str">
            <v>-</v>
          </cell>
          <cell r="D284">
            <v>2.4943270000000002</v>
          </cell>
          <cell r="E284">
            <v>2.16175006666667</v>
          </cell>
          <cell r="F284">
            <v>1.6628718863732093</v>
          </cell>
          <cell r="G284">
            <v>0.83144107517922361</v>
          </cell>
        </row>
        <row r="285">
          <cell r="A285" t="str">
            <v>T_TW-ICEGSL-S4</v>
          </cell>
          <cell r="B285" t="str">
            <v>VAR_fout</v>
          </cell>
          <cell r="C285" t="str">
            <v>CO2_T</v>
          </cell>
          <cell r="D285">
            <v>6.0202782719194001</v>
          </cell>
          <cell r="E285">
            <v>0.37383613308019448</v>
          </cell>
          <cell r="F285">
            <v>0.42096786039609768</v>
          </cell>
          <cell r="G285">
            <v>0.39458263533132687</v>
          </cell>
          <cell r="H285">
            <v>0.38215414454124624</v>
          </cell>
          <cell r="I285">
            <v>4.926277032011088E-2</v>
          </cell>
        </row>
        <row r="286">
          <cell r="A286" t="str">
            <v>T_TW-ICEGSL-S4</v>
          </cell>
          <cell r="B286" t="str">
            <v>VAR_fout</v>
          </cell>
          <cell r="C286" t="str">
            <v>TPTWL</v>
          </cell>
          <cell r="D286">
            <v>5.5128917093128602E-2</v>
          </cell>
          <cell r="E286">
            <v>3.4275403030114933E-3</v>
          </cell>
          <cell r="F286">
            <v>3.8613640784378213E-3</v>
          </cell>
          <cell r="G286">
            <v>3.6223306780735448E-3</v>
          </cell>
          <cell r="H286">
            <v>3.5173670839928734E-3</v>
          </cell>
          <cell r="I286">
            <v>4.6799689667512812E-4</v>
          </cell>
        </row>
        <row r="287">
          <cell r="A287" t="str">
            <v>T_TW-ICEGSL-S4</v>
          </cell>
          <cell r="B287" t="str">
            <v>VAR_fin</v>
          </cell>
          <cell r="C287" t="str">
            <v>TGSL</v>
          </cell>
          <cell r="D287">
            <v>8.1575586340371126E-2</v>
          </cell>
          <cell r="E287">
            <v>5.0655302585392147E-3</v>
          </cell>
          <cell r="F287">
            <v>5.7041715500826149E-3</v>
          </cell>
          <cell r="G287">
            <v>5.3466481752212401E-3</v>
          </cell>
          <cell r="H287">
            <v>5.1782404409382934E-3</v>
          </cell>
          <cell r="I287">
            <v>6.6751721300963148E-4</v>
          </cell>
        </row>
        <row r="288">
          <cell r="A288" t="str">
            <v>T_TW-ICEGSL-S4</v>
          </cell>
          <cell r="B288" t="str">
            <v>VAR_ncap</v>
          </cell>
          <cell r="C288" t="str">
            <v>-</v>
          </cell>
          <cell r="E288">
            <v>2.3950018634965901E-5</v>
          </cell>
          <cell r="F288">
            <v>3.1722715176983999E-5</v>
          </cell>
          <cell r="G288">
            <v>2.6645091274056299E-5</v>
          </cell>
          <cell r="H288">
            <v>2.0429563004335102E-5</v>
          </cell>
          <cell r="I288">
            <v>1.52452652811203E-5</v>
          </cell>
        </row>
        <row r="289">
          <cell r="A289" t="str">
            <v>T_TW-ICEGSL-S4</v>
          </cell>
          <cell r="B289" t="str">
            <v>VAR_cap</v>
          </cell>
          <cell r="C289" t="str">
            <v>-</v>
          </cell>
          <cell r="D289">
            <v>2.4228947771873045E-2</v>
          </cell>
          <cell r="E289">
            <v>1.5361881835377691E-3</v>
          </cell>
          <cell r="F289">
            <v>1.5677348503030514E-3</v>
          </cell>
          <cell r="G289">
            <v>1.594090683345005E-3</v>
          </cell>
          <cell r="H289">
            <v>1.517616859804144E-3</v>
          </cell>
          <cell r="I289">
            <v>1.9052765565354167E-4</v>
          </cell>
        </row>
        <row r="290">
          <cell r="A290" t="str">
            <v>T_C-ICEDSLEXT</v>
          </cell>
          <cell r="B290" t="str">
            <v>VAR_fout</v>
          </cell>
          <cell r="C290" t="str">
            <v>CO2_T</v>
          </cell>
          <cell r="D290">
            <v>3859.87417721477</v>
          </cell>
          <cell r="E290">
            <v>3569.7778690165601</v>
          </cell>
          <cell r="F290">
            <v>2521.68512353497</v>
          </cell>
          <cell r="G290">
            <v>966.04920549388805</v>
          </cell>
        </row>
        <row r="291">
          <cell r="A291" t="str">
            <v>T_C-ICEDSLEXT</v>
          </cell>
          <cell r="B291" t="str">
            <v>VAR_fout</v>
          </cell>
          <cell r="C291" t="str">
            <v>TPCAR</v>
          </cell>
          <cell r="D291">
            <v>17.852234033803203</v>
          </cell>
          <cell r="E291">
            <v>17.235952721997826</v>
          </cell>
          <cell r="F291">
            <v>12.944120350292836</v>
          </cell>
          <cell r="G291">
            <v>5.4496424769146081</v>
          </cell>
        </row>
        <row r="292">
          <cell r="A292" t="str">
            <v>T_C-ICEDSLEXT</v>
          </cell>
          <cell r="B292" t="str">
            <v>VAR_fin</v>
          </cell>
          <cell r="C292" t="str">
            <v>TDSL</v>
          </cell>
          <cell r="D292">
            <v>52.658583590924515</v>
          </cell>
          <cell r="E292">
            <v>48.70092590745643</v>
          </cell>
          <cell r="F292">
            <v>34.402252708526213</v>
          </cell>
          <cell r="G292">
            <v>13.179388888047592</v>
          </cell>
        </row>
        <row r="293">
          <cell r="A293" t="str">
            <v>T_C-ICEDSLEXT</v>
          </cell>
          <cell r="B293" t="str">
            <v>VAR_cap</v>
          </cell>
          <cell r="C293" t="str">
            <v>-</v>
          </cell>
          <cell r="D293">
            <v>1.059558</v>
          </cell>
          <cell r="E293">
            <v>0.91828359999999998</v>
          </cell>
          <cell r="F293">
            <v>0.70636921208229286</v>
          </cell>
          <cell r="G293">
            <v>0.35318551004312704</v>
          </cell>
        </row>
        <row r="294">
          <cell r="A294" t="str">
            <v>T-Plg-ELC-GSL_S1</v>
          </cell>
          <cell r="B294" t="str">
            <v>VAR_fout</v>
          </cell>
          <cell r="C294" t="str">
            <v>T-PEVmix-ELC_GSL_S1</v>
          </cell>
          <cell r="E294">
            <v>3.0794442147217996E-4</v>
          </cell>
          <cell r="F294">
            <v>3.4558140524419684E-4</v>
          </cell>
          <cell r="G294">
            <v>5.7621940708079474E-4</v>
          </cell>
          <cell r="H294">
            <v>7.1069141018608134E-4</v>
          </cell>
          <cell r="I294">
            <v>7.0872976783940768E-4</v>
          </cell>
        </row>
        <row r="295">
          <cell r="A295" t="str">
            <v>T-Plg-ELC-GSL_S1</v>
          </cell>
          <cell r="B295" t="str">
            <v>VAR_fin</v>
          </cell>
          <cell r="C295" t="str">
            <v>T-ELC-car-PlgSTGOut_S1</v>
          </cell>
          <cell r="E295">
            <v>1.6906919346919839E-4</v>
          </cell>
          <cell r="F295">
            <v>1.897328393976669E-4</v>
          </cell>
          <cell r="G295">
            <v>3.1635887395106081E-4</v>
          </cell>
          <cell r="H295">
            <v>3.7219053483699061E-4</v>
          </cell>
          <cell r="I295">
            <v>3.4782980629548737E-4</v>
          </cell>
        </row>
        <row r="296">
          <cell r="A296" t="str">
            <v>T-Plg-ELC-GSL_S2</v>
          </cell>
          <cell r="B296" t="str">
            <v>VAR_fout</v>
          </cell>
          <cell r="C296" t="str">
            <v>T-PEVmix-ELC_GSL_S2</v>
          </cell>
          <cell r="D296">
            <v>2.0517156109686138E-3</v>
          </cell>
          <cell r="E296">
            <v>1.2002830576993839E-2</v>
          </cell>
          <cell r="F296">
            <v>3.0570000449059863E-3</v>
          </cell>
          <cell r="G296">
            <v>1.9254431512389987E-2</v>
          </cell>
          <cell r="H296">
            <v>1.5314286281503504E-2</v>
          </cell>
          <cell r="I296">
            <v>1.2193988651512021E-2</v>
          </cell>
        </row>
        <row r="297">
          <cell r="A297" t="str">
            <v>T-Plg-ELC-GSL_S2</v>
          </cell>
          <cell r="B297" t="str">
            <v>VAR_fin</v>
          </cell>
          <cell r="C297" t="str">
            <v>T-ELC-car-PlgSTGOut_S2</v>
          </cell>
          <cell r="D297">
            <v>1.3649558576475037E-3</v>
          </cell>
          <cell r="E297">
            <v>7.9851875263958916E-3</v>
          </cell>
          <cell r="F297">
            <v>2.0337468291490913E-3</v>
          </cell>
          <cell r="G297">
            <v>1.2809499005616056E-2</v>
          </cell>
          <cell r="H297">
            <v>9.3864753931461493E-3</v>
          </cell>
          <cell r="I297">
            <v>6.8367642076224587E-3</v>
          </cell>
        </row>
        <row r="298">
          <cell r="A298" t="str">
            <v>T-Plg-ELC-DSL_S1</v>
          </cell>
          <cell r="B298" t="str">
            <v>VAR_fout</v>
          </cell>
          <cell r="C298" t="str">
            <v>T-PEVmix-ELC_DSL_S1</v>
          </cell>
          <cell r="E298">
            <v>4.9371899914359618E-4</v>
          </cell>
          <cell r="F298">
            <v>4.8904735001395569E-4</v>
          </cell>
          <cell r="G298">
            <v>7.6146961318638597E-4</v>
          </cell>
          <cell r="H298">
            <v>7.1219773071967685E-4</v>
          </cell>
          <cell r="I298">
            <v>7.1440478584785985E-4</v>
          </cell>
        </row>
        <row r="299">
          <cell r="A299" t="str">
            <v>T-Plg-ELC-DSL_S1</v>
          </cell>
          <cell r="B299" t="str">
            <v>VAR_fin</v>
          </cell>
          <cell r="C299" t="str">
            <v>T-ELC-car-PlgSTGOut_S1</v>
          </cell>
          <cell r="E299">
            <v>2.7106408548195979E-4</v>
          </cell>
          <cell r="F299">
            <v>2.6849923320522944E-4</v>
          </cell>
          <cell r="G299">
            <v>4.180658728521744E-4</v>
          </cell>
          <cell r="H299">
            <v>3.7297773317281801E-4</v>
          </cell>
          <cell r="I299">
            <v>3.5061571481229836E-4</v>
          </cell>
        </row>
        <row r="300">
          <cell r="A300" t="str">
            <v>T_TRM_ELC</v>
          </cell>
          <cell r="B300" t="str">
            <v>VAR_fout</v>
          </cell>
          <cell r="C300" t="str">
            <v>TPTRM</v>
          </cell>
          <cell r="D300">
            <v>3.3477999999999994E-2</v>
          </cell>
          <cell r="E300">
            <v>3.4100101820365179E-2</v>
          </cell>
          <cell r="F300">
            <v>3.5033254550912878E-2</v>
          </cell>
          <cell r="G300">
            <v>3.6588509101825824E-2</v>
          </cell>
          <cell r="H300">
            <v>3.8717484032322634E-2</v>
          </cell>
          <cell r="I300">
            <v>4.0618708186581282E-2</v>
          </cell>
        </row>
        <row r="301">
          <cell r="A301" t="str">
            <v>T_TRM_ELC</v>
          </cell>
          <cell r="B301" t="str">
            <v>VAR_fin</v>
          </cell>
          <cell r="C301" t="str">
            <v>TELC</v>
          </cell>
          <cell r="D301">
            <v>0.58772895164057959</v>
          </cell>
          <cell r="E301">
            <v>0.6125507323013607</v>
          </cell>
          <cell r="F301">
            <v>0.6520227065267854</v>
          </cell>
          <cell r="G301">
            <v>0.72454506142995201</v>
          </cell>
          <cell r="H301">
            <v>0.76670415207523457</v>
          </cell>
          <cell r="I301">
            <v>0.80435320106506514</v>
          </cell>
        </row>
        <row r="302">
          <cell r="A302" t="str">
            <v>T-Plg-ELC-GSL_S3</v>
          </cell>
          <cell r="B302" t="str">
            <v>VAR_fout</v>
          </cell>
          <cell r="C302" t="str">
            <v>T-PEVmix-ELC_GSL_S3</v>
          </cell>
          <cell r="E302">
            <v>2.474430539782874E-2</v>
          </cell>
          <cell r="F302">
            <v>0.27206278634152642</v>
          </cell>
          <cell r="G302">
            <v>1.6050711022053739</v>
          </cell>
          <cell r="H302">
            <v>5.074235298636709</v>
          </cell>
          <cell r="I302">
            <v>6.2343260677793166</v>
          </cell>
        </row>
        <row r="303">
          <cell r="A303" t="str">
            <v>T-Plg-ELC-GSL_S3</v>
          </cell>
          <cell r="B303" t="str">
            <v>VAR_fin</v>
          </cell>
          <cell r="C303" t="str">
            <v>T-ELC-car-PlgSTGOut_S3</v>
          </cell>
          <cell r="E303">
            <v>1.7659807586870638E-2</v>
          </cell>
          <cell r="F303">
            <v>0.19416897670365996</v>
          </cell>
          <cell r="G303">
            <v>1.1455260664007367</v>
          </cell>
          <cell r="H303">
            <v>3.2953135601729251</v>
          </cell>
          <cell r="I303">
            <v>3.7075951352233649</v>
          </cell>
        </row>
        <row r="304">
          <cell r="A304" t="str">
            <v>T-Plg-ELC-DSL_S2</v>
          </cell>
          <cell r="B304" t="str">
            <v>VAR_fout</v>
          </cell>
          <cell r="C304" t="str">
            <v>T-PEVmix-ELC_DSL_S2</v>
          </cell>
          <cell r="E304">
            <v>1.0551976008452262E-4</v>
          </cell>
          <cell r="F304">
            <v>5.6692442089700606E-4</v>
          </cell>
          <cell r="G304">
            <v>1.5338593228988399E-3</v>
          </cell>
          <cell r="H304">
            <v>3.3906703648327333E-2</v>
          </cell>
          <cell r="I304">
            <v>2.6288526171567333E-2</v>
          </cell>
        </row>
        <row r="305">
          <cell r="A305" t="str">
            <v>T-Plg-ELC-DSL_S2</v>
          </cell>
          <cell r="B305" t="str">
            <v>VAR_fin</v>
          </cell>
          <cell r="C305" t="str">
            <v>T-ELC-car-PlgSTGOut_S2</v>
          </cell>
          <cell r="E305">
            <v>7.0199697197279723E-5</v>
          </cell>
          <cell r="F305">
            <v>3.7716085261030167E-4</v>
          </cell>
          <cell r="G305">
            <v>1.0204388251496479E-3</v>
          </cell>
          <cell r="H305">
            <v>2.065564248539957E-2</v>
          </cell>
          <cell r="I305">
            <v>1.4597917798690144E-2</v>
          </cell>
        </row>
        <row r="306">
          <cell r="A306" t="str">
            <v>T_TW-ICEGSLEXT</v>
          </cell>
          <cell r="B306" t="str">
            <v>VAR_fout</v>
          </cell>
          <cell r="C306" t="str">
            <v>CO2_T</v>
          </cell>
          <cell r="D306">
            <v>148.049870208529</v>
          </cell>
          <cell r="E306">
            <v>103.154316025073</v>
          </cell>
          <cell r="F306">
            <v>70.342862960356001</v>
          </cell>
          <cell r="G306">
            <v>33.443876192962698</v>
          </cell>
        </row>
        <row r="307">
          <cell r="A307" t="str">
            <v>T_TW-ICEGSLEXT</v>
          </cell>
          <cell r="B307" t="str">
            <v>VAR_fout</v>
          </cell>
          <cell r="C307" t="str">
            <v>TPTWL</v>
          </cell>
          <cell r="D307">
            <v>1.5470310807017484</v>
          </cell>
          <cell r="E307">
            <v>1.1003662801693748</v>
          </cell>
          <cell r="F307">
            <v>0.77334082543844107</v>
          </cell>
          <cell r="G307">
            <v>0.38588760133929423</v>
          </cell>
        </row>
        <row r="308">
          <cell r="A308" t="str">
            <v>T_TW-ICEGSLEXT</v>
          </cell>
          <cell r="B308" t="str">
            <v>VAR_fin</v>
          </cell>
          <cell r="C308" t="str">
            <v>TGSL</v>
          </cell>
          <cell r="D308">
            <v>2.0060958022835917</v>
          </cell>
          <cell r="E308">
            <v>1.3977549596893402</v>
          </cell>
          <cell r="F308">
            <v>0.95315532466607011</v>
          </cell>
          <cell r="G308">
            <v>0.45316905410518504</v>
          </cell>
        </row>
        <row r="309">
          <cell r="A309" t="str">
            <v>T_TW-ICEGSLEXT</v>
          </cell>
          <cell r="B309" t="str">
            <v>VAR_cap</v>
          </cell>
          <cell r="C309" t="str">
            <v>-</v>
          </cell>
          <cell r="D309">
            <v>0.55779800000000002</v>
          </cell>
          <cell r="E309">
            <v>0.48342493333333297</v>
          </cell>
          <cell r="F309">
            <v>0.37186243892317244</v>
          </cell>
          <cell r="G309">
            <v>0.18593092278375792</v>
          </cell>
        </row>
        <row r="310">
          <cell r="A310" t="str">
            <v>T-Plg-ELC-GSL_S4</v>
          </cell>
          <cell r="B310" t="str">
            <v>VAR_fout</v>
          </cell>
          <cell r="C310" t="str">
            <v>T-PEVmix-ELC_GSL_S4</v>
          </cell>
          <cell r="E310">
            <v>2.4069153500490735E-2</v>
          </cell>
          <cell r="F310">
            <v>2.8486848980134333E-2</v>
          </cell>
          <cell r="G310">
            <v>3.6341908272660983E-2</v>
          </cell>
          <cell r="H310">
            <v>8.4603699033505148E-3</v>
          </cell>
          <cell r="I310">
            <v>7.0352009627135245E-3</v>
          </cell>
        </row>
        <row r="311">
          <cell r="A311" t="str">
            <v>T-Plg-ELC-GSL_S4</v>
          </cell>
          <cell r="B311" t="str">
            <v>VAR_fin</v>
          </cell>
          <cell r="C311" t="str">
            <v>T-ELC-car-PlgSTGOut_S4</v>
          </cell>
          <cell r="E311">
            <v>1.7970107507063141E-2</v>
          </cell>
          <cell r="F311">
            <v>2.1268373177313827E-2</v>
          </cell>
          <cell r="G311">
            <v>2.7132985738706199E-2</v>
          </cell>
          <cell r="H311">
            <v>5.9292857708328744E-3</v>
          </cell>
          <cell r="I311">
            <v>4.5789653832464181E-3</v>
          </cell>
        </row>
        <row r="312">
          <cell r="A312" t="str">
            <v>T-Plg-ELC-DSL_S3</v>
          </cell>
          <cell r="B312" t="str">
            <v>VAR_fout</v>
          </cell>
          <cell r="C312" t="str">
            <v>T-PEVmix-ELC_DSL_S3</v>
          </cell>
          <cell r="E312">
            <v>6.0401601260302547E-4</v>
          </cell>
          <cell r="F312">
            <v>0.13107303867652745</v>
          </cell>
          <cell r="G312">
            <v>1.0504764514920979</v>
          </cell>
          <cell r="H312">
            <v>3.5212321407156475</v>
          </cell>
          <cell r="I312">
            <v>4.3284259067201516</v>
          </cell>
        </row>
        <row r="313">
          <cell r="A313" t="str">
            <v>T-Plg-ELC-DSL_S3</v>
          </cell>
          <cell r="B313" t="str">
            <v>VAR_fin</v>
          </cell>
          <cell r="C313" t="str">
            <v>T-ELC-car-PlgSTGOut_S3</v>
          </cell>
          <cell r="E313">
            <v>4.3108126861763767E-4</v>
          </cell>
          <cell r="F313">
            <v>9.3545751462356344E-2</v>
          </cell>
          <cell r="G313">
            <v>0.74971641796487554</v>
          </cell>
          <cell r="H313">
            <v>2.2869293666974144</v>
          </cell>
          <cell r="I313">
            <v>2.5747829866954426</v>
          </cell>
        </row>
        <row r="314">
          <cell r="A314" t="str">
            <v>T-Plg-ELC-DSL_S4</v>
          </cell>
          <cell r="B314" t="str">
            <v>VAR_fout</v>
          </cell>
          <cell r="C314" t="str">
            <v>T-PEVmix-ELC_DSL_S4</v>
          </cell>
          <cell r="E314">
            <v>7.2403849532149941E-2</v>
          </cell>
          <cell r="F314">
            <v>8.3273601188924268E-2</v>
          </cell>
          <cell r="G314">
            <v>0.10415224771854974</v>
          </cell>
          <cell r="H314">
            <v>9.2132546737010886E-3</v>
          </cell>
          <cell r="I314">
            <v>7.5643451546753603E-3</v>
          </cell>
        </row>
        <row r="315">
          <cell r="A315" t="str">
            <v>T-Plg-ELC-DSL_S4</v>
          </cell>
          <cell r="B315" t="str">
            <v>VAR_fin</v>
          </cell>
          <cell r="C315" t="str">
            <v>T-ELC-car-PlgSTGOut_S4</v>
          </cell>
          <cell r="E315">
            <v>5.4056947203873627E-2</v>
          </cell>
          <cell r="F315">
            <v>6.2172338791838255E-2</v>
          </cell>
          <cell r="G315">
            <v>7.7760403520898622E-2</v>
          </cell>
          <cell r="H315">
            <v>6.4488737515786014E-3</v>
          </cell>
          <cell r="I315">
            <v>4.9187774332820431E-3</v>
          </cell>
        </row>
        <row r="316">
          <cell r="A316" t="str">
            <v>TFLGV-ICENGA</v>
          </cell>
          <cell r="B316" t="str">
            <v>VAR_fout</v>
          </cell>
          <cell r="C316" t="str">
            <v>CO2_T</v>
          </cell>
          <cell r="D316">
            <v>1.4185924880581271</v>
          </cell>
          <cell r="E316">
            <v>1.5776444695728635</v>
          </cell>
          <cell r="F316">
            <v>3.0096396123631166</v>
          </cell>
          <cell r="G316">
            <v>4.2816714064222241</v>
          </cell>
          <cell r="H316">
            <v>5.4910655430852824</v>
          </cell>
          <cell r="I316">
            <v>5.9317735019816178</v>
          </cell>
        </row>
        <row r="317">
          <cell r="A317" t="str">
            <v>TFLGV-ICENGA</v>
          </cell>
          <cell r="B317" t="str">
            <v>VAR_fout</v>
          </cell>
          <cell r="C317" t="str">
            <v>TFLGV</v>
          </cell>
          <cell r="D317">
            <v>8.0632627855372514E-3</v>
          </cell>
          <cell r="E317">
            <v>8.967312351786768E-3</v>
          </cell>
          <cell r="F317">
            <v>1.7106755666996026E-2</v>
          </cell>
          <cell r="G317">
            <v>2.4336969215565669E-2</v>
          </cell>
          <cell r="H317">
            <v>3.1211151066444516E-2</v>
          </cell>
          <cell r="I317">
            <v>3.3716129849409297E-2</v>
          </cell>
        </row>
        <row r="318">
          <cell r="A318" t="str">
            <v>TFLGV-ICENGA</v>
          </cell>
          <cell r="B318" t="str">
            <v>VAR_fin</v>
          </cell>
          <cell r="C318" t="str">
            <v>TNGA</v>
          </cell>
          <cell r="D318">
            <v>2.5152349079044803E-2</v>
          </cell>
          <cell r="E318">
            <v>2.7972419673277717E-2</v>
          </cell>
          <cell r="F318">
            <v>5.3362404474523381E-2</v>
          </cell>
          <cell r="G318">
            <v>7.5916159688337398E-2</v>
          </cell>
          <cell r="H318">
            <v>9.7359318139810178E-2</v>
          </cell>
          <cell r="I318">
            <v>0.1051732890422272</v>
          </cell>
        </row>
        <row r="319">
          <cell r="A319" t="str">
            <v>TFLGV-ICENGA</v>
          </cell>
          <cell r="B319" t="str">
            <v>VAR_ncap</v>
          </cell>
          <cell r="C319" t="str">
            <v>-</v>
          </cell>
          <cell r="D319">
            <v>1.69469836567921E-6</v>
          </cell>
          <cell r="E319">
            <v>1.08588662728289E-5</v>
          </cell>
          <cell r="F319">
            <v>4.93691699520782E-4</v>
          </cell>
          <cell r="G319">
            <v>1.13776688083215E-3</v>
          </cell>
          <cell r="H319">
            <v>1.3359436032055101E-3</v>
          </cell>
          <cell r="I319">
            <v>2.40980279818836E-3</v>
          </cell>
        </row>
        <row r="320">
          <cell r="A320" t="str">
            <v>TFLGV-ICENGA</v>
          </cell>
          <cell r="B320" t="str">
            <v>VAR_cap</v>
          </cell>
          <cell r="C320" t="str">
            <v>-</v>
          </cell>
          <cell r="D320">
            <v>5.8465408623278165E-4</v>
          </cell>
          <cell r="E320">
            <v>7.2146552186524873E-4</v>
          </cell>
          <cell r="F320">
            <v>1.2151142651218147E-3</v>
          </cell>
          <cell r="G320">
            <v>2.0429633862052861E-3</v>
          </cell>
          <cell r="H320">
            <v>3.0243807878948966E-3</v>
          </cell>
          <cell r="I320">
            <v>3.3407118338841676E-3</v>
          </cell>
        </row>
        <row r="321">
          <cell r="A321" t="str">
            <v>TFLGV-BEVELC</v>
          </cell>
          <cell r="B321" t="str">
            <v>VAR_fout</v>
          </cell>
          <cell r="C321" t="str">
            <v>TFLGV</v>
          </cell>
          <cell r="D321">
            <v>2.3961517558883885E-2</v>
          </cell>
          <cell r="E321">
            <v>5.3882666252681385E-2</v>
          </cell>
          <cell r="F321">
            <v>0.1981107077015985</v>
          </cell>
          <cell r="G321">
            <v>0.84178205625371216</v>
          </cell>
          <cell r="H321">
            <v>2.1284000792394053</v>
          </cell>
          <cell r="I321">
            <v>4.5500584567854769</v>
          </cell>
        </row>
        <row r="322">
          <cell r="A322" t="str">
            <v>TFLGV-BEVELC</v>
          </cell>
          <cell r="B322" t="str">
            <v>VAR_fin</v>
          </cell>
          <cell r="C322" t="str">
            <v>T-ELC-LGV_BatSTGout</v>
          </cell>
          <cell r="D322">
            <v>3.5167316861995895E-2</v>
          </cell>
          <cell r="E322">
            <v>7.9081335012300663E-2</v>
          </cell>
          <cell r="F322">
            <v>0.29075879749165978</v>
          </cell>
          <cell r="G322">
            <v>1.2354483069892714</v>
          </cell>
          <cell r="H322">
            <v>3.123763752098339</v>
          </cell>
          <cell r="I322">
            <v>6.6779304398044257</v>
          </cell>
        </row>
        <row r="323">
          <cell r="A323" t="str">
            <v>TFLGV-BEVELC</v>
          </cell>
          <cell r="B323" t="str">
            <v>VAR_ncap</v>
          </cell>
          <cell r="C323" t="str">
            <v>-</v>
          </cell>
          <cell r="E323">
            <v>1.1692641952674801E-3</v>
          </cell>
          <cell r="F323">
            <v>1.00824655818462E-2</v>
          </cell>
          <cell r="G323">
            <v>4.5822431133331502E-2</v>
          </cell>
          <cell r="H323">
            <v>9.1365481941566504E-2</v>
          </cell>
          <cell r="I323">
            <v>0.36054452016142702</v>
          </cell>
        </row>
        <row r="324">
          <cell r="A324" t="str">
            <v>TFLGV-BEVELC</v>
          </cell>
          <cell r="B324" t="str">
            <v>VAR_cap</v>
          </cell>
          <cell r="C324" t="str">
            <v>-</v>
          </cell>
          <cell r="D324">
            <v>1.699E-3</v>
          </cell>
          <cell r="E324">
            <v>3.7612260870744678E-3</v>
          </cell>
          <cell r="F324">
            <v>1.3843657831640157E-2</v>
          </cell>
          <cell r="G324">
            <v>5.8701162863371341E-2</v>
          </cell>
          <cell r="H324">
            <v>0.18342205853216909</v>
          </cell>
          <cell r="I324">
            <v>0.42109536576227402</v>
          </cell>
        </row>
        <row r="325">
          <cell r="A325" t="str">
            <v>T_B_c-BEVELC-S1</v>
          </cell>
          <cell r="B325" t="str">
            <v>VAR_fout</v>
          </cell>
          <cell r="C325" t="str">
            <v>TPBSc</v>
          </cell>
          <cell r="D325">
            <v>1.4993307313204929E-4</v>
          </cell>
          <cell r="E325">
            <v>4.0542520656439959E-4</v>
          </cell>
          <cell r="F325">
            <v>4.9092208891010885E-4</v>
          </cell>
          <cell r="G325">
            <v>6.9005582142836353E-3</v>
          </cell>
          <cell r="H325">
            <v>2.5615397999509317E-2</v>
          </cell>
          <cell r="I325">
            <v>5.9152149368315879E-2</v>
          </cell>
        </row>
        <row r="326">
          <cell r="A326" t="str">
            <v>T_B_c-BEVELC-S1</v>
          </cell>
          <cell r="B326" t="str">
            <v>VAR_fin</v>
          </cell>
          <cell r="C326" t="str">
            <v>T-ELC-Bus_c_BatSTGout_S1</v>
          </cell>
          <cell r="D326">
            <v>3.9592225683999599E-4</v>
          </cell>
          <cell r="E326">
            <v>1.0537926433522907E-3</v>
          </cell>
          <cell r="F326">
            <v>1.252482258213996E-3</v>
          </cell>
          <cell r="G326">
            <v>1.5446241804098485E-2</v>
          </cell>
          <cell r="H326">
            <v>5.2480683799057751E-2</v>
          </cell>
          <cell r="I326">
            <v>0.11060154144329466</v>
          </cell>
        </row>
        <row r="327">
          <cell r="A327" t="str">
            <v>T_B_c-BEVELC-S1</v>
          </cell>
          <cell r="B327" t="str">
            <v>VAR_ncap</v>
          </cell>
          <cell r="C327" t="str">
            <v>-</v>
          </cell>
          <cell r="E327">
            <v>2.38621606404439E-6</v>
          </cell>
          <cell r="F327">
            <v>3.28898580470143E-6</v>
          </cell>
          <cell r="G327">
            <v>1.5319350490867599E-4</v>
          </cell>
          <cell r="H327">
            <v>4.0599154812427098E-4</v>
          </cell>
          <cell r="I327">
            <v>1.1373992623899801E-3</v>
          </cell>
        </row>
        <row r="328">
          <cell r="A328" t="str">
            <v>T_B_c-BEVELC-S1</v>
          </cell>
          <cell r="B328" t="str">
            <v>VAR_cap</v>
          </cell>
          <cell r="C328" t="str">
            <v>-</v>
          </cell>
          <cell r="D328">
            <v>3.3713942307692301E-6</v>
          </cell>
          <cell r="E328">
            <v>9.0319167420753087E-6</v>
          </cell>
          <cell r="F328">
            <v>1.2017298413258864E-5</v>
          </cell>
          <cell r="G328">
            <v>1.5470499427294729E-4</v>
          </cell>
          <cell r="H328">
            <v>5.612557829036244E-4</v>
          </cell>
          <cell r="I328">
            <v>1.368089727451246E-3</v>
          </cell>
        </row>
        <row r="329">
          <cell r="A329" t="str">
            <v>T_B_c-BEVELC-S2</v>
          </cell>
          <cell r="B329" t="str">
            <v>VAR_fout</v>
          </cell>
          <cell r="C329" t="str">
            <v>TPBSc</v>
          </cell>
          <cell r="D329">
            <v>2.6119887616067128E-4</v>
          </cell>
          <cell r="E329">
            <v>3.9314274504789255E-4</v>
          </cell>
          <cell r="F329">
            <v>3.8638255611490012E-4</v>
          </cell>
          <cell r="G329">
            <v>5.9753704773193351E-4</v>
          </cell>
          <cell r="H329">
            <v>3.1614848904882101E-2</v>
          </cell>
          <cell r="I329">
            <v>5.4731867687804615E-2</v>
          </cell>
        </row>
        <row r="330">
          <cell r="A330" t="str">
            <v>T_B_c-BEVELC-S2</v>
          </cell>
          <cell r="B330" t="str">
            <v>VAR_fin</v>
          </cell>
          <cell r="C330" t="str">
            <v>T-ELC-Bus_c_BatSTGout_S2</v>
          </cell>
          <cell r="D330">
            <v>9.4919037362732486E-4</v>
          </cell>
          <cell r="E330">
            <v>1.4118718893465394E-3</v>
          </cell>
          <cell r="F330">
            <v>1.3740101972432024E-3</v>
          </cell>
          <cell r="G330">
            <v>1.8867058421711616E-3</v>
          </cell>
          <cell r="H330">
            <v>8.9488248366327766E-2</v>
          </cell>
          <cell r="I330">
            <v>0.14281005731645013</v>
          </cell>
        </row>
        <row r="331">
          <cell r="A331" t="str">
            <v>T_B_c-BEVELC-S2</v>
          </cell>
          <cell r="B331" t="str">
            <v>VAR_ncap</v>
          </cell>
          <cell r="C331" t="str">
            <v>-</v>
          </cell>
          <cell r="E331">
            <v>8.0433874771144099E-7</v>
          </cell>
          <cell r="F331">
            <v>1.26477839825184E-6</v>
          </cell>
          <cell r="G331">
            <v>1.04893151934122E-5</v>
          </cell>
          <cell r="H331">
            <v>4.9014801985027999E-4</v>
          </cell>
          <cell r="I331">
            <v>9.0949541128765299E-4</v>
          </cell>
        </row>
        <row r="332">
          <cell r="A332" t="str">
            <v>T_B_c-BEVELC-S2</v>
          </cell>
          <cell r="B332" t="str">
            <v>VAR_cap</v>
          </cell>
          <cell r="C332" t="str">
            <v>-</v>
          </cell>
          <cell r="D332">
            <v>6.0493527451996703E-6</v>
          </cell>
          <cell r="E332">
            <v>8.8086595540352422E-6</v>
          </cell>
          <cell r="F332">
            <v>8.8334294283462794E-6</v>
          </cell>
          <cell r="G332">
            <v>1.2917633048766801E-5</v>
          </cell>
          <cell r="H332">
            <v>6.8724554573503026E-4</v>
          </cell>
          <cell r="I332">
            <v>1.1895688006704371E-3</v>
          </cell>
        </row>
        <row r="333">
          <cell r="A333" t="str">
            <v>T_B_c-BEVELC-S3</v>
          </cell>
          <cell r="B333" t="str">
            <v>VAR_fout</v>
          </cell>
          <cell r="C333" t="str">
            <v>TPBSc</v>
          </cell>
          <cell r="D333">
            <v>9.767998927742945E-5</v>
          </cell>
          <cell r="E333">
            <v>1.9709125767836745E-4</v>
          </cell>
          <cell r="F333">
            <v>1.6035220059769676E-4</v>
          </cell>
          <cell r="G333">
            <v>1.9228632644632135E-4</v>
          </cell>
          <cell r="H333">
            <v>1.0236958822434634E-3</v>
          </cell>
          <cell r="I333">
            <v>2.3563384205061051E-3</v>
          </cell>
        </row>
        <row r="334">
          <cell r="A334" t="str">
            <v>T_B_c-BEVELC-S3</v>
          </cell>
          <cell r="B334" t="str">
            <v>VAR_fin</v>
          </cell>
          <cell r="C334" t="str">
            <v>T-ELC-Bus_c_BatSTGout_S3</v>
          </cell>
          <cell r="D334">
            <v>5.3385676299927344E-4</v>
          </cell>
          <cell r="E334">
            <v>1.0645125149353551E-3</v>
          </cell>
          <cell r="F334">
            <v>8.5909132052549761E-4</v>
          </cell>
          <cell r="G334">
            <v>9.5024261243346713E-4</v>
          </cell>
          <cell r="H334">
            <v>4.3304667817858382E-3</v>
          </cell>
          <cell r="I334">
            <v>9.0891243160942277E-3</v>
          </cell>
        </row>
        <row r="335">
          <cell r="A335" t="str">
            <v>T_B_c-BEVELC-S3</v>
          </cell>
          <cell r="B335" t="str">
            <v>VAR_ncap</v>
          </cell>
          <cell r="C335" t="str">
            <v>-</v>
          </cell>
          <cell r="E335">
            <v>4.3762573383889901E-7</v>
          </cell>
          <cell r="F335">
            <v>4.71713121255392E-7</v>
          </cell>
          <cell r="G335">
            <v>2.2022301691235498E-6</v>
          </cell>
          <cell r="H335">
            <v>1.7283479848439998E-5</v>
          </cell>
          <cell r="I335">
            <v>4.52790614536223E-5</v>
          </cell>
        </row>
        <row r="336">
          <cell r="A336" t="str">
            <v>T_B_c-BEVELC-S3</v>
          </cell>
          <cell r="B336" t="str">
            <v>VAR_cap</v>
          </cell>
          <cell r="C336" t="str">
            <v>-</v>
          </cell>
          <cell r="D336">
            <v>2.214071239945219E-6</v>
          </cell>
          <cell r="E336">
            <v>4.308982982214916E-6</v>
          </cell>
          <cell r="F336">
            <v>3.5277154909741012E-6</v>
          </cell>
          <cell r="G336">
            <v>4.0045242189977903E-6</v>
          </cell>
          <cell r="H336">
            <v>2.2282195656170699E-5</v>
          </cell>
          <cell r="I336">
            <v>5.1199020519390802E-5</v>
          </cell>
        </row>
        <row r="337">
          <cell r="A337" t="str">
            <v>T_B_c-BEVELC-S4</v>
          </cell>
          <cell r="B337" t="str">
            <v>VAR_fout</v>
          </cell>
          <cell r="C337" t="str">
            <v>TPBSc</v>
          </cell>
          <cell r="E337">
            <v>8.4301089188042979E-6</v>
          </cell>
          <cell r="F337">
            <v>2.3244083554720807E-5</v>
          </cell>
          <cell r="G337">
            <v>1.6154563129044204E-5</v>
          </cell>
          <cell r="H337">
            <v>3.0829384026372787E-5</v>
          </cell>
          <cell r="I337">
            <v>1.4152321815377592E-5</v>
          </cell>
        </row>
        <row r="338">
          <cell r="A338" t="str">
            <v>T_B_c-BEVELC-S4</v>
          </cell>
          <cell r="B338" t="str">
            <v>VAR_fin</v>
          </cell>
          <cell r="C338" t="str">
            <v>T-ELC-Bus_c_BatSTGout_S4</v>
          </cell>
          <cell r="E338">
            <v>6.6675811222057391E-5</v>
          </cell>
          <cell r="F338">
            <v>1.7920828802327497E-4</v>
          </cell>
          <cell r="G338">
            <v>1.1408567699949824E-4</v>
          </cell>
          <cell r="H338">
            <v>1.9580913351999012E-4</v>
          </cell>
          <cell r="I338">
            <v>8.3195522054056809E-5</v>
          </cell>
        </row>
        <row r="339">
          <cell r="A339" t="str">
            <v>T_B_c-BEVELC-S4</v>
          </cell>
          <cell r="B339" t="str">
            <v>VAR_ncap</v>
          </cell>
          <cell r="C339" t="str">
            <v>-</v>
          </cell>
          <cell r="E339">
            <v>2.17641477849907E-7</v>
          </cell>
          <cell r="F339">
            <v>2.26532802064947E-7</v>
          </cell>
          <cell r="G339">
            <v>2.7098435895425799E-7</v>
          </cell>
          <cell r="H339">
            <v>5.12345477894871E-7</v>
          </cell>
          <cell r="I339">
            <v>2.2206379215210899E-7</v>
          </cell>
        </row>
        <row r="340">
          <cell r="A340" t="str">
            <v>T_B_c-BEVELC-S4</v>
          </cell>
          <cell r="B340" t="str">
            <v>VAR_cap</v>
          </cell>
          <cell r="C340" t="str">
            <v>-</v>
          </cell>
          <cell r="E340">
            <v>2.17641477849907E-7</v>
          </cell>
          <cell r="F340">
            <v>4.4417427991485403E-7</v>
          </cell>
          <cell r="G340">
            <v>3.1314955317893803E-7</v>
          </cell>
          <cell r="H340">
            <v>7.03409804341461E-7</v>
          </cell>
          <cell r="I340">
            <v>3.0500938022168475E-7</v>
          </cell>
        </row>
        <row r="341">
          <cell r="A341" t="str">
            <v>T_C-BAT-ELC-S1</v>
          </cell>
          <cell r="B341" t="str">
            <v>VAR_fout</v>
          </cell>
          <cell r="C341" t="str">
            <v>TPCAR</v>
          </cell>
          <cell r="D341">
            <v>1.3900345314079693E-2</v>
          </cell>
          <cell r="E341">
            <v>0.32765733403077768</v>
          </cell>
          <cell r="F341">
            <v>0.78343753226211676</v>
          </cell>
          <cell r="G341">
            <v>1.5787674655884774</v>
          </cell>
          <cell r="H341">
            <v>2.3187082979106592</v>
          </cell>
          <cell r="I341">
            <v>2.4004952120033511</v>
          </cell>
        </row>
        <row r="342">
          <cell r="A342" t="str">
            <v>T_C-BAT-ELC-S1</v>
          </cell>
          <cell r="B342" t="str">
            <v>VAR_fin</v>
          </cell>
          <cell r="C342" t="str">
            <v>T-ELC-car-BatSTGOut_S1</v>
          </cell>
          <cell r="D342">
            <v>7.6726612308164579E-3</v>
          </cell>
          <cell r="E342">
            <v>0.18085908421743943</v>
          </cell>
          <cell r="F342">
            <v>0.43243895347444777</v>
          </cell>
          <cell r="G342">
            <v>0.87144223053404735</v>
          </cell>
          <cell r="H342">
            <v>1.2062576174722781</v>
          </cell>
          <cell r="I342">
            <v>1.1340095065818414</v>
          </cell>
        </row>
        <row r="343">
          <cell r="A343" t="str">
            <v>T_C-BAT-ELC-S1</v>
          </cell>
          <cell r="B343" t="str">
            <v>VAR_ncap</v>
          </cell>
          <cell r="C343" t="str">
            <v>-</v>
          </cell>
          <cell r="D343">
            <v>7.4505627596820805E-5</v>
          </cell>
          <cell r="E343">
            <v>3.3234321029991E-2</v>
          </cell>
          <cell r="F343">
            <v>8.7133365441024194E-2</v>
          </cell>
          <cell r="G343">
            <v>0.14528302762536199</v>
          </cell>
          <cell r="H343">
            <v>0.15293072189369</v>
          </cell>
          <cell r="I343">
            <v>0.28782758485388599</v>
          </cell>
        </row>
        <row r="344">
          <cell r="A344" t="str">
            <v>T_C-BAT-ELC-S1</v>
          </cell>
          <cell r="B344" t="str">
            <v>VAR_cap</v>
          </cell>
          <cell r="C344" t="str">
            <v>-</v>
          </cell>
          <cell r="D344">
            <v>1.5462037233649722E-3</v>
          </cell>
          <cell r="E344">
            <v>3.500523260870967E-2</v>
          </cell>
          <cell r="F344">
            <v>0.11902826318018414</v>
          </cell>
          <cell r="G344">
            <v>0.23990721957747477</v>
          </cell>
          <cell r="H344">
            <v>0.35237520066835115</v>
          </cell>
          <cell r="I344">
            <v>0.3648118655696852</v>
          </cell>
        </row>
        <row r="345">
          <cell r="A345" t="str">
            <v>D-TNGA</v>
          </cell>
          <cell r="B345" t="str">
            <v>VAR_fout</v>
          </cell>
          <cell r="C345" t="str">
            <v>CO2</v>
          </cell>
          <cell r="D345">
            <v>16.0186433773518</v>
          </cell>
          <cell r="E345">
            <v>15.367276204464</v>
          </cell>
          <cell r="F345">
            <v>338.53204496427998</v>
          </cell>
          <cell r="G345">
            <v>409.978894195571</v>
          </cell>
          <cell r="H345">
            <v>87.457770293279495</v>
          </cell>
          <cell r="I345">
            <v>123.655098485254</v>
          </cell>
        </row>
        <row r="346">
          <cell r="A346" t="str">
            <v>D-TNGA</v>
          </cell>
          <cell r="B346" t="str">
            <v>VAR_fout</v>
          </cell>
          <cell r="C346" t="str">
            <v>TNGA</v>
          </cell>
          <cell r="D346">
            <v>0.30633514624723579</v>
          </cell>
          <cell r="E346">
            <v>0.3238162021004044</v>
          </cell>
          <cell r="F346">
            <v>5.9924593428383961</v>
          </cell>
          <cell r="G346">
            <v>7.2468010296085303</v>
          </cell>
          <cell r="H346">
            <v>1.5581249444910272</v>
          </cell>
          <cell r="I346">
            <v>2.2033448807041807</v>
          </cell>
        </row>
        <row r="347">
          <cell r="A347" t="str">
            <v>D-TNGA</v>
          </cell>
          <cell r="B347" t="str">
            <v>VAR_fin</v>
          </cell>
          <cell r="C347" t="str">
            <v>NGA</v>
          </cell>
          <cell r="D347">
            <v>0.2840184995984355</v>
          </cell>
          <cell r="E347">
            <v>0.27246943624936232</v>
          </cell>
          <cell r="F347">
            <v>6.0023412227709185</v>
          </cell>
          <cell r="G347">
            <v>7.269129329708707</v>
          </cell>
          <cell r="H347">
            <v>1.5506696860510556</v>
          </cell>
          <cell r="I347">
            <v>2.1924662851995365</v>
          </cell>
        </row>
        <row r="348">
          <cell r="A348" t="str">
            <v>D-TNGA</v>
          </cell>
          <cell r="B348" t="str">
            <v>VAR_fin</v>
          </cell>
          <cell r="C348" t="str">
            <v>BNGA</v>
          </cell>
          <cell r="D348">
            <v>2.3293792250864837E-2</v>
          </cell>
          <cell r="E348">
            <v>4.8585142519164709E-2</v>
          </cell>
          <cell r="F348">
            <v>6.5128338140455991E-3</v>
          </cell>
          <cell r="G348">
            <v>4.9053470747233532E-4</v>
          </cell>
          <cell r="H348">
            <v>4.8375497266020995E-4</v>
          </cell>
          <cell r="I348">
            <v>7.7849987748303089E-4</v>
          </cell>
        </row>
        <row r="349">
          <cell r="A349" t="str">
            <v>D-TNGA</v>
          </cell>
          <cell r="B349" t="str">
            <v>VAR_fin</v>
          </cell>
          <cell r="C349" t="str">
            <v>H2</v>
          </cell>
          <cell r="E349">
            <v>3.7944493012865383E-3</v>
          </cell>
          <cell r="F349">
            <v>2.7200618413140286E-3</v>
          </cell>
          <cell r="G349">
            <v>2.9703069017964845E-4</v>
          </cell>
          <cell r="H349">
            <v>1.1941639872300456E-2</v>
          </cell>
          <cell r="I349">
            <v>1.7128308962743664E-2</v>
          </cell>
        </row>
        <row r="350">
          <cell r="A350" t="str">
            <v>D-TNGA</v>
          </cell>
          <cell r="B350" t="str">
            <v>VAR_ncap</v>
          </cell>
          <cell r="C350" t="str">
            <v>-</v>
          </cell>
          <cell r="D350">
            <v>2.8057740333033802E-7</v>
          </cell>
          <cell r="E350">
            <v>1.8220483851522701E-7</v>
          </cell>
          <cell r="F350">
            <v>2.31049703299283E-7</v>
          </cell>
          <cell r="G350">
            <v>2.5151230412037101E-7</v>
          </cell>
          <cell r="H350">
            <v>3.3816723806144398E-7</v>
          </cell>
          <cell r="I350">
            <v>8.2333128648108105E-7</v>
          </cell>
        </row>
        <row r="351">
          <cell r="A351" t="str">
            <v>D-TNGA</v>
          </cell>
          <cell r="B351" t="str">
            <v>VAR_cap</v>
          </cell>
          <cell r="C351" t="str">
            <v>-</v>
          </cell>
          <cell r="D351">
            <v>0.95961797365904733</v>
          </cell>
          <cell r="E351">
            <v>0.95961815586388588</v>
          </cell>
          <cell r="F351">
            <v>0.95961838691358914</v>
          </cell>
          <cell r="G351">
            <v>0.95961863842589323</v>
          </cell>
          <cell r="H351">
            <v>0.95961935861963665</v>
          </cell>
          <cell r="I351">
            <v>0.48125583830486712</v>
          </cell>
        </row>
        <row r="352">
          <cell r="A352" t="str">
            <v>T_C-BAT-ELC-S2</v>
          </cell>
          <cell r="B352" t="str">
            <v>VAR_fout</v>
          </cell>
          <cell r="C352" t="str">
            <v>TPCAR</v>
          </cell>
          <cell r="D352">
            <v>9.6815791932600079E-2</v>
          </cell>
          <cell r="E352">
            <v>0.15093503409779135</v>
          </cell>
          <cell r="F352">
            <v>0.19575443122132738</v>
          </cell>
          <cell r="G352">
            <v>7.4088638341112496</v>
          </cell>
          <cell r="H352">
            <v>17.952407021883733</v>
          </cell>
          <cell r="I352">
            <v>17.702801596637865</v>
          </cell>
        </row>
        <row r="353">
          <cell r="A353" t="str">
            <v>T_C-BAT-ELC-S2</v>
          </cell>
          <cell r="B353" t="str">
            <v>VAR_fin</v>
          </cell>
          <cell r="C353" t="str">
            <v>T-ELC-car-BatSTGOut_S2</v>
          </cell>
          <cell r="D353">
            <v>6.6140119241442974E-2</v>
          </cell>
          <cell r="E353">
            <v>0.10311190926258069</v>
          </cell>
          <cell r="F353">
            <v>0.13373047066570348</v>
          </cell>
          <cell r="G353">
            <v>5.061396778873327</v>
          </cell>
          <cell r="H353">
            <v>11.550943631628154</v>
          </cell>
          <cell r="I353">
            <v>10.306601549846537</v>
          </cell>
        </row>
        <row r="354">
          <cell r="A354" t="str">
            <v>T_C-BAT-ELC-S2</v>
          </cell>
          <cell r="B354" t="str">
            <v>VAR_ncap</v>
          </cell>
          <cell r="C354" t="str">
            <v>-</v>
          </cell>
          <cell r="D354">
            <v>7.5668613217465394E-5</v>
          </cell>
          <cell r="E354">
            <v>1.87712146220353E-4</v>
          </cell>
          <cell r="F354">
            <v>3.9167533563829304E-3</v>
          </cell>
          <cell r="G354">
            <v>0.57983373827368601</v>
          </cell>
          <cell r="H354">
            <v>0.59129289683137898</v>
          </cell>
          <cell r="I354">
            <v>1.4584498309046401</v>
          </cell>
        </row>
        <row r="355">
          <cell r="A355" t="str">
            <v>T_C-BAT-ELC-S2</v>
          </cell>
          <cell r="B355" t="str">
            <v>VAR_cap</v>
          </cell>
          <cell r="C355" t="str">
            <v>-</v>
          </cell>
          <cell r="D355">
            <v>7.3627649085487631E-3</v>
          </cell>
          <cell r="E355">
            <v>1.145102522209519E-2</v>
          </cell>
          <cell r="F355">
            <v>1.4865968823732737E-2</v>
          </cell>
          <cell r="G355">
            <v>0.56213434116111571</v>
          </cell>
          <cell r="H355">
            <v>1.8934930846976012</v>
          </cell>
          <cell r="I355">
            <v>1.8672087500378904</v>
          </cell>
        </row>
        <row r="356">
          <cell r="A356" t="str">
            <v>TFLGV-BeVELCExt</v>
          </cell>
          <cell r="B356" t="str">
            <v>VAR_fout</v>
          </cell>
          <cell r="C356" t="str">
            <v>TFLGV</v>
          </cell>
          <cell r="D356">
            <v>2.7855414334832525E-2</v>
          </cell>
          <cell r="E356">
            <v>2.4229379210148463E-2</v>
          </cell>
          <cell r="F356">
            <v>1.8576087953830141E-2</v>
          </cell>
          <cell r="G356">
            <v>9.286025896361275E-3</v>
          </cell>
        </row>
        <row r="357">
          <cell r="A357" t="str">
            <v>TFLGV-BeVELCExt</v>
          </cell>
          <cell r="B357" t="str">
            <v>VAR_fin</v>
          </cell>
          <cell r="C357" t="str">
            <v>TELC</v>
          </cell>
          <cell r="D357">
            <v>4.0415685867660311E-2</v>
          </cell>
          <cell r="E357">
            <v>3.4830020136396737E-2</v>
          </cell>
          <cell r="F357">
            <v>2.6338533053437238E-2</v>
          </cell>
          <cell r="G357">
            <v>1.3166405144844092E-2</v>
          </cell>
        </row>
        <row r="358">
          <cell r="A358" t="str">
            <v>TFLGV-BeVELCExt</v>
          </cell>
          <cell r="B358" t="str">
            <v>VAR_cap</v>
          </cell>
          <cell r="C358" t="str">
            <v>-</v>
          </cell>
          <cell r="D358">
            <v>1.9499999999999999E-3</v>
          </cell>
          <cell r="E358">
            <v>1.6900000000000001E-3</v>
          </cell>
          <cell r="F358">
            <v>1.2999999999999999E-3</v>
          </cell>
          <cell r="G358">
            <v>6.4999999999999997E-4</v>
          </cell>
        </row>
        <row r="359">
          <cell r="A359" t="str">
            <v>T_C-BAT-ELC-S3</v>
          </cell>
          <cell r="B359" t="str">
            <v>VAR_fout</v>
          </cell>
          <cell r="C359" t="str">
            <v>TPCAR</v>
          </cell>
          <cell r="D359">
            <v>6.089415649998646E-2</v>
          </cell>
          <cell r="E359">
            <v>9.3639960690711663E-2</v>
          </cell>
          <cell r="F359">
            <v>0.12210524785359195</v>
          </cell>
          <cell r="G359">
            <v>0.1130236013561887</v>
          </cell>
          <cell r="H359">
            <v>0.68655896812557515</v>
          </cell>
          <cell r="I359">
            <v>0.85114331625329465</v>
          </cell>
        </row>
        <row r="360">
          <cell r="A360" t="str">
            <v>T_C-BAT-ELC-S3</v>
          </cell>
          <cell r="B360" t="str">
            <v>VAR_fin</v>
          </cell>
          <cell r="C360" t="str">
            <v>T-ELC-car-BatSTGOut_S3</v>
          </cell>
          <cell r="D360">
            <v>4.5529950595594601E-2</v>
          </cell>
          <cell r="E360">
            <v>7.0013660243778364E-2</v>
          </cell>
          <cell r="F360">
            <v>9.1296870205240702E-2</v>
          </cell>
          <cell r="G360">
            <v>8.4506614126178076E-2</v>
          </cell>
          <cell r="H360">
            <v>0.48704226653560356</v>
          </cell>
          <cell r="I360">
            <v>0.53763533179300194</v>
          </cell>
        </row>
        <row r="361">
          <cell r="A361" t="str">
            <v>T_C-BAT-ELC-S3</v>
          </cell>
          <cell r="B361" t="str">
            <v>VAR_ncap</v>
          </cell>
          <cell r="C361" t="str">
            <v>-</v>
          </cell>
          <cell r="D361">
            <v>5.5376706195396302E-5</v>
          </cell>
          <cell r="E361">
            <v>2.6268346761941801E-4</v>
          </cell>
          <cell r="F361">
            <v>2.2233924413989198E-3</v>
          </cell>
          <cell r="G361">
            <v>8.3191331419594301E-4</v>
          </cell>
          <cell r="H361">
            <v>8.97233017232152E-4</v>
          </cell>
          <cell r="I361">
            <v>5.23139525776719E-2</v>
          </cell>
        </row>
        <row r="362">
          <cell r="A362" t="str">
            <v>T_C-BAT-ELC-S3</v>
          </cell>
          <cell r="B362" t="str">
            <v>VAR_cap</v>
          </cell>
          <cell r="C362" t="str">
            <v>-</v>
          </cell>
          <cell r="D362">
            <v>4.2765980038682863E-3</v>
          </cell>
          <cell r="E362">
            <v>6.4416341523382218E-3</v>
          </cell>
          <cell r="F362">
            <v>8.4272291162118332E-3</v>
          </cell>
          <cell r="G362">
            <v>7.7882471866110416E-3</v>
          </cell>
          <cell r="H362">
            <v>4.7244627324108536E-2</v>
          </cell>
          <cell r="I362">
            <v>5.8547350531975795E-2</v>
          </cell>
        </row>
        <row r="363">
          <cell r="A363" t="str">
            <v>T_C-BAT-ELC-S4</v>
          </cell>
          <cell r="B363" t="str">
            <v>VAR_fout</v>
          </cell>
          <cell r="C363" t="str">
            <v>TPCAR</v>
          </cell>
          <cell r="D363">
            <v>0.19413353388283502</v>
          </cell>
          <cell r="E363">
            <v>1.0769606361708297</v>
          </cell>
          <cell r="F363">
            <v>4.1853173494427347</v>
          </cell>
          <cell r="G363">
            <v>13.237369184786273</v>
          </cell>
          <cell r="H363">
            <v>22.477887275395073</v>
          </cell>
          <cell r="I363">
            <v>23.127321426324031</v>
          </cell>
        </row>
        <row r="364">
          <cell r="A364" t="str">
            <v>T_C-BAT-ELC-S4</v>
          </cell>
          <cell r="B364" t="str">
            <v>VAR_fin</v>
          </cell>
          <cell r="C364" t="str">
            <v>T-ELC-car-BatSTGOut_S4</v>
          </cell>
          <cell r="D364">
            <v>0.14991319922866089</v>
          </cell>
          <cell r="E364">
            <v>0.8316472233444353</v>
          </cell>
          <cell r="F364">
            <v>3.2319728647233776</v>
          </cell>
          <cell r="G364">
            <v>10.222120435204515</v>
          </cell>
          <cell r="H364">
            <v>16.2737806984562</v>
          </cell>
          <cell r="I364">
            <v>15.215456972604153</v>
          </cell>
        </row>
        <row r="365">
          <cell r="A365" t="str">
            <v>T_C-BAT-ELC-S4</v>
          </cell>
          <cell r="B365" t="str">
            <v>VAR_ncap</v>
          </cell>
          <cell r="C365" t="str">
            <v>-</v>
          </cell>
          <cell r="D365">
            <v>1.5369756156738201E-4</v>
          </cell>
          <cell r="E365">
            <v>5.74836527472114E-2</v>
          </cell>
          <cell r="F365">
            <v>0.25257238360325901</v>
          </cell>
          <cell r="G365">
            <v>0.79957513964405003</v>
          </cell>
          <cell r="H365">
            <v>0.91852126031026304</v>
          </cell>
          <cell r="I365">
            <v>1.95133610742666</v>
          </cell>
        </row>
        <row r="366">
          <cell r="A366" t="str">
            <v>T_C-BAT-ELC-S4</v>
          </cell>
          <cell r="B366" t="str">
            <v>VAR_cap</v>
          </cell>
          <cell r="C366" t="str">
            <v>-</v>
          </cell>
          <cell r="D366">
            <v>1.5356535436814565E-2</v>
          </cell>
          <cell r="E366">
            <v>8.4803126066965259E-2</v>
          </cell>
          <cell r="F366">
            <v>0.32961184822382011</v>
          </cell>
          <cell r="G366">
            <v>1.0423434353240424</v>
          </cell>
          <cell r="H366">
            <v>1.956429732049882</v>
          </cell>
          <cell r="I366">
            <v>2.3490309942006879</v>
          </cell>
        </row>
        <row r="367">
          <cell r="A367" t="str">
            <v>T_B_c-ICENGA-S1</v>
          </cell>
          <cell r="B367" t="str">
            <v>VAR_fout</v>
          </cell>
          <cell r="C367" t="str">
            <v>CO2_T</v>
          </cell>
          <cell r="E367">
            <v>1.60363083939042E-2</v>
          </cell>
          <cell r="F367">
            <v>0.1246275349393953</v>
          </cell>
          <cell r="G367">
            <v>6.6627121817331394E-2</v>
          </cell>
          <cell r="H367">
            <v>0.19944270017164173</v>
          </cell>
          <cell r="I367">
            <v>3.6084481837346055E-2</v>
          </cell>
        </row>
        <row r="368">
          <cell r="A368" t="str">
            <v>T_B_c-ICENGA-S1</v>
          </cell>
          <cell r="B368" t="str">
            <v>VAR_fout</v>
          </cell>
          <cell r="C368" t="str">
            <v>TPBSc</v>
          </cell>
          <cell r="E368">
            <v>3.4187339489444088E-5</v>
          </cell>
          <cell r="F368">
            <v>2.7806381113335102E-4</v>
          </cell>
          <cell r="G368">
            <v>1.5369410073726842E-4</v>
          </cell>
          <cell r="H368">
            <v>5.3325412593200673E-4</v>
          </cell>
          <cell r="I368">
            <v>9.9801570400557721E-5</v>
          </cell>
        </row>
        <row r="369">
          <cell r="A369" t="str">
            <v>T_B_c-ICENGA-S1</v>
          </cell>
          <cell r="B369" t="str">
            <v>VAR_fin</v>
          </cell>
          <cell r="C369" t="str">
            <v>TNGA</v>
          </cell>
          <cell r="E369">
            <v>2.8433170911177692E-4</v>
          </cell>
          <cell r="F369">
            <v>2.2097080663013367E-3</v>
          </cell>
          <cell r="G369">
            <v>1.1813319471158056E-3</v>
          </cell>
          <cell r="H369">
            <v>3.5362180881496753E-3</v>
          </cell>
          <cell r="I369">
            <v>6.3979577725790883E-4</v>
          </cell>
        </row>
        <row r="370">
          <cell r="A370" t="str">
            <v>T_B_c-ICENGA-S1</v>
          </cell>
          <cell r="B370" t="str">
            <v>VAR_ncap</v>
          </cell>
          <cell r="C370" t="str">
            <v>-</v>
          </cell>
          <cell r="E370">
            <v>9.1046111396310905E-7</v>
          </cell>
          <cell r="F370">
            <v>5.3973762442233702E-6</v>
          </cell>
          <cell r="G370">
            <v>1.54272347572156E-6</v>
          </cell>
          <cell r="H370">
            <v>9.0863722295030892E-6</v>
          </cell>
          <cell r="I370">
            <v>8.2885504059794203E-7</v>
          </cell>
        </row>
        <row r="371">
          <cell r="A371" t="str">
            <v>T_B_c-ICENGA-S1</v>
          </cell>
          <cell r="B371" t="str">
            <v>VAR_cap</v>
          </cell>
          <cell r="C371" t="str">
            <v>-</v>
          </cell>
          <cell r="E371">
            <v>9.1046111396310905E-7</v>
          </cell>
          <cell r="F371">
            <v>6.3078373581864804E-6</v>
          </cell>
          <cell r="G371">
            <v>3.5110739874516192E-6</v>
          </cell>
          <cell r="H371">
            <v>1.20674397179652E-5</v>
          </cell>
          <cell r="I371">
            <v>2.5356154617773801E-6</v>
          </cell>
        </row>
        <row r="372">
          <cell r="A372" t="str">
            <v>TFLGV-FCLH2O</v>
          </cell>
          <cell r="B372" t="str">
            <v>VAR_fout</v>
          </cell>
          <cell r="C372" t="str">
            <v>TFLGV</v>
          </cell>
          <cell r="E372">
            <v>5.2231800374191485E-5</v>
          </cell>
          <cell r="F372">
            <v>1.025539102950138E-4</v>
          </cell>
          <cell r="G372">
            <v>1.9167780173312972E-4</v>
          </cell>
          <cell r="H372">
            <v>3.6502741975353073E-4</v>
          </cell>
          <cell r="I372">
            <v>6.1891150989388114E-3</v>
          </cell>
        </row>
        <row r="373">
          <cell r="A373" t="str">
            <v>TFLGV-FCLH2O</v>
          </cell>
          <cell r="B373" t="str">
            <v>VAR_fin</v>
          </cell>
          <cell r="C373" t="str">
            <v>TH2O</v>
          </cell>
          <cell r="E373">
            <v>1.1230147277475116E-4</v>
          </cell>
          <cell r="F373">
            <v>2.1471216900352172E-4</v>
          </cell>
          <cell r="G373">
            <v>3.8081317210119969E-4</v>
          </cell>
          <cell r="H373">
            <v>6.462282175246516E-4</v>
          </cell>
          <cell r="I373">
            <v>1.0245839955061118E-2</v>
          </cell>
        </row>
        <row r="374">
          <cell r="A374" t="str">
            <v>TFLGV-FCLH2O</v>
          </cell>
          <cell r="B374" t="str">
            <v>VAR_ncap</v>
          </cell>
          <cell r="C374" t="str">
            <v>-</v>
          </cell>
          <cell r="E374">
            <v>3.7616180370911998E-6</v>
          </cell>
          <cell r="F374">
            <v>4.2129886360033797E-6</v>
          </cell>
          <cell r="G374">
            <v>7.4945987688892397E-6</v>
          </cell>
          <cell r="H374">
            <v>1.7077268951321699E-5</v>
          </cell>
          <cell r="I374">
            <v>4.8564849595337199E-4</v>
          </cell>
        </row>
        <row r="375">
          <cell r="A375" t="str">
            <v>TFLGV-FCLH2O</v>
          </cell>
          <cell r="B375" t="str">
            <v>VAR_cap</v>
          </cell>
          <cell r="C375" t="str">
            <v>-</v>
          </cell>
          <cell r="E375">
            <v>3.7616180370911998E-6</v>
          </cell>
          <cell r="F375">
            <v>7.9746066730945804E-6</v>
          </cell>
          <cell r="G375">
            <v>1.4961315383070194E-5</v>
          </cell>
          <cell r="H375">
            <v>3.033004157200565E-5</v>
          </cell>
          <cell r="I375">
            <v>4.9630124321808347E-4</v>
          </cell>
        </row>
        <row r="376">
          <cell r="A376" t="str">
            <v>T_B_c-ICENGA-S2</v>
          </cell>
          <cell r="B376" t="str">
            <v>VAR_fout</v>
          </cell>
          <cell r="C376" t="str">
            <v>CO2_T</v>
          </cell>
          <cell r="E376">
            <v>1.42865311772742E-2</v>
          </cell>
          <cell r="F376">
            <v>8.7152845264219903E-2</v>
          </cell>
          <cell r="G376">
            <v>0.1569605997053205</v>
          </cell>
          <cell r="H376">
            <v>0.1712178294120206</v>
          </cell>
          <cell r="I376">
            <v>5.7301303144131704E-2</v>
          </cell>
        </row>
        <row r="377">
          <cell r="A377" t="str">
            <v>T_B_c-ICENGA-S2</v>
          </cell>
          <cell r="B377" t="str">
            <v>VAR_fout</v>
          </cell>
          <cell r="C377" t="str">
            <v>TPBSc</v>
          </cell>
          <cell r="E377">
            <v>2.153063237801027E-5</v>
          </cell>
          <cell r="F377">
            <v>1.3692059444982355E-4</v>
          </cell>
          <cell r="G377">
            <v>2.5683928348925364E-4</v>
          </cell>
          <cell r="H377">
            <v>3.1322815092113678E-4</v>
          </cell>
          <cell r="I377">
            <v>1.0917305515780239E-4</v>
          </cell>
        </row>
        <row r="378">
          <cell r="A378" t="str">
            <v>T_B_c-ICENGA-S2</v>
          </cell>
          <cell r="B378" t="str">
            <v>VAR_fin</v>
          </cell>
          <cell r="C378" t="str">
            <v>TNGA</v>
          </cell>
          <cell r="E378">
            <v>2.5330729037720148E-4</v>
          </cell>
          <cell r="F378">
            <v>1.5452632139046076E-3</v>
          </cell>
          <cell r="G378">
            <v>2.7829893564773138E-3</v>
          </cell>
          <cell r="H378">
            <v>3.0357771172344109E-3</v>
          </cell>
          <cell r="I378">
            <v>1.0159805522009168E-3</v>
          </cell>
        </row>
        <row r="379">
          <cell r="A379" t="str">
            <v>T_B_c-ICENGA-S2</v>
          </cell>
          <cell r="B379" t="str">
            <v>VAR_ncap</v>
          </cell>
          <cell r="C379" t="str">
            <v>-</v>
          </cell>
          <cell r="E379">
            <v>5.4754073981481904E-7</v>
          </cell>
          <cell r="F379">
            <v>2.5350293474959502E-6</v>
          </cell>
          <cell r="G379">
            <v>2.6138848698226102E-6</v>
          </cell>
          <cell r="H379">
            <v>2.40754036987354E-6</v>
          </cell>
          <cell r="I379">
            <v>5.4960576534365E-7</v>
          </cell>
        </row>
        <row r="380">
          <cell r="A380" t="str">
            <v>T_B_c-ICENGA-S2</v>
          </cell>
          <cell r="B380" t="str">
            <v>VAR_cap</v>
          </cell>
          <cell r="C380" t="str">
            <v>-</v>
          </cell>
          <cell r="E380">
            <v>5.4754073981481904E-7</v>
          </cell>
          <cell r="F380">
            <v>3.08257008731077E-6</v>
          </cell>
          <cell r="G380">
            <v>5.597587247233247E-6</v>
          </cell>
          <cell r="H380">
            <v>6.9144769884212799E-6</v>
          </cell>
          <cell r="I380">
            <v>2.4561403080828112E-6</v>
          </cell>
        </row>
        <row r="381">
          <cell r="A381" t="str">
            <v>T_B_u-ICEDSL-S1</v>
          </cell>
          <cell r="B381" t="str">
            <v>VAR_fout</v>
          </cell>
          <cell r="C381" t="str">
            <v>CO2_T</v>
          </cell>
          <cell r="D381">
            <v>2.3143025460380558E-2</v>
          </cell>
          <cell r="E381">
            <v>0.11414152146615535</v>
          </cell>
          <cell r="F381">
            <v>14.744769723561012</v>
          </cell>
          <cell r="G381">
            <v>44.203038137529269</v>
          </cell>
          <cell r="H381">
            <v>32.482937523378233</v>
          </cell>
          <cell r="I381">
            <v>6.2940959904698696E-2</v>
          </cell>
        </row>
        <row r="382">
          <cell r="A382" t="str">
            <v>T_B_u-ICEDSL-S1</v>
          </cell>
          <cell r="B382" t="str">
            <v>VAR_fout</v>
          </cell>
          <cell r="C382" t="str">
            <v>TPBSu</v>
          </cell>
          <cell r="D382">
            <v>3.9125026577859253E-5</v>
          </cell>
          <cell r="E382">
            <v>1.9858584689177037E-4</v>
          </cell>
          <cell r="F382">
            <v>2.7225308434568309E-2</v>
          </cell>
          <cell r="G382">
            <v>8.6951989120143874E-2</v>
          </cell>
          <cell r="H382">
            <v>7.085302358010552E-2</v>
          </cell>
          <cell r="I382">
            <v>1.4097440846076424E-4</v>
          </cell>
        </row>
        <row r="383">
          <cell r="A383" t="str">
            <v>T_B_u-ICEDSL-S1</v>
          </cell>
          <cell r="B383" t="str">
            <v>VAR_fin</v>
          </cell>
          <cell r="C383" t="str">
            <v>TDSL</v>
          </cell>
          <cell r="D383">
            <v>3.1573022456180856E-4</v>
          </cell>
          <cell r="E383">
            <v>1.5571831032217644E-3</v>
          </cell>
          <cell r="F383">
            <v>0.20115647644694365</v>
          </cell>
          <cell r="G383">
            <v>0.60304281224460132</v>
          </cell>
          <cell r="H383">
            <v>0.44315058012794323</v>
          </cell>
          <cell r="I383">
            <v>8.5867612421144371E-4</v>
          </cell>
        </row>
        <row r="384">
          <cell r="A384" t="str">
            <v>T_B_u-ICEDSL-S1</v>
          </cell>
          <cell r="B384" t="str">
            <v>VAR_ncap</v>
          </cell>
          <cell r="C384" t="str">
            <v>-</v>
          </cell>
          <cell r="E384">
            <v>3.5276794482765102E-6</v>
          </cell>
          <cell r="F384">
            <v>5.0968010956025896E-4</v>
          </cell>
          <cell r="G384">
            <v>1.4570209938368399E-3</v>
          </cell>
          <cell r="H384">
            <v>1.31153117629046E-3</v>
          </cell>
          <cell r="I384">
            <v>9.3258486195123897E-7</v>
          </cell>
        </row>
        <row r="385">
          <cell r="A385" t="str">
            <v>T_B_u-ICEDSL-S1</v>
          </cell>
          <cell r="B385" t="str">
            <v>VAR_cap</v>
          </cell>
          <cell r="C385" t="str">
            <v>-</v>
          </cell>
          <cell r="D385">
            <v>7.0464135021097004E-7</v>
          </cell>
          <cell r="E385">
            <v>4.3596063118489433E-6</v>
          </cell>
          <cell r="F385">
            <v>5.1403971587210735E-4</v>
          </cell>
          <cell r="G385">
            <v>1.970212995968992E-3</v>
          </cell>
          <cell r="H385">
            <v>1.6836796373302381E-3</v>
          </cell>
          <cell r="I385">
            <v>3.3003391089669529E-6</v>
          </cell>
        </row>
        <row r="386">
          <cell r="A386" t="str">
            <v>T_B_c-ICENGA-S3</v>
          </cell>
          <cell r="B386" t="str">
            <v>VAR_fout</v>
          </cell>
          <cell r="C386" t="str">
            <v>CO2_T</v>
          </cell>
          <cell r="E386">
            <v>1.2326844055319501E-2</v>
          </cell>
          <cell r="F386">
            <v>1.2170342949608113</v>
          </cell>
          <cell r="G386">
            <v>2.009950487124232</v>
          </cell>
          <cell r="H386">
            <v>4.2761530868492201</v>
          </cell>
          <cell r="I386">
            <v>0.68540247069688154</v>
          </cell>
        </row>
        <row r="387">
          <cell r="A387" t="str">
            <v>T_B_c-ICENGA-S3</v>
          </cell>
          <cell r="B387" t="str">
            <v>VAR_fout</v>
          </cell>
          <cell r="C387" t="str">
            <v>TPBSc</v>
          </cell>
          <cell r="E387">
            <v>1.2331681568175404E-5</v>
          </cell>
          <cell r="F387">
            <v>1.2801267058972117E-3</v>
          </cell>
          <cell r="G387">
            <v>2.1835598391018144E-3</v>
          </cell>
          <cell r="H387">
            <v>5.2417119813064818E-3</v>
          </cell>
          <cell r="I387">
            <v>8.6425043955062853E-4</v>
          </cell>
        </row>
        <row r="388">
          <cell r="A388" t="str">
            <v>T_B_c-ICENGA-S3</v>
          </cell>
          <cell r="B388" t="str">
            <v>VAR_fin</v>
          </cell>
          <cell r="C388" t="str">
            <v>TNGA</v>
          </cell>
          <cell r="E388">
            <v>2.1856106481062891E-4</v>
          </cell>
          <cell r="F388">
            <v>2.1578622251078188E-2</v>
          </cell>
          <cell r="G388">
            <v>3.563741998447225E-2</v>
          </cell>
          <cell r="H388">
            <v>7.5818317142716501E-2</v>
          </cell>
          <cell r="I388">
            <v>1.2152526076185841E-2</v>
          </cell>
        </row>
        <row r="389">
          <cell r="A389" t="str">
            <v>T_B_c-ICENGA-S3</v>
          </cell>
          <cell r="B389" t="str">
            <v>VAR_ncap</v>
          </cell>
          <cell r="C389" t="str">
            <v>-</v>
          </cell>
          <cell r="E389">
            <v>2.92728011391701E-7</v>
          </cell>
          <cell r="F389">
            <v>2.7611985205154099E-5</v>
          </cell>
          <cell r="G389">
            <v>1.9608090267198399E-5</v>
          </cell>
          <cell r="H389">
            <v>5.3407775781954198E-5</v>
          </cell>
          <cell r="I389">
            <v>4.7462003937604301E-7</v>
          </cell>
        </row>
        <row r="390">
          <cell r="A390" t="str">
            <v>T_B_c-ICENGA-S3</v>
          </cell>
          <cell r="B390" t="str">
            <v>VAR_cap</v>
          </cell>
          <cell r="C390" t="str">
            <v>-</v>
          </cell>
          <cell r="E390">
            <v>2.92728011391701E-7</v>
          </cell>
          <cell r="F390">
            <v>2.7904713216545799E-5</v>
          </cell>
          <cell r="G390">
            <v>4.7393514988081298E-5</v>
          </cell>
          <cell r="H390">
            <v>1.1393023659190101E-4</v>
          </cell>
          <cell r="I390">
            <v>1.8767917986053301E-5</v>
          </cell>
        </row>
        <row r="391">
          <cell r="A391" t="str">
            <v>T_B_u-ICEDSL-S2</v>
          </cell>
          <cell r="B391" t="str">
            <v>VAR_fout</v>
          </cell>
          <cell r="C391" t="str">
            <v>CO2_T</v>
          </cell>
          <cell r="D391">
            <v>7.9483141660188998</v>
          </cell>
          <cell r="E391">
            <v>9.665178101919377</v>
          </cell>
          <cell r="F391">
            <v>17.415725676558619</v>
          </cell>
          <cell r="G391">
            <v>28.869233002438307</v>
          </cell>
          <cell r="H391">
            <v>2.9735507170989659</v>
          </cell>
          <cell r="I391">
            <v>5.1367499358869195E-2</v>
          </cell>
        </row>
        <row r="392">
          <cell r="A392" t="str">
            <v>T_B_u-ICEDSL-S2</v>
          </cell>
          <cell r="B392" t="str">
            <v>VAR_fout</v>
          </cell>
          <cell r="C392" t="str">
            <v>TPBSu</v>
          </cell>
          <cell r="D392">
            <v>9.4843933889168681E-3</v>
          </cell>
          <cell r="E392">
            <v>1.1569681757635283E-2</v>
          </cell>
          <cell r="F392">
            <v>2.1626959620090615E-2</v>
          </cell>
          <cell r="G392">
            <v>3.8594498381656503E-2</v>
          </cell>
          <cell r="H392">
            <v>4.1940669170128829E-3</v>
          </cell>
          <cell r="I392">
            <v>7.9732449082848777E-5</v>
          </cell>
        </row>
        <row r="393">
          <cell r="A393" t="str">
            <v>T_B_u-ICEDSL-S2</v>
          </cell>
          <cell r="B393" t="str">
            <v>VAR_fin</v>
          </cell>
          <cell r="C393" t="str">
            <v>TDSL</v>
          </cell>
          <cell r="D393">
            <v>0.10843539107802039</v>
          </cell>
          <cell r="E393">
            <v>0.13185781858007323</v>
          </cell>
          <cell r="F393">
            <v>0.23759516611948989</v>
          </cell>
          <cell r="G393">
            <v>0.39385038202507949</v>
          </cell>
          <cell r="H393">
            <v>4.0566858350599755E-2</v>
          </cell>
          <cell r="I393">
            <v>7.0078443872945769E-4</v>
          </cell>
        </row>
        <row r="394">
          <cell r="A394" t="str">
            <v>T_B_u-ICEDSL-S2</v>
          </cell>
          <cell r="B394" t="str">
            <v>VAR_ncap</v>
          </cell>
          <cell r="C394" t="str">
            <v>-</v>
          </cell>
          <cell r="E394">
            <v>3.5899834618224499E-6</v>
          </cell>
          <cell r="F394">
            <v>1.88208413275449E-4</v>
          </cell>
          <cell r="G394">
            <v>4.1565295989168499E-4</v>
          </cell>
          <cell r="H394">
            <v>2.2825204961478398E-6</v>
          </cell>
          <cell r="I394">
            <v>3.6547810614575502E-7</v>
          </cell>
        </row>
        <row r="395">
          <cell r="A395" t="str">
            <v>T_B_u-ICEDSL-S2</v>
          </cell>
          <cell r="B395" t="str">
            <v>VAR_cap</v>
          </cell>
          <cell r="C395" t="str">
            <v>-</v>
          </cell>
          <cell r="D395">
            <v>1.8367017843789346E-4</v>
          </cell>
          <cell r="E395">
            <v>2.2038304928103096E-4</v>
          </cell>
          <cell r="F395">
            <v>4.0861018798044133E-4</v>
          </cell>
          <cell r="G395">
            <v>7.2848851146093318E-4</v>
          </cell>
          <cell r="H395">
            <v>7.9462170847349647E-5</v>
          </cell>
          <cell r="I395">
            <v>1.6573241886953838E-6</v>
          </cell>
        </row>
        <row r="396">
          <cell r="A396" t="str">
            <v>T_B_c-ICENGA-S4</v>
          </cell>
          <cell r="B396" t="str">
            <v>VAR_fout</v>
          </cell>
          <cell r="C396" t="str">
            <v>CO2_T</v>
          </cell>
          <cell r="F396">
            <v>3.8961663986255782E-3</v>
          </cell>
          <cell r="G396">
            <v>2.2081937823390648E-3</v>
          </cell>
          <cell r="H396">
            <v>5.6774152842600598E-3</v>
          </cell>
          <cell r="I396">
            <v>4.9028641620750202E-5</v>
          </cell>
        </row>
        <row r="397">
          <cell r="A397" t="str">
            <v>T_B_c-ICENGA-S4</v>
          </cell>
          <cell r="B397" t="str">
            <v>VAR_fout</v>
          </cell>
          <cell r="C397" t="str">
            <v>TPBSc</v>
          </cell>
          <cell r="F397">
            <v>2.7138065929070333E-6</v>
          </cell>
          <cell r="G397">
            <v>1.5629291541973468E-6</v>
          </cell>
          <cell r="H397">
            <v>4.6598881703432492E-6</v>
          </cell>
          <cell r="I397">
            <v>4.1291132986137302E-8</v>
          </cell>
        </row>
        <row r="398">
          <cell r="A398" t="str">
            <v>T_B_c-ICENGA-S4</v>
          </cell>
          <cell r="B398" t="str">
            <v>VAR_fin</v>
          </cell>
          <cell r="C398" t="str">
            <v>TNGA</v>
          </cell>
          <cell r="F398">
            <v>6.9080964514637981E-5</v>
          </cell>
          <cell r="G398">
            <v>3.915237202728835E-5</v>
          </cell>
          <cell r="H398">
            <v>1.0066339156489461E-4</v>
          </cell>
          <cell r="I398">
            <v>8.6930215639628094E-7</v>
          </cell>
        </row>
        <row r="399">
          <cell r="A399" t="str">
            <v>T_B_c-ICENGA-S4</v>
          </cell>
          <cell r="B399" t="str">
            <v>VAR_ncap</v>
          </cell>
          <cell r="C399" t="str">
            <v>-</v>
          </cell>
          <cell r="E399">
            <v>1.0282522539314201E-8</v>
          </cell>
          <cell r="F399">
            <v>3.5547050225480498E-8</v>
          </cell>
          <cell r="G399">
            <v>1.14901220328165E-8</v>
          </cell>
          <cell r="H399">
            <v>3.6406560529878998E-8</v>
          </cell>
        </row>
        <row r="400">
          <cell r="A400" t="str">
            <v>T_B_c-ICENGA-S4</v>
          </cell>
          <cell r="B400" t="str">
            <v>VAR_cap</v>
          </cell>
          <cell r="C400" t="str">
            <v>-</v>
          </cell>
          <cell r="E400">
            <v>1.0282522539314201E-8</v>
          </cell>
          <cell r="F400">
            <v>4.58295727647947E-8</v>
          </cell>
          <cell r="G400">
            <v>4.0621151001289702E-8</v>
          </cell>
          <cell r="H400">
            <v>7.1953442055274602E-8</v>
          </cell>
          <cell r="I400">
            <v>6.3889376606156101E-9</v>
          </cell>
        </row>
        <row r="401">
          <cell r="A401" t="str">
            <v>T_B_u-ICEDSL-S3</v>
          </cell>
          <cell r="B401" t="str">
            <v>VAR_fout</v>
          </cell>
          <cell r="C401" t="str">
            <v>CO2_T</v>
          </cell>
          <cell r="D401">
            <v>45.099373223287131</v>
          </cell>
          <cell r="E401">
            <v>58.567307507779184</v>
          </cell>
          <cell r="F401">
            <v>106.97708225876777</v>
          </cell>
          <cell r="G401">
            <v>185.67534420909953</v>
          </cell>
          <cell r="H401">
            <v>83.672349132909915</v>
          </cell>
          <cell r="I401">
            <v>8.8451519617415195E-2</v>
          </cell>
        </row>
        <row r="402">
          <cell r="A402" t="str">
            <v>T_B_u-ICEDSL-S3</v>
          </cell>
          <cell r="B402" t="str">
            <v>VAR_fout</v>
          </cell>
          <cell r="C402" t="str">
            <v>TPBSu</v>
          </cell>
          <cell r="D402">
            <v>3.5654671088385846E-2</v>
          </cell>
          <cell r="E402">
            <v>4.6439646588039521E-2</v>
          </cell>
          <cell r="F402">
            <v>8.8086849975256412E-2</v>
          </cell>
          <cell r="G402">
            <v>0.16700780168381804</v>
          </cell>
          <cell r="H402">
            <v>8.1825974986928562E-2</v>
          </cell>
          <cell r="I402">
            <v>9.1803003933483844E-5</v>
          </cell>
        </row>
        <row r="403">
          <cell r="A403" t="str">
            <v>T_B_u-ICEDSL-S3</v>
          </cell>
          <cell r="B403" t="str">
            <v>VAR_fin</v>
          </cell>
          <cell r="C403" t="str">
            <v>TDSL</v>
          </cell>
          <cell r="D403">
            <v>0.61527112173652299</v>
          </cell>
          <cell r="E403">
            <v>0.79900828796424583</v>
          </cell>
          <cell r="F403">
            <v>1.4594417770636814</v>
          </cell>
          <cell r="G403">
            <v>2.5330879155402455</v>
          </cell>
          <cell r="H403">
            <v>1.1415054451965909</v>
          </cell>
          <cell r="I403">
            <v>1.2067055882321296E-3</v>
          </cell>
        </row>
        <row r="404">
          <cell r="A404" t="str">
            <v>T_B_u-ICEDSL-S3</v>
          </cell>
          <cell r="B404" t="str">
            <v>VAR_ncap</v>
          </cell>
          <cell r="C404" t="str">
            <v>-</v>
          </cell>
          <cell r="E404">
            <v>2.0283925306427601E-6</v>
          </cell>
          <cell r="F404">
            <v>7.8515080824522105E-4</v>
          </cell>
          <cell r="G404">
            <v>2.1070678625182502E-3</v>
          </cell>
          <cell r="H404">
            <v>4.4536781672436799E-6</v>
          </cell>
          <cell r="I404">
            <v>2.3652290084521801E-7</v>
          </cell>
        </row>
        <row r="405">
          <cell r="A405" t="str">
            <v>T_B_u-ICEDSL-S3</v>
          </cell>
          <cell r="B405" t="str">
            <v>VAR_cap</v>
          </cell>
          <cell r="C405" t="str">
            <v>-</v>
          </cell>
          <cell r="D405">
            <v>7.2866341182684688E-4</v>
          </cell>
          <cell r="E405">
            <v>8.7640622638537522E-4</v>
          </cell>
          <cell r="F405">
            <v>1.6615783568366268E-3</v>
          </cell>
          <cell r="G405">
            <v>3.1494818325094711E-3</v>
          </cell>
          <cell r="H405">
            <v>1.5431337258026601E-3</v>
          </cell>
          <cell r="I405">
            <v>1.7548213668350266E-6</v>
          </cell>
        </row>
        <row r="406">
          <cell r="A406" t="str">
            <v>T_B_u-ICEDSL-S4</v>
          </cell>
          <cell r="B406" t="str">
            <v>VAR_fout</v>
          </cell>
          <cell r="C406" t="str">
            <v>CO2_T</v>
          </cell>
          <cell r="D406">
            <v>0.35372059374353737</v>
          </cell>
          <cell r="E406">
            <v>4.7414306560167267E-3</v>
          </cell>
          <cell r="F406">
            <v>1.9323156141712185E-2</v>
          </cell>
          <cell r="G406">
            <v>6.3192241083018155E-3</v>
          </cell>
          <cell r="H406">
            <v>8.3917850555645709E-3</v>
          </cell>
          <cell r="I406">
            <v>1.92204877138357E-4</v>
          </cell>
        </row>
        <row r="407">
          <cell r="A407" t="str">
            <v>T_B_u-ICEDSL-S4</v>
          </cell>
          <cell r="B407" t="str">
            <v>VAR_fout</v>
          </cell>
          <cell r="C407" t="str">
            <v>TPBSu</v>
          </cell>
          <cell r="D407">
            <v>1.8649462950400225E-4</v>
          </cell>
          <cell r="E407">
            <v>2.5168811797924264E-6</v>
          </cell>
          <cell r="F407">
            <v>1.0467338644451429E-5</v>
          </cell>
          <cell r="G407">
            <v>3.6838467283901687E-6</v>
          </cell>
          <cell r="H407">
            <v>5.6065078465074535E-6</v>
          </cell>
          <cell r="I407">
            <v>1.3183250511138609E-7</v>
          </cell>
        </row>
        <row r="408">
          <cell r="A408" t="str">
            <v>T_B_u-ICEDSL-S4</v>
          </cell>
          <cell r="B408" t="str">
            <v>VAR_fin</v>
          </cell>
          <cell r="C408" t="str">
            <v>TDSL</v>
          </cell>
          <cell r="D408">
            <v>4.8256561220127933E-3</v>
          </cell>
          <cell r="E408">
            <v>6.4685274979764349E-5</v>
          </cell>
          <cell r="F408">
            <v>2.6361740984600512E-4</v>
          </cell>
          <cell r="G408">
            <v>8.6210424397023251E-5</v>
          </cell>
          <cell r="H408">
            <v>1.1448547142652908E-4</v>
          </cell>
          <cell r="I408">
            <v>2.6221674916556162E-6</v>
          </cell>
        </row>
        <row r="409">
          <cell r="A409" t="str">
            <v>T_B_u-ICEDSL-S4</v>
          </cell>
          <cell r="B409" t="str">
            <v>VAR_ncap</v>
          </cell>
          <cell r="C409" t="str">
            <v>-</v>
          </cell>
          <cell r="E409">
            <v>1.4005994478877499E-8</v>
          </cell>
          <cell r="F409">
            <v>3.83384099981466E-8</v>
          </cell>
          <cell r="G409">
            <v>2.3851147431425799E-8</v>
          </cell>
          <cell r="H409">
            <v>3.9907702470054601E-8</v>
          </cell>
        </row>
        <row r="410">
          <cell r="A410" t="str">
            <v>T_B_u-ICEDSL-S4</v>
          </cell>
          <cell r="B410" t="str">
            <v>VAR_cap</v>
          </cell>
          <cell r="C410" t="str">
            <v>-</v>
          </cell>
          <cell r="D410">
            <v>4.0724711054920491E-6</v>
          </cell>
          <cell r="E410">
            <v>4.360081273867782E-8</v>
          </cell>
          <cell r="F410">
            <v>1.1754026998325406E-7</v>
          </cell>
          <cell r="G410">
            <v>6.7352721922177477E-8</v>
          </cell>
          <cell r="H410">
            <v>8.3395295197521504E-8</v>
          </cell>
          <cell r="I410">
            <v>7.0033482852718797E-9</v>
          </cell>
        </row>
        <row r="411">
          <cell r="A411" t="str">
            <v>T_B_c-ICENGAEXT</v>
          </cell>
          <cell r="B411" t="str">
            <v>VAR_fout</v>
          </cell>
          <cell r="C411" t="str">
            <v>CO2_T</v>
          </cell>
          <cell r="D411">
            <v>7.7039962819868404E-3</v>
          </cell>
          <cell r="E411">
            <v>7.7452174069930898E-3</v>
          </cell>
          <cell r="F411">
            <v>7.6378118815706702E-3</v>
          </cell>
        </row>
        <row r="412">
          <cell r="A412" t="str">
            <v>T_B_c-ICENGAEXT</v>
          </cell>
          <cell r="B412" t="str">
            <v>VAR_fout</v>
          </cell>
          <cell r="C412" t="str">
            <v>TPBSc</v>
          </cell>
          <cell r="D412">
            <v>1.3591610971369593E-3</v>
          </cell>
          <cell r="E412">
            <v>1.095426093279108E-3</v>
          </cell>
          <cell r="F412">
            <v>6.7936164795755498E-4</v>
          </cell>
        </row>
        <row r="413">
          <cell r="A413" t="str">
            <v>T_B_c-ICENGAEXT</v>
          </cell>
          <cell r="B413" t="str">
            <v>VAR_fin</v>
          </cell>
          <cell r="C413" t="str">
            <v>TNGA</v>
          </cell>
          <cell r="D413">
            <v>1.36595678758632E-4</v>
          </cell>
          <cell r="E413">
            <v>1.3732654976938101E-4</v>
          </cell>
          <cell r="F413">
            <v>1.3542219648174925E-4</v>
          </cell>
        </row>
        <row r="414">
          <cell r="A414" t="str">
            <v>T_B_c-ICENGAEXT</v>
          </cell>
          <cell r="B414" t="str">
            <v>VAR_cap</v>
          </cell>
          <cell r="C414" t="str">
            <v>-</v>
          </cell>
          <cell r="D414">
            <v>2.9722792607802899E-5</v>
          </cell>
          <cell r="E414">
            <v>2.3778234086242301E-5</v>
          </cell>
          <cell r="F414">
            <v>1.4861396303901497E-5</v>
          </cell>
        </row>
        <row r="415">
          <cell r="A415" t="str">
            <v>T_B_u-ICEDSLEXT</v>
          </cell>
          <cell r="B415" t="str">
            <v>VAR_fout</v>
          </cell>
          <cell r="C415" t="str">
            <v>CO2_T</v>
          </cell>
          <cell r="D415">
            <v>1.2708680732089599</v>
          </cell>
          <cell r="E415">
            <v>1.26942366717265</v>
          </cell>
          <cell r="F415">
            <v>1.2643654614198501</v>
          </cell>
        </row>
        <row r="416">
          <cell r="A416" t="str">
            <v>T_B_u-ICEDSLEXT</v>
          </cell>
          <cell r="B416" t="str">
            <v>VAR_fout</v>
          </cell>
          <cell r="C416" t="str">
            <v>TPBSu</v>
          </cell>
          <cell r="D416">
            <v>0.24218758997816209</v>
          </cell>
          <cell r="E416">
            <v>0.19378361085807272</v>
          </cell>
          <cell r="F416">
            <v>0.12110603450874145</v>
          </cell>
        </row>
        <row r="417">
          <cell r="A417" t="str">
            <v>T_B_u-ICEDSLEXT</v>
          </cell>
          <cell r="B417" t="str">
            <v>VAR_fin</v>
          </cell>
          <cell r="C417" t="str">
            <v>TDSL</v>
          </cell>
          <cell r="D417">
            <v>1.733790004377839E-2</v>
          </cell>
          <cell r="E417">
            <v>1.731819464082749E-2</v>
          </cell>
          <cell r="F417">
            <v>1.7249187741062023E-2</v>
          </cell>
        </row>
        <row r="418">
          <cell r="A418" t="str">
            <v>T_B_u-ICEDSLEXT</v>
          </cell>
          <cell r="B418" t="str">
            <v>VAR_cap</v>
          </cell>
          <cell r="C418" t="str">
            <v>-</v>
          </cell>
          <cell r="D418">
            <v>4.5678362175525303E-3</v>
          </cell>
          <cell r="E418">
            <v>3.6542689740420198E-3</v>
          </cell>
          <cell r="F418">
            <v>2.2839181087762699E-3</v>
          </cell>
        </row>
        <row r="419">
          <cell r="A419" t="str">
            <v>D-T-ELC-LGV</v>
          </cell>
          <cell r="B419" t="str">
            <v>VAR_fout</v>
          </cell>
          <cell r="C419" t="str">
            <v>T-ELC-LGV_BatSTGin</v>
          </cell>
          <cell r="D419">
            <v>3.5165316175485836E-2</v>
          </cell>
          <cell r="E419">
            <v>7.908184068629584E-2</v>
          </cell>
          <cell r="F419">
            <v>0.29078040368924202</v>
          </cell>
          <cell r="G419">
            <v>1.2368632674763715</v>
          </cell>
          <cell r="H419">
            <v>3.1254419093724537</v>
          </cell>
          <cell r="I419">
            <v>6.6793202630677921</v>
          </cell>
        </row>
        <row r="420">
          <cell r="A420" t="str">
            <v>D-T-ELC-LGV</v>
          </cell>
          <cell r="B420" t="str">
            <v>VAR_fin</v>
          </cell>
          <cell r="C420" t="str">
            <v>TELC</v>
          </cell>
          <cell r="D420">
            <v>3.5165316175485836E-2</v>
          </cell>
          <cell r="E420">
            <v>7.908184068629584E-2</v>
          </cell>
          <cell r="F420">
            <v>0.29078040368924202</v>
          </cell>
          <cell r="G420">
            <v>1.2368632674763715</v>
          </cell>
          <cell r="H420">
            <v>3.1254419093724537</v>
          </cell>
          <cell r="I420">
            <v>6.6793202630677921</v>
          </cell>
        </row>
        <row r="421">
          <cell r="A421" t="str">
            <v>D-T-ELC-LGV</v>
          </cell>
          <cell r="B421" t="str">
            <v>VAR_ncap</v>
          </cell>
          <cell r="C421" t="str">
            <v>-</v>
          </cell>
          <cell r="D421">
            <v>3.7264877628068399E-3</v>
          </cell>
          <cell r="E421">
            <v>4.6372744678674404E-3</v>
          </cell>
          <cell r="F421">
            <v>2.2377148825387001E-2</v>
          </cell>
          <cell r="G421">
            <v>0.101609883688112</v>
          </cell>
          <cell r="H421">
            <v>0.15905292873944099</v>
          </cell>
          <cell r="I421">
            <v>0.59933018576521901</v>
          </cell>
        </row>
        <row r="422">
          <cell r="A422" t="str">
            <v>D-T-ELC-LGV</v>
          </cell>
          <cell r="B422" t="str">
            <v>VAR_cap</v>
          </cell>
          <cell r="C422" t="str">
            <v>-</v>
          </cell>
          <cell r="D422">
            <v>3.7264877628068399E-3</v>
          </cell>
          <cell r="E422">
            <v>8.3637622306742803E-3</v>
          </cell>
          <cell r="F422">
            <v>3.0740911056061301E-2</v>
          </cell>
          <cell r="G422">
            <v>0.13073654832068499</v>
          </cell>
          <cell r="H422">
            <v>0.33035817773528298</v>
          </cell>
          <cell r="I422">
            <v>0.70599986714886198</v>
          </cell>
        </row>
        <row r="423">
          <cell r="A423" t="str">
            <v>T_B_c-FCLH2O-S1</v>
          </cell>
          <cell r="B423" t="str">
            <v>VAR_fout</v>
          </cell>
          <cell r="C423" t="str">
            <v>TPBSc</v>
          </cell>
          <cell r="G423">
            <v>3.5500041385593769E-3</v>
          </cell>
          <cell r="H423">
            <v>9.5760924034402756E-3</v>
          </cell>
          <cell r="I423">
            <v>3.7153874891848382E-3</v>
          </cell>
        </row>
        <row r="424">
          <cell r="A424" t="str">
            <v>T_B_c-FCLH2O-S1</v>
          </cell>
          <cell r="B424" t="str">
            <v>VAR_fin</v>
          </cell>
          <cell r="C424" t="str">
            <v>TH2O</v>
          </cell>
          <cell r="G424">
            <v>1.514495502141238E-2</v>
          </cell>
          <cell r="H424">
            <v>3.6157770219386549E-2</v>
          </cell>
          <cell r="I424">
            <v>1.3682104218018229E-2</v>
          </cell>
        </row>
        <row r="425">
          <cell r="A425" t="str">
            <v>T_B_c-FCLH2O-S1</v>
          </cell>
          <cell r="B425" t="str">
            <v>VAR_ncap</v>
          </cell>
          <cell r="C425" t="str">
            <v>-</v>
          </cell>
          <cell r="G425">
            <v>7.7539354885505806E-5</v>
          </cell>
          <cell r="H425">
            <v>1.6637780882441499E-4</v>
          </cell>
          <cell r="I425">
            <v>1.4433186704158101E-5</v>
          </cell>
        </row>
        <row r="426">
          <cell r="A426" t="str">
            <v>T_B_c-FCLH2O-S1</v>
          </cell>
          <cell r="B426" t="str">
            <v>VAR_cap</v>
          </cell>
          <cell r="C426" t="str">
            <v>-</v>
          </cell>
          <cell r="G426">
            <v>7.7539354885505806E-5</v>
          </cell>
          <cell r="H426">
            <v>2.2047852921040572E-4</v>
          </cell>
          <cell r="I426">
            <v>1.0724513079697058E-4</v>
          </cell>
        </row>
        <row r="427">
          <cell r="A427" t="str">
            <v>T_B_c-FCLH2O-S2</v>
          </cell>
          <cell r="B427" t="str">
            <v>VAR_fout</v>
          </cell>
          <cell r="C427" t="str">
            <v>TPBSc</v>
          </cell>
          <cell r="G427">
            <v>8.137751991140759E-5</v>
          </cell>
          <cell r="H427">
            <v>2.3996938143649488E-3</v>
          </cell>
          <cell r="I427">
            <v>1.0253185360997966E-3</v>
          </cell>
        </row>
        <row r="428">
          <cell r="A428" t="str">
            <v>T_B_c-FCLH2O-S2</v>
          </cell>
          <cell r="B428" t="str">
            <v>VAR_fin</v>
          </cell>
          <cell r="C428" t="str">
            <v>TH2O</v>
          </cell>
          <cell r="G428">
            <v>4.8123471955277244E-4</v>
          </cell>
          <cell r="H428">
            <v>1.2717566077578801E-2</v>
          </cell>
          <cell r="I428">
            <v>5.2320998019654407E-3</v>
          </cell>
        </row>
        <row r="429">
          <cell r="A429" t="str">
            <v>T_B_c-FCLH2O-S2</v>
          </cell>
          <cell r="B429" t="str">
            <v>VAR_ncap</v>
          </cell>
          <cell r="C429" t="str">
            <v>-</v>
          </cell>
          <cell r="G429">
            <v>1.7732256661904801E-6</v>
          </cell>
          <cell r="H429">
            <v>3.1347743404136098E-5</v>
          </cell>
          <cell r="I429">
            <v>4.1455981739818804E-6</v>
          </cell>
        </row>
        <row r="430">
          <cell r="A430" t="str">
            <v>T_B_c-FCLH2O-S2</v>
          </cell>
          <cell r="B430" t="str">
            <v>VAR_cap</v>
          </cell>
          <cell r="C430" t="str">
            <v>-</v>
          </cell>
          <cell r="G430">
            <v>1.7732256661904801E-6</v>
          </cell>
          <cell r="H430">
            <v>5.2327153745160804E-5</v>
          </cell>
          <cell r="I430">
            <v>2.3491470956042918E-5</v>
          </cell>
        </row>
        <row r="431">
          <cell r="A431" t="str">
            <v>T_B_c-FCLH2O-S3</v>
          </cell>
          <cell r="B431" t="str">
            <v>VAR_fout</v>
          </cell>
          <cell r="C431" t="str">
            <v>TPBSc</v>
          </cell>
          <cell r="G431">
            <v>3.4772301324338614E-5</v>
          </cell>
          <cell r="H431">
            <v>2.1563455778008918E-3</v>
          </cell>
          <cell r="I431">
            <v>8.6974732836921486E-3</v>
          </cell>
        </row>
        <row r="432">
          <cell r="A432" t="str">
            <v>T_B_c-FCLH2O-S3</v>
          </cell>
          <cell r="B432" t="str">
            <v>VAR_fin</v>
          </cell>
          <cell r="C432" t="str">
            <v>TH2O</v>
          </cell>
          <cell r="G432">
            <v>3.0742459425001437E-4</v>
          </cell>
          <cell r="H432">
            <v>1.6634399564558859E-2</v>
          </cell>
          <cell r="I432">
            <v>5.996635166664592E-2</v>
          </cell>
        </row>
        <row r="433">
          <cell r="A433" t="str">
            <v>T_B_c-FCLH2O-S3</v>
          </cell>
          <cell r="B433" t="str">
            <v>VAR_ncap</v>
          </cell>
          <cell r="C433" t="str">
            <v>-</v>
          </cell>
          <cell r="G433">
            <v>7.3576653963188803E-7</v>
          </cell>
          <cell r="H433">
            <v>4.5735912031099699E-5</v>
          </cell>
          <cell r="I433">
            <v>1.7332695761321099E-4</v>
          </cell>
        </row>
        <row r="434">
          <cell r="A434" t="str">
            <v>T_B_c-FCLH2O-S3</v>
          </cell>
          <cell r="B434" t="str">
            <v>VAR_cap</v>
          </cell>
          <cell r="C434" t="str">
            <v>-</v>
          </cell>
          <cell r="G434">
            <v>7.3576653963188803E-7</v>
          </cell>
          <cell r="H434">
            <v>4.68783920009926E-5</v>
          </cell>
          <cell r="I434">
            <v>1.88992479223092E-4</v>
          </cell>
        </row>
        <row r="435">
          <cell r="A435" t="str">
            <v>T_C-HYBGSLEXT</v>
          </cell>
          <cell r="B435" t="str">
            <v>VAR_fout</v>
          </cell>
          <cell r="C435" t="str">
            <v>CO2_T</v>
          </cell>
          <cell r="D435">
            <v>107.858647306229</v>
          </cell>
          <cell r="E435">
            <v>91.724679634509201</v>
          </cell>
          <cell r="F435">
            <v>68.277532183750495</v>
          </cell>
          <cell r="G435">
            <v>32.395340210658702</v>
          </cell>
        </row>
        <row r="436">
          <cell r="A436" t="str">
            <v>T_C-HYBGSLEXT</v>
          </cell>
          <cell r="B436" t="str">
            <v>VAR_fout</v>
          </cell>
          <cell r="C436" t="str">
            <v>TPCAR</v>
          </cell>
          <cell r="D436">
            <v>0.7216815469890272</v>
          </cell>
          <cell r="E436">
            <v>0.62769535960940614</v>
          </cell>
          <cell r="F436">
            <v>0.48283456167620559</v>
          </cell>
          <cell r="G436">
            <v>0.24141975663914339</v>
          </cell>
        </row>
        <row r="437">
          <cell r="A437" t="str">
            <v>T_C-HYBGSLEXT</v>
          </cell>
          <cell r="B437" t="str">
            <v>VAR_fin</v>
          </cell>
          <cell r="C437" t="str">
            <v>TGSL</v>
          </cell>
          <cell r="D437">
            <v>1.461499285992266</v>
          </cell>
          <cell r="E437">
            <v>1.2428818378659787</v>
          </cell>
          <cell r="F437">
            <v>0.92516981278794663</v>
          </cell>
          <cell r="G437">
            <v>0.43896124946692</v>
          </cell>
        </row>
        <row r="438">
          <cell r="A438" t="str">
            <v>T_C-HYBGSLEXT</v>
          </cell>
          <cell r="B438" t="str">
            <v>VAR_cap</v>
          </cell>
          <cell r="C438" t="str">
            <v>-</v>
          </cell>
          <cell r="D438">
            <v>6.5841999999999998E-2</v>
          </cell>
          <cell r="E438">
            <v>5.7063066666666697E-2</v>
          </cell>
          <cell r="F438">
            <v>4.3894651732277475E-2</v>
          </cell>
          <cell r="G438">
            <v>2.1947333333333301E-2</v>
          </cell>
        </row>
        <row r="439">
          <cell r="A439" t="str">
            <v>T_B_c-FCLH2O-S4</v>
          </cell>
          <cell r="B439" t="str">
            <v>VAR_fout</v>
          </cell>
          <cell r="C439" t="str">
            <v>TPBSc</v>
          </cell>
          <cell r="H439">
            <v>4.3165748621728989E-6</v>
          </cell>
          <cell r="I439">
            <v>4.1002845647109998E-8</v>
          </cell>
        </row>
        <row r="440">
          <cell r="A440" t="str">
            <v>T_B_c-FCLH2O-S4</v>
          </cell>
          <cell r="B440" t="str">
            <v>VAR_fin</v>
          </cell>
          <cell r="C440" t="str">
            <v>TH2O</v>
          </cell>
          <cell r="H440">
            <v>5.1227141346455525E-5</v>
          </cell>
          <cell r="I440">
            <v>4.1646815661572001E-7</v>
          </cell>
        </row>
        <row r="441">
          <cell r="A441" t="str">
            <v>T_B_c-FCLH2O-S4</v>
          </cell>
          <cell r="B441" t="str">
            <v>VAR_ncap</v>
          </cell>
          <cell r="C441" t="str">
            <v>-</v>
          </cell>
          <cell r="G441">
            <v>1.0199436541140899E-8</v>
          </cell>
          <cell r="H441">
            <v>3.4746099976264897E-8</v>
          </cell>
          <cell r="I441">
            <v>1.14473384906415E-8</v>
          </cell>
        </row>
        <row r="442">
          <cell r="A442" t="str">
            <v>T_B_c-FCLH2O-S4</v>
          </cell>
          <cell r="B442" t="str">
            <v>VAR_cap</v>
          </cell>
          <cell r="C442" t="str">
            <v>-</v>
          </cell>
          <cell r="G442">
            <v>1.0199436541140899E-8</v>
          </cell>
          <cell r="H442">
            <v>6.4120933449213604E-8</v>
          </cell>
          <cell r="I442">
            <v>1.7544884193034499E-8</v>
          </cell>
        </row>
        <row r="443">
          <cell r="A443" t="str">
            <v>TPAVDKEREXT</v>
          </cell>
          <cell r="B443" t="str">
            <v>VAR_fout</v>
          </cell>
          <cell r="C443" t="str">
            <v>CO2_T</v>
          </cell>
          <cell r="D443">
            <v>79.576349423418094</v>
          </cell>
          <cell r="E443">
            <v>100.796237247683</v>
          </cell>
          <cell r="F443">
            <v>132.626068984081</v>
          </cell>
          <cell r="G443">
            <v>185.675788544743</v>
          </cell>
          <cell r="H443">
            <v>154.38211110512901</v>
          </cell>
          <cell r="I443">
            <v>123.088433665514</v>
          </cell>
        </row>
        <row r="444">
          <cell r="A444" t="str">
            <v>TPAVDKEREXT</v>
          </cell>
          <cell r="B444" t="str">
            <v>VAR_fout</v>
          </cell>
          <cell r="C444" t="str">
            <v>TPAVD</v>
          </cell>
          <cell r="D444">
            <v>1.0930817228491501</v>
          </cell>
          <cell r="E444">
            <v>1.3845636984571901</v>
          </cell>
          <cell r="F444">
            <v>1.82178666186924</v>
          </cell>
          <cell r="G444">
            <v>2.5504916008893299</v>
          </cell>
          <cell r="H444">
            <v>2.1206333943012199</v>
          </cell>
          <cell r="I444">
            <v>1.6907751877131001</v>
          </cell>
        </row>
        <row r="445">
          <cell r="A445" t="str">
            <v>TPAVDKEREXT</v>
          </cell>
          <cell r="B445" t="str">
            <v>VAR_fin</v>
          </cell>
          <cell r="C445" t="str">
            <v>TKER</v>
          </cell>
          <cell r="D445">
            <v>1.0930817228491501</v>
          </cell>
          <cell r="E445">
            <v>1.3845636984571901</v>
          </cell>
          <cell r="F445">
            <v>1.82178666186924</v>
          </cell>
          <cell r="G445">
            <v>2.5504916008893299</v>
          </cell>
          <cell r="H445">
            <v>2.1206333943012199</v>
          </cell>
          <cell r="I445">
            <v>1.6907751877131001</v>
          </cell>
        </row>
        <row r="446">
          <cell r="A446" t="str">
            <v>TPAVDKEREXT</v>
          </cell>
          <cell r="B446" t="str">
            <v>VAR_ncap</v>
          </cell>
          <cell r="C446" t="str">
            <v>-</v>
          </cell>
          <cell r="D446">
            <v>16.519944818075</v>
          </cell>
          <cell r="E446">
            <v>17.008686103546498</v>
          </cell>
          <cell r="F446">
            <v>15.601555238561501</v>
          </cell>
          <cell r="G446">
            <v>16.593760918731899</v>
          </cell>
          <cell r="H446">
            <v>18.201854342714999</v>
          </cell>
          <cell r="I446">
            <v>18.515383596806402</v>
          </cell>
        </row>
        <row r="447">
          <cell r="A447" t="str">
            <v>TPAVDKEREXT</v>
          </cell>
          <cell r="B447" t="str">
            <v>VAR_cap</v>
          </cell>
          <cell r="C447" t="str">
            <v>-</v>
          </cell>
          <cell r="D447">
            <v>17.61302654092415</v>
          </cell>
          <cell r="E447">
            <v>34.621712644470648</v>
          </cell>
          <cell r="F447">
            <v>48.327331638150852</v>
          </cell>
          <cell r="G447">
            <v>57.388285334279658</v>
          </cell>
          <cell r="H447">
            <v>59.973300901093964</v>
          </cell>
          <cell r="I447">
            <v>45.85397493238775</v>
          </cell>
        </row>
        <row r="448">
          <cell r="A448" t="str">
            <v>T_C-ICE-GSL-S1</v>
          </cell>
          <cell r="B448" t="str">
            <v>VAR_fout</v>
          </cell>
          <cell r="C448" t="str">
            <v>CO2_T</v>
          </cell>
          <cell r="D448">
            <v>35.609107492141199</v>
          </cell>
          <cell r="E448">
            <v>40.252396617060512</v>
          </cell>
          <cell r="F448">
            <v>29.511072651134896</v>
          </cell>
          <cell r="G448">
            <v>22.725236992858427</v>
          </cell>
          <cell r="H448">
            <v>0.26838318286762575</v>
          </cell>
          <cell r="I448">
            <v>2.2019910053311699E-2</v>
          </cell>
        </row>
        <row r="449">
          <cell r="A449" t="str">
            <v>T_C-ICE-GSL-S1</v>
          </cell>
          <cell r="B449" t="str">
            <v>VAR_fout</v>
          </cell>
          <cell r="C449" t="str">
            <v>TPCAR</v>
          </cell>
          <cell r="D449">
            <v>0.33070790994359672</v>
          </cell>
          <cell r="E449">
            <v>0.36930847455910887</v>
          </cell>
          <cell r="F449">
            <v>0.26943248456936508</v>
          </cell>
          <cell r="G449">
            <v>0.20923492121258866</v>
          </cell>
          <cell r="H449">
            <v>2.1909648777134355E-3</v>
          </cell>
          <cell r="I449">
            <v>1.8742643511438333E-4</v>
          </cell>
        </row>
        <row r="450">
          <cell r="A450" t="str">
            <v>T_C-ICE-GSL-S1</v>
          </cell>
          <cell r="B450" t="str">
            <v>VAR_fin</v>
          </cell>
          <cell r="C450" t="str">
            <v>TGSL</v>
          </cell>
          <cell r="D450">
            <v>0.48250823160082867</v>
          </cell>
          <cell r="E450">
            <v>0.54542542841545383</v>
          </cell>
          <cell r="F450">
            <v>0.39987903321321089</v>
          </cell>
          <cell r="G450">
            <v>0.3079300405536376</v>
          </cell>
          <cell r="H450">
            <v>3.6366284941412694E-3</v>
          </cell>
          <cell r="I450">
            <v>2.9837276495002296E-4</v>
          </cell>
        </row>
        <row r="451">
          <cell r="A451" t="str">
            <v>T_C-ICE-GSL-S1</v>
          </cell>
          <cell r="B451" t="str">
            <v>VAR_ncap</v>
          </cell>
          <cell r="C451" t="str">
            <v>-</v>
          </cell>
          <cell r="E451">
            <v>1.36435464187377E-5</v>
          </cell>
          <cell r="F451">
            <v>1.9468509302654801E-3</v>
          </cell>
          <cell r="G451">
            <v>1.8393381183007899E-4</v>
          </cell>
        </row>
        <row r="452">
          <cell r="A452" t="str">
            <v>T_C-ICE-GSL-S1</v>
          </cell>
          <cell r="B452" t="str">
            <v>VAR_cap</v>
          </cell>
          <cell r="C452" t="str">
            <v>-</v>
          </cell>
          <cell r="D452">
            <v>3.6479304036554278E-2</v>
          </cell>
          <cell r="E452">
            <v>3.9455332117069211E-2</v>
          </cell>
          <cell r="F452">
            <v>4.0911372150064393E-2</v>
          </cell>
          <cell r="G452">
            <v>3.1773092909623595E-2</v>
          </cell>
          <cell r="H452">
            <v>3.2661420910869057E-4</v>
          </cell>
          <cell r="I452">
            <v>2.7444135293550506E-5</v>
          </cell>
        </row>
        <row r="453">
          <cell r="A453" t="str">
            <v>V2G</v>
          </cell>
          <cell r="B453" t="str">
            <v>VAR_fout</v>
          </cell>
          <cell r="C453" t="str">
            <v>ELC35</v>
          </cell>
          <cell r="G453">
            <v>6.0063805037641235E-2</v>
          </cell>
          <cell r="H453">
            <v>1.9545932815560052</v>
          </cell>
          <cell r="I453">
            <v>3.5868928544631977</v>
          </cell>
        </row>
        <row r="454">
          <cell r="A454" t="str">
            <v>V2G</v>
          </cell>
          <cell r="B454" t="str">
            <v>VAR_fin</v>
          </cell>
          <cell r="C454" t="str">
            <v>T-ELC-Bus_c_BatSTGout_S1</v>
          </cell>
          <cell r="G454">
            <v>2.2369462225685249E-4</v>
          </cell>
          <cell r="H454">
            <v>2.8029054654566893E-3</v>
          </cell>
          <cell r="I454">
            <v>1.2425321446860875E-3</v>
          </cell>
        </row>
        <row r="455">
          <cell r="A455" t="str">
            <v>V2G</v>
          </cell>
          <cell r="B455" t="str">
            <v>VAR_fin</v>
          </cell>
          <cell r="C455" t="str">
            <v>T-ELC-Bus_c_BatSTGout_S2</v>
          </cell>
          <cell r="G455">
            <v>2.3669282336051076E-4</v>
          </cell>
          <cell r="H455">
            <v>3.5906991587011409E-3</v>
          </cell>
          <cell r="I455">
            <v>1.2961294288768852E-3</v>
          </cell>
        </row>
        <row r="456">
          <cell r="A456" t="str">
            <v>V2G</v>
          </cell>
          <cell r="B456" t="str">
            <v>VAR_fin</v>
          </cell>
          <cell r="C456" t="str">
            <v>T-ELC-Bus_c_BatSTGout_S3</v>
          </cell>
          <cell r="G456">
            <v>2.0170337796278232E-4</v>
          </cell>
          <cell r="H456">
            <v>5.3230238866546755E-4</v>
          </cell>
          <cell r="I456">
            <v>6.9860922430690919E-4</v>
          </cell>
        </row>
        <row r="457">
          <cell r="A457" t="str">
            <v>V2G</v>
          </cell>
          <cell r="B457" t="str">
            <v>VAR_fin</v>
          </cell>
          <cell r="C457" t="str">
            <v>T-ELC-Bus_c_BatSTGout_S4</v>
          </cell>
          <cell r="G457">
            <v>3.1723120166079664E-4</v>
          </cell>
          <cell r="H457">
            <v>4.9709779989307089E-4</v>
          </cell>
          <cell r="I457">
            <v>3.1841097342257799E-4</v>
          </cell>
        </row>
        <row r="458">
          <cell r="A458" t="str">
            <v>V2G</v>
          </cell>
          <cell r="B458" t="str">
            <v>VAR_fin</v>
          </cell>
          <cell r="C458" t="str">
            <v>T-ELC-car-BatSTGOut_S1</v>
          </cell>
          <cell r="G458">
            <v>7.810952309340825E-3</v>
          </cell>
          <cell r="H458">
            <v>0.63678495672091462</v>
          </cell>
          <cell r="I458">
            <v>1.1650922115731834</v>
          </cell>
        </row>
        <row r="459">
          <cell r="A459" t="str">
            <v>V2G</v>
          </cell>
          <cell r="B459" t="str">
            <v>VAR_fin</v>
          </cell>
          <cell r="C459" t="str">
            <v>T-ELC-car-BatSTGOut_S2</v>
          </cell>
          <cell r="G459">
            <v>4.8860862847483711E-3</v>
          </cell>
          <cell r="H459">
            <v>0.26226535618858265</v>
          </cell>
          <cell r="I459">
            <v>0.58717688690153758</v>
          </cell>
        </row>
        <row r="460">
          <cell r="A460" t="str">
            <v>V2G</v>
          </cell>
          <cell r="B460" t="str">
            <v>VAR_fin</v>
          </cell>
          <cell r="C460" t="str">
            <v>T-ELC-car-BatSTGOut_S3</v>
          </cell>
          <cell r="G460">
            <v>8.3864011292522547E-3</v>
          </cell>
          <cell r="H460">
            <v>0.35070745921156932</v>
          </cell>
          <cell r="I460">
            <v>0.70144548513607385</v>
          </cell>
        </row>
        <row r="461">
          <cell r="A461" t="str">
            <v>V2G</v>
          </cell>
          <cell r="B461" t="str">
            <v>VAR_fin</v>
          </cell>
          <cell r="C461" t="str">
            <v>T-ELC-car-BatSTGOut_S4</v>
          </cell>
          <cell r="G461">
            <v>4.6589983523624388E-3</v>
          </cell>
          <cell r="H461">
            <v>0.26954571537913252</v>
          </cell>
          <cell r="I461">
            <v>0.61930039615691346</v>
          </cell>
        </row>
        <row r="462">
          <cell r="A462" t="str">
            <v>V2G</v>
          </cell>
          <cell r="B462" t="str">
            <v>VAR_fin</v>
          </cell>
          <cell r="C462" t="str">
            <v>T-ELC-car-PlgSTGOut_S1</v>
          </cell>
          <cell r="G462">
            <v>1.4571551831285877E-3</v>
          </cell>
          <cell r="H462">
            <v>2.3297848800141116E-3</v>
          </cell>
          <cell r="I462">
            <v>2.3297926155225104E-3</v>
          </cell>
        </row>
        <row r="463">
          <cell r="A463" t="str">
            <v>V2G</v>
          </cell>
          <cell r="B463" t="str">
            <v>VAR_fin</v>
          </cell>
          <cell r="C463" t="str">
            <v>T-ELC-car-PlgSTGOut_S2</v>
          </cell>
          <cell r="G463">
            <v>4.1346178065024557E-4</v>
          </cell>
          <cell r="H463">
            <v>9.5294335653411109E-4</v>
          </cell>
          <cell r="I463">
            <v>8.7816259497828922E-4</v>
          </cell>
        </row>
        <row r="464">
          <cell r="A464" t="str">
            <v>V2G</v>
          </cell>
          <cell r="B464" t="str">
            <v>VAR_fin</v>
          </cell>
          <cell r="C464" t="str">
            <v>T-ELC-car-PlgSTGOut_S3</v>
          </cell>
          <cell r="G464">
            <v>6.2674581020894689E-3</v>
          </cell>
          <cell r="H464">
            <v>0.32373896454364609</v>
          </cell>
          <cell r="I464">
            <v>0.43737933311835819</v>
          </cell>
        </row>
        <row r="465">
          <cell r="A465" t="str">
            <v>V2G</v>
          </cell>
          <cell r="B465" t="str">
            <v>VAR_fin</v>
          </cell>
          <cell r="C465" t="str">
            <v>T-ELC-TWSTGout_S1</v>
          </cell>
          <cell r="G465">
            <v>2.0208519119687255E-3</v>
          </cell>
          <cell r="H465">
            <v>4.8108190361395506E-3</v>
          </cell>
          <cell r="I465">
            <v>1.6581743965354701E-3</v>
          </cell>
        </row>
        <row r="466">
          <cell r="A466" t="str">
            <v>V2G</v>
          </cell>
          <cell r="B466" t="str">
            <v>VAR_fin</v>
          </cell>
          <cell r="C466" t="str">
            <v>T-ELC-car-PlgSTGOut_S4</v>
          </cell>
          <cell r="G466">
            <v>2.6614888682732367E-4</v>
          </cell>
          <cell r="H466">
            <v>1.6754171909595553E-2</v>
          </cell>
          <cell r="I466">
            <v>1.5984530811642E-2</v>
          </cell>
        </row>
        <row r="467">
          <cell r="A467" t="str">
            <v>V2G</v>
          </cell>
          <cell r="B467" t="str">
            <v>VAR_fin</v>
          </cell>
          <cell r="C467" t="str">
            <v>T-ELC-TWSTGout_S2</v>
          </cell>
          <cell r="G467">
            <v>4.4086377300881271E-3</v>
          </cell>
          <cell r="H467">
            <v>6.2821134267876059E-3</v>
          </cell>
          <cell r="I467">
            <v>3.8614261858575423E-3</v>
          </cell>
        </row>
        <row r="468">
          <cell r="A468" t="str">
            <v>V2G</v>
          </cell>
          <cell r="B468" t="str">
            <v>VAR_fin</v>
          </cell>
          <cell r="C468" t="str">
            <v>T-ELC-TWSTGout_S3</v>
          </cell>
          <cell r="G468">
            <v>5.6765583032082276E-3</v>
          </cell>
          <cell r="H468">
            <v>1.1619115821374985E-2</v>
          </cell>
          <cell r="I468">
            <v>6.6592797759557187E-3</v>
          </cell>
        </row>
        <row r="469">
          <cell r="A469" t="str">
            <v>V2G</v>
          </cell>
          <cell r="B469" t="str">
            <v>VAR_fin</v>
          </cell>
          <cell r="C469" t="str">
            <v>T-ELC-TWSTGout_S4</v>
          </cell>
          <cell r="G469">
            <v>5.6155308363595065E-3</v>
          </cell>
          <cell r="H469">
            <v>1.3391642737207356E-2</v>
          </cell>
          <cell r="I469">
            <v>1.061207228990297E-2</v>
          </cell>
        </row>
        <row r="470">
          <cell r="A470" t="str">
            <v>V2G</v>
          </cell>
          <cell r="B470" t="str">
            <v>VAR_fin</v>
          </cell>
          <cell r="C470" t="str">
            <v>T-ELC-Bus_u_BatSTGout_S1</v>
          </cell>
          <cell r="G470">
            <v>2.7350351263555561E-4</v>
          </cell>
          <cell r="H470">
            <v>4.5518718307974772E-4</v>
          </cell>
          <cell r="I470">
            <v>2.6165472143185506E-4</v>
          </cell>
        </row>
        <row r="471">
          <cell r="A471" t="str">
            <v>V2G</v>
          </cell>
          <cell r="B471" t="str">
            <v>VAR_fin</v>
          </cell>
          <cell r="C471" t="str">
            <v>T-ELC-Bus_u_BatSTGout_S2</v>
          </cell>
          <cell r="G471">
            <v>2.8253766164539594E-4</v>
          </cell>
          <cell r="H471">
            <v>3.2779984550621055E-4</v>
          </cell>
          <cell r="I471">
            <v>2.3691443816145969E-4</v>
          </cell>
        </row>
        <row r="472">
          <cell r="A472" t="str">
            <v>V2G</v>
          </cell>
          <cell r="B472" t="str">
            <v>VAR_fin</v>
          </cell>
          <cell r="C472" t="str">
            <v>T-ELC-Bus_u_BatSTGout_S3</v>
          </cell>
          <cell r="G472">
            <v>2.0066098484853104E-4</v>
          </cell>
          <cell r="H472">
            <v>1.5544060189447769E-4</v>
          </cell>
          <cell r="I472">
            <v>1.2098148472291786E-4</v>
          </cell>
        </row>
        <row r="473">
          <cell r="A473" t="str">
            <v>V2G</v>
          </cell>
          <cell r="B473" t="str">
            <v>VAR_fin</v>
          </cell>
          <cell r="C473" t="str">
            <v>T-ELC-Bus_u_BatSTGout_S4</v>
          </cell>
          <cell r="G473">
            <v>2.3731417782952302E-4</v>
          </cell>
          <cell r="H473">
            <v>3.1768418232203018E-4</v>
          </cell>
          <cell r="I473">
            <v>2.2167411981787317E-4</v>
          </cell>
        </row>
        <row r="474">
          <cell r="A474" t="str">
            <v>V2G</v>
          </cell>
          <cell r="B474" t="str">
            <v>VAR_fin</v>
          </cell>
          <cell r="C474" t="str">
            <v>T-ELC-LGV_BatSTGout</v>
          </cell>
          <cell r="G474">
            <v>1.3020903878964729E-3</v>
          </cell>
          <cell r="H474">
            <v>1.3685866992578838E-3</v>
          </cell>
          <cell r="I474">
            <v>7.248648584628083E-4</v>
          </cell>
        </row>
        <row r="475">
          <cell r="A475" t="str">
            <v>V2G</v>
          </cell>
          <cell r="B475" t="str">
            <v>VAR_fin</v>
          </cell>
          <cell r="C475" t="str">
            <v>T-ELC-HGV_BatSTGout</v>
          </cell>
          <cell r="G475">
            <v>4.9738480992775943E-3</v>
          </cell>
          <cell r="H475">
            <v>4.5402002953799661E-2</v>
          </cell>
          <cell r="I475">
            <v>2.9434716260641383E-2</v>
          </cell>
        </row>
        <row r="476">
          <cell r="A476" t="str">
            <v>V2G</v>
          </cell>
          <cell r="B476" t="str">
            <v>VAR_ncap</v>
          </cell>
          <cell r="C476" t="str">
            <v>-</v>
          </cell>
          <cell r="G476">
            <v>6.1639145350586297E-3</v>
          </cell>
          <cell r="H476">
            <v>0.93531149263411095</v>
          </cell>
          <cell r="I476">
            <v>6.9092509350870898E-2</v>
          </cell>
        </row>
        <row r="477">
          <cell r="A477" t="str">
            <v>V2G</v>
          </cell>
          <cell r="B477" t="str">
            <v>VAR_cap</v>
          </cell>
          <cell r="C477" t="str">
            <v>-</v>
          </cell>
          <cell r="G477">
            <v>6.1639145350586297E-3</v>
          </cell>
          <cell r="H477">
            <v>1.1775919275427116</v>
          </cell>
          <cell r="I477">
            <v>0.84857928018488715</v>
          </cell>
        </row>
        <row r="478">
          <cell r="A478" t="str">
            <v>TPSHPELCEXT</v>
          </cell>
          <cell r="B478" t="str">
            <v>VAR_fout</v>
          </cell>
          <cell r="C478" t="str">
            <v>TPSHP</v>
          </cell>
          <cell r="E478">
            <v>2.1671837065448698</v>
          </cell>
          <cell r="F478">
            <v>2.16717827852217</v>
          </cell>
          <cell r="G478">
            <v>2.1671744958457699</v>
          </cell>
        </row>
        <row r="479">
          <cell r="A479" t="str">
            <v>TPSHPELCEXT</v>
          </cell>
          <cell r="B479" t="str">
            <v>VAR_fin</v>
          </cell>
          <cell r="C479" t="str">
            <v>TELC</v>
          </cell>
          <cell r="E479">
            <v>0.87832996036179889</v>
          </cell>
          <cell r="F479">
            <v>0.87832776045832439</v>
          </cell>
          <cell r="G479">
            <v>0.87832622739123489</v>
          </cell>
        </row>
        <row r="480">
          <cell r="A480" t="str">
            <v>TPSHPELCEXT</v>
          </cell>
          <cell r="B480" t="str">
            <v>VAR_ncap</v>
          </cell>
          <cell r="C480" t="str">
            <v>-</v>
          </cell>
          <cell r="D480">
            <v>2.3933678521349302E-5</v>
          </cell>
          <cell r="E480">
            <v>2.16716055018885</v>
          </cell>
          <cell r="F480">
            <v>4.6617587050486803E-6</v>
          </cell>
          <cell r="G480">
            <v>3.7980833193135202E-6</v>
          </cell>
        </row>
        <row r="481">
          <cell r="A481" t="str">
            <v>TPSHPELCEXT</v>
          </cell>
          <cell r="B481" t="str">
            <v>VAR_cap</v>
          </cell>
          <cell r="C481" t="str">
            <v>-</v>
          </cell>
          <cell r="D481">
            <v>2.3933678521349302E-5</v>
          </cell>
          <cell r="E481">
            <v>2.1671844838673699</v>
          </cell>
          <cell r="F481">
            <v>2.1671818006361536</v>
          </cell>
          <cell r="G481">
            <v>2.1671759453612909</v>
          </cell>
          <cell r="H481">
            <v>-3.4945399907115871E-9</v>
          </cell>
          <cell r="I481">
            <v>-1.2727821771059934E-8</v>
          </cell>
        </row>
        <row r="482">
          <cell r="A482" t="str">
            <v>TFLGV-ICEGSL</v>
          </cell>
          <cell r="B482" t="str">
            <v>VAR_fout</v>
          </cell>
          <cell r="C482" t="str">
            <v>CO2_T</v>
          </cell>
          <cell r="D482">
            <v>27.715527547026422</v>
          </cell>
          <cell r="E482">
            <v>42.601973334698037</v>
          </cell>
          <cell r="F482">
            <v>68.386991477820388</v>
          </cell>
          <cell r="G482">
            <v>101.74216858307733</v>
          </cell>
          <cell r="H482">
            <v>11.342273364296634</v>
          </cell>
          <cell r="I482">
            <v>0.57798835188421505</v>
          </cell>
        </row>
        <row r="483">
          <cell r="A483" t="str">
            <v>TFLGV-ICEGSL</v>
          </cell>
          <cell r="B483" t="str">
            <v>VAR_fout</v>
          </cell>
          <cell r="C483" t="str">
            <v>TFLGV</v>
          </cell>
          <cell r="D483">
            <v>0.13190398361852504</v>
          </cell>
          <cell r="E483">
            <v>0.20275168795983262</v>
          </cell>
          <cell r="F483">
            <v>0.32546797416376205</v>
          </cell>
          <cell r="G483">
            <v>0.48421222779630191</v>
          </cell>
          <cell r="H483">
            <v>5.3980247624820579E-2</v>
          </cell>
          <cell r="I483">
            <v>2.7507672718578039E-3</v>
          </cell>
        </row>
        <row r="484">
          <cell r="A484" t="str">
            <v>TFLGV-ICEGSL</v>
          </cell>
          <cell r="B484" t="str">
            <v>VAR_fin</v>
          </cell>
          <cell r="C484" t="str">
            <v>TGSL</v>
          </cell>
          <cell r="D484">
            <v>0.37554915375374548</v>
          </cell>
          <cell r="E484">
            <v>0.57726251131027007</v>
          </cell>
          <cell r="F484">
            <v>0.92665300105447812</v>
          </cell>
          <cell r="G484">
            <v>1.3786201705024022</v>
          </cell>
          <cell r="H484">
            <v>0.15368934097962972</v>
          </cell>
          <cell r="I484">
            <v>7.8318204862359766E-3</v>
          </cell>
        </row>
        <row r="485">
          <cell r="A485" t="str">
            <v>TFLGV-ICEGSL</v>
          </cell>
          <cell r="B485" t="str">
            <v>VAR_ncap</v>
          </cell>
          <cell r="C485" t="str">
            <v>-</v>
          </cell>
          <cell r="E485">
            <v>1.71352380417396E-5</v>
          </cell>
          <cell r="F485">
            <v>1.23798886601628E-2</v>
          </cell>
          <cell r="G485">
            <v>2.7356593022463498E-2</v>
          </cell>
          <cell r="H485">
            <v>2.18745939568944E-4</v>
          </cell>
          <cell r="I485">
            <v>1.06912456751179E-4</v>
          </cell>
        </row>
        <row r="486">
          <cell r="A486" t="str">
            <v>TFLGV-ICEGSL</v>
          </cell>
          <cell r="B486" t="str">
            <v>VAR_cap</v>
          </cell>
          <cell r="C486" t="str">
            <v>-</v>
          </cell>
          <cell r="D486">
            <v>1.2434944058454994E-2</v>
          </cell>
          <cell r="E486">
            <v>1.4139058904202941E-2</v>
          </cell>
          <cell r="F486">
            <v>2.6518902392620881E-2</v>
          </cell>
          <cell r="G486">
            <v>4.7450943906094618E-2</v>
          </cell>
          <cell r="H486">
            <v>5.3531633425928449E-3</v>
          </cell>
          <cell r="I486">
            <v>2.6731096073690804E-4</v>
          </cell>
        </row>
        <row r="487">
          <cell r="A487" t="str">
            <v>T_C-ICE-GSL-S2</v>
          </cell>
          <cell r="B487" t="str">
            <v>VAR_fout</v>
          </cell>
          <cell r="C487" t="str">
            <v>CO2_T</v>
          </cell>
          <cell r="D487">
            <v>268.53835325934051</v>
          </cell>
          <cell r="E487">
            <v>391.57804710067859</v>
          </cell>
          <cell r="F487">
            <v>363.67907074895186</v>
          </cell>
          <cell r="G487">
            <v>303.62811909141186</v>
          </cell>
          <cell r="H487">
            <v>0.2311891488060106</v>
          </cell>
          <cell r="I487">
            <v>3.2151600257091698E-2</v>
          </cell>
        </row>
        <row r="488">
          <cell r="A488" t="str">
            <v>T_C-ICE-GSL-S2</v>
          </cell>
          <cell r="B488" t="str">
            <v>VAR_fout</v>
          </cell>
          <cell r="C488" t="str">
            <v>TPCAR</v>
          </cell>
          <cell r="D488">
            <v>2.2000171825014965</v>
          </cell>
          <cell r="E488">
            <v>3.2072863350758998</v>
          </cell>
          <cell r="F488">
            <v>3.0016484146845008</v>
          </cell>
          <cell r="G488">
            <v>2.5064877740117244</v>
          </cell>
          <cell r="H488">
            <v>1.5941772093809557E-3</v>
          </cell>
          <cell r="I488">
            <v>2.1980847039775476E-4</v>
          </cell>
        </row>
        <row r="489">
          <cell r="A489" t="str">
            <v>T_C-ICE-GSL-S2</v>
          </cell>
          <cell r="B489" t="str">
            <v>VAR_fin</v>
          </cell>
          <cell r="C489" t="str">
            <v>TGSL</v>
          </cell>
          <cell r="D489">
            <v>3.6387310739747991</v>
          </cell>
          <cell r="E489">
            <v>5.3059355975701701</v>
          </cell>
          <cell r="F489">
            <v>4.9279006876551845</v>
          </cell>
          <cell r="G489">
            <v>4.1142021557101804</v>
          </cell>
          <cell r="H489">
            <v>3.1326442927643756E-3</v>
          </cell>
          <cell r="I489">
            <v>4.3565854006899241E-4</v>
          </cell>
        </row>
        <row r="490">
          <cell r="A490" t="str">
            <v>T_C-ICE-GSL-S2</v>
          </cell>
          <cell r="B490" t="str">
            <v>VAR_ncap</v>
          </cell>
          <cell r="C490" t="str">
            <v>-</v>
          </cell>
          <cell r="E490">
            <v>1.2813598582997001E-5</v>
          </cell>
          <cell r="F490">
            <v>5.7647513999990697E-4</v>
          </cell>
          <cell r="G490">
            <v>8.7688790315180505E-5</v>
          </cell>
        </row>
        <row r="491">
          <cell r="A491" t="str">
            <v>T_C-ICE-GSL-S2</v>
          </cell>
          <cell r="B491" t="str">
            <v>VAR_cap</v>
          </cell>
          <cell r="C491" t="str">
            <v>-</v>
          </cell>
          <cell r="D491">
            <v>0.21739267939400772</v>
          </cell>
          <cell r="E491">
            <v>0.24334584861587383</v>
          </cell>
          <cell r="F491">
            <v>0.24057018226251847</v>
          </cell>
          <cell r="G491">
            <v>0.1901836961133811</v>
          </cell>
          <cell r="H491">
            <v>1.5539003670619981E-4</v>
          </cell>
          <cell r="I491">
            <v>2.1592452465651181E-5</v>
          </cell>
        </row>
        <row r="492">
          <cell r="A492" t="str">
            <v>T_C-ICE-DSL-S1</v>
          </cell>
          <cell r="B492" t="str">
            <v>VAR_fout</v>
          </cell>
          <cell r="C492" t="str">
            <v>CO2_T</v>
          </cell>
          <cell r="D492">
            <v>0.36756510074424115</v>
          </cell>
          <cell r="E492">
            <v>0.43880725696203682</v>
          </cell>
          <cell r="F492">
            <v>0.36357001372233605</v>
          </cell>
          <cell r="G492">
            <v>0.29354311293151719</v>
          </cell>
          <cell r="H492">
            <v>5.5973732084084557E-2</v>
          </cell>
          <cell r="I492">
            <v>1.08413910489495E-2</v>
          </cell>
        </row>
        <row r="493">
          <cell r="A493" t="str">
            <v>T_C-ICE-DSL-S1</v>
          </cell>
          <cell r="B493" t="str">
            <v>VAR_fout</v>
          </cell>
          <cell r="C493" t="str">
            <v>TPCAR</v>
          </cell>
          <cell r="D493">
            <v>3.7632941728155496E-3</v>
          </cell>
          <cell r="E493">
            <v>4.6012560087845137E-3</v>
          </cell>
          <cell r="F493">
            <v>3.8535082132166898E-3</v>
          </cell>
          <cell r="G493">
            <v>3.1161207254370906E-3</v>
          </cell>
          <cell r="H493">
            <v>4.9914781290315909E-4</v>
          </cell>
          <cell r="I493">
            <v>9.6326810788487996E-5</v>
          </cell>
        </row>
        <row r="494">
          <cell r="A494" t="str">
            <v>T_C-ICE-DSL-S1</v>
          </cell>
          <cell r="B494" t="str">
            <v>VAR_fin</v>
          </cell>
          <cell r="C494" t="str">
            <v>TDSL</v>
          </cell>
          <cell r="D494">
            <v>5.0145307059241626E-3</v>
          </cell>
          <cell r="E494">
            <v>5.9864564387726686E-3</v>
          </cell>
          <cell r="F494">
            <v>4.9600274723374613E-3</v>
          </cell>
          <cell r="G494">
            <v>4.0046809404026907E-3</v>
          </cell>
          <cell r="H494">
            <v>7.6362526717714259E-4</v>
          </cell>
          <cell r="I494">
            <v>1.479043799310977E-4</v>
          </cell>
        </row>
        <row r="495">
          <cell r="A495" t="str">
            <v>T_C-ICE-DSL-S1</v>
          </cell>
          <cell r="B495" t="str">
            <v>VAR_ncap</v>
          </cell>
          <cell r="C495" t="str">
            <v>-</v>
          </cell>
          <cell r="E495">
            <v>1.9204853101511699E-5</v>
          </cell>
          <cell r="F495">
            <v>7.9505518626298203E-5</v>
          </cell>
          <cell r="G495">
            <v>4.6259307581376403E-5</v>
          </cell>
        </row>
        <row r="496">
          <cell r="A496" t="str">
            <v>T_C-ICE-DSL-S1</v>
          </cell>
          <cell r="B496" t="str">
            <v>VAR_cap</v>
          </cell>
          <cell r="C496" t="str">
            <v>-</v>
          </cell>
          <cell r="D496">
            <v>4.446887870024208E-4</v>
          </cell>
          <cell r="E496">
            <v>4.9170175796220091E-4</v>
          </cell>
          <cell r="F496">
            <v>5.6583089995343786E-4</v>
          </cell>
          <cell r="G496">
            <v>4.5827639504250736E-4</v>
          </cell>
          <cell r="H496">
            <v>7.1149557631336471E-5</v>
          </cell>
          <cell r="I496">
            <v>1.3710833368656311E-5</v>
          </cell>
        </row>
        <row r="497">
          <cell r="A497" t="str">
            <v>T_C-ICE-GSL-S3</v>
          </cell>
          <cell r="B497" t="str">
            <v>VAR_fout</v>
          </cell>
          <cell r="C497" t="str">
            <v>CO2_T</v>
          </cell>
          <cell r="D497">
            <v>267.48885733634819</v>
          </cell>
          <cell r="E497">
            <v>423.61362072807418</v>
          </cell>
          <cell r="F497">
            <v>417.77966512319512</v>
          </cell>
          <cell r="G497">
            <v>336.6824690163719</v>
          </cell>
          <cell r="H497">
            <v>0.24288702568577231</v>
          </cell>
          <cell r="I497">
            <v>3.6387031817647998E-2</v>
          </cell>
        </row>
        <row r="498">
          <cell r="A498" t="str">
            <v>T_C-ICE-GSL-S3</v>
          </cell>
          <cell r="B498" t="str">
            <v>VAR_fout</v>
          </cell>
          <cell r="C498" t="str">
            <v>TPCAR</v>
          </cell>
          <cell r="D498">
            <v>1.8675852035014258</v>
          </cell>
          <cell r="E498">
            <v>2.9620103924274153</v>
          </cell>
          <cell r="F498">
            <v>2.92086338743623</v>
          </cell>
          <cell r="G498">
            <v>2.3732251712842167</v>
          </cell>
          <cell r="H498">
            <v>1.524754809054076E-3</v>
          </cell>
          <cell r="I498">
            <v>2.3121631468677966E-4</v>
          </cell>
        </row>
        <row r="499">
          <cell r="A499" t="str">
            <v>T_C-ICE-GSL-S3</v>
          </cell>
          <cell r="B499" t="str">
            <v>VAR_fin</v>
          </cell>
          <cell r="C499" t="str">
            <v>TGSL</v>
          </cell>
          <cell r="D499">
            <v>3.6245102620101366</v>
          </cell>
          <cell r="E499">
            <v>5.7400219610850209</v>
          </cell>
          <cell r="F499">
            <v>5.6609710721300308</v>
          </cell>
          <cell r="G499">
            <v>4.5620930761026042</v>
          </cell>
          <cell r="H499">
            <v>3.2911521095633058E-3</v>
          </cell>
          <cell r="I499">
            <v>4.9304921162124675E-4</v>
          </cell>
        </row>
        <row r="500">
          <cell r="A500" t="str">
            <v>T_C-ICE-GSL-S3</v>
          </cell>
          <cell r="B500" t="str">
            <v>VAR_ncap</v>
          </cell>
          <cell r="C500" t="str">
            <v>-</v>
          </cell>
          <cell r="E500">
            <v>1.0873926702732899E-5</v>
          </cell>
          <cell r="F500">
            <v>3.5894670033207203E-4</v>
          </cell>
          <cell r="G500">
            <v>7.1262120417028301E-5</v>
          </cell>
        </row>
        <row r="501">
          <cell r="A501" t="str">
            <v>T_C-ICE-GSL-S3</v>
          </cell>
          <cell r="B501" t="str">
            <v>VAR_cap</v>
          </cell>
          <cell r="C501" t="str">
            <v>-</v>
          </cell>
          <cell r="D501">
            <v>0.18201253503932768</v>
          </cell>
          <cell r="E501">
            <v>0.20366406292388223</v>
          </cell>
          <cell r="F501">
            <v>0.20088341295311371</v>
          </cell>
          <cell r="G501">
            <v>0.16320346941592911</v>
          </cell>
          <cell r="H501">
            <v>1.2642918961696341E-4</v>
          </cell>
          <cell r="I501">
            <v>2.0269008242038235E-5</v>
          </cell>
        </row>
        <row r="502">
          <cell r="A502" t="str">
            <v>T_C-ICE-DSL-S2</v>
          </cell>
          <cell r="B502" t="str">
            <v>VAR_fout</v>
          </cell>
          <cell r="C502" t="str">
            <v>CO2_T</v>
          </cell>
          <cell r="D502">
            <v>89.088119233738922</v>
          </cell>
          <cell r="E502">
            <v>93.826730947237238</v>
          </cell>
          <cell r="F502">
            <v>70.364684124331177</v>
          </cell>
          <cell r="G502">
            <v>60.751683485513823</v>
          </cell>
          <cell r="H502">
            <v>7.3739584686857984E-2</v>
          </cell>
          <cell r="I502">
            <v>1.4691633155755999E-2</v>
          </cell>
        </row>
        <row r="503">
          <cell r="A503" t="str">
            <v>T_C-ICE-DSL-S2</v>
          </cell>
          <cell r="B503" t="str">
            <v>VAR_fout</v>
          </cell>
          <cell r="C503" t="str">
            <v>TPCAR</v>
          </cell>
          <cell r="D503">
            <v>0.84764826976689656</v>
          </cell>
          <cell r="E503">
            <v>0.90153692295871213</v>
          </cell>
          <cell r="F503">
            <v>0.68573658436744156</v>
          </cell>
          <cell r="G503">
            <v>0.6324487647715954</v>
          </cell>
          <cell r="H503">
            <v>5.2933263195264427E-4</v>
          </cell>
          <cell r="I503">
            <v>1.0475066769352148E-4</v>
          </cell>
        </row>
        <row r="504">
          <cell r="A504" t="str">
            <v>T_C-ICE-DSL-S2</v>
          </cell>
          <cell r="B504" t="str">
            <v>VAR_fin</v>
          </cell>
          <cell r="C504" t="str">
            <v>TDSL</v>
          </cell>
          <cell r="D504">
            <v>1.2153904397508739</v>
          </cell>
          <cell r="E504">
            <v>1.2800372571246552</v>
          </cell>
          <cell r="F504">
            <v>0.95995476295131166</v>
          </cell>
          <cell r="G504">
            <v>0.828808778792823</v>
          </cell>
          <cell r="H504">
            <v>1.0059970625765076E-3</v>
          </cell>
          <cell r="I504">
            <v>2.0043155737729847E-4</v>
          </cell>
        </row>
        <row r="505">
          <cell r="A505" t="str">
            <v>T_C-ICE-DSL-S2</v>
          </cell>
          <cell r="B505" t="str">
            <v>VAR_ncap</v>
          </cell>
          <cell r="C505" t="str">
            <v>-</v>
          </cell>
          <cell r="E505">
            <v>1.44892353180501E-5</v>
          </cell>
          <cell r="F505">
            <v>5.0766993843217197E-5</v>
          </cell>
          <cell r="G505">
            <v>2.9189646704301101E-5</v>
          </cell>
        </row>
        <row r="506">
          <cell r="A506" t="str">
            <v>T_C-ICE-DSL-S2</v>
          </cell>
          <cell r="B506" t="str">
            <v>VAR_cap</v>
          </cell>
          <cell r="C506" t="str">
            <v>-</v>
          </cell>
          <cell r="D506">
            <v>6.44528851108635E-2</v>
          </cell>
          <cell r="E506">
            <v>6.8401482937613695E-2</v>
          </cell>
          <cell r="F506">
            <v>6.783028143659052E-2</v>
          </cell>
          <cell r="G506">
            <v>5.1474132649453108E-2</v>
          </cell>
          <cell r="H506">
            <v>4.895291041658453E-5</v>
          </cell>
          <cell r="I506">
            <v>9.8235791356687872E-6</v>
          </cell>
        </row>
        <row r="507">
          <cell r="A507" t="str">
            <v>TPRLPH2OFCL</v>
          </cell>
          <cell r="B507" t="str">
            <v>VAR_fout</v>
          </cell>
          <cell r="C507" t="str">
            <v>TPRLP</v>
          </cell>
          <cell r="G507">
            <v>2.1738930224211089E-7</v>
          </cell>
          <cell r="H507">
            <v>2.4712497723846435E-6</v>
          </cell>
          <cell r="I507">
            <v>2.4359832653594823E-6</v>
          </cell>
        </row>
        <row r="508">
          <cell r="A508" t="str">
            <v>TPRLPH2OFCL</v>
          </cell>
          <cell r="B508" t="str">
            <v>VAR_fin</v>
          </cell>
          <cell r="C508" t="str">
            <v>TH2O</v>
          </cell>
          <cell r="G508">
            <v>1.3124448671227453E-5</v>
          </cell>
          <cell r="H508">
            <v>1.3773636030766143E-4</v>
          </cell>
          <cell r="I508">
            <v>1.2608558534872054E-4</v>
          </cell>
        </row>
        <row r="509">
          <cell r="A509" t="str">
            <v>TPRLPH2OFCL</v>
          </cell>
          <cell r="B509" t="str">
            <v>VAR_ncap</v>
          </cell>
          <cell r="C509" t="str">
            <v>-</v>
          </cell>
          <cell r="G509">
            <v>1.9580576151496298E-8</v>
          </cell>
        </row>
        <row r="510">
          <cell r="A510" t="str">
            <v>TPRLPH2OFCL</v>
          </cell>
          <cell r="B510" t="str">
            <v>VAR_cap</v>
          </cell>
          <cell r="C510" t="str">
            <v>-</v>
          </cell>
          <cell r="G510">
            <v>1.9580576151496298E-8</v>
          </cell>
          <cell r="H510">
            <v>4.2453485250677398E-8</v>
          </cell>
          <cell r="I510">
            <v>4.2453485250677398E-8</v>
          </cell>
        </row>
        <row r="511">
          <cell r="A511" t="str">
            <v>T_C-ICE-GSL-S4</v>
          </cell>
          <cell r="B511" t="str">
            <v>VAR_fout</v>
          </cell>
          <cell r="C511" t="str">
            <v>CO2_T</v>
          </cell>
          <cell r="D511">
            <v>264.23121983135042</v>
          </cell>
          <cell r="E511">
            <v>312.84351620284917</v>
          </cell>
          <cell r="F511">
            <v>561.44626326388925</v>
          </cell>
          <cell r="G511">
            <v>482.39165120957665</v>
          </cell>
          <cell r="H511">
            <v>16.241180325966127</v>
          </cell>
          <cell r="I511">
            <v>0.28785170902371798</v>
          </cell>
        </row>
        <row r="512">
          <cell r="A512" t="str">
            <v>T_C-ICE-GSL-S4</v>
          </cell>
          <cell r="B512" t="str">
            <v>VAR_fout</v>
          </cell>
          <cell r="C512" t="str">
            <v>TPCAR</v>
          </cell>
          <cell r="D512">
            <v>1.6428995281309984</v>
          </cell>
          <cell r="E512">
            <v>1.9279786433927233</v>
          </cell>
          <cell r="F512">
            <v>3.3920091553849292</v>
          </cell>
          <cell r="G512">
            <v>2.9158327768997006</v>
          </cell>
          <cell r="H512">
            <v>9.6131106604162797E-2</v>
          </cell>
          <cell r="I512">
            <v>1.8460695271779379E-3</v>
          </cell>
        </row>
        <row r="513">
          <cell r="A513" t="str">
            <v>T_C-ICE-GSL-S4</v>
          </cell>
          <cell r="B513" t="str">
            <v>VAR_fin</v>
          </cell>
          <cell r="C513" t="str">
            <v>TGSL</v>
          </cell>
          <cell r="D513">
            <v>3.5803688324031189</v>
          </cell>
          <cell r="E513">
            <v>4.2390720352689506</v>
          </cell>
          <cell r="F513">
            <v>7.6076729439551469</v>
          </cell>
          <cell r="G513">
            <v>6.5364722386121556</v>
          </cell>
          <cell r="H513">
            <v>0.22007019411878209</v>
          </cell>
          <cell r="I513">
            <v>3.9004296615679974E-3</v>
          </cell>
        </row>
        <row r="514">
          <cell r="A514" t="str">
            <v>T_C-ICE-GSL-S4</v>
          </cell>
          <cell r="B514" t="str">
            <v>VAR_ncap</v>
          </cell>
          <cell r="C514" t="str">
            <v>-</v>
          </cell>
          <cell r="E514">
            <v>1.12772304014624E-5</v>
          </cell>
          <cell r="F514">
            <v>0.119895673497962</v>
          </cell>
          <cell r="G514">
            <v>1.9776489565556001E-4</v>
          </cell>
        </row>
        <row r="515">
          <cell r="A515" t="str">
            <v>T_C-ICE-GSL-S4</v>
          </cell>
          <cell r="B515" t="str">
            <v>VAR_cap</v>
          </cell>
          <cell r="C515" t="str">
            <v>-</v>
          </cell>
          <cell r="D515">
            <v>0.12961792623237561</v>
          </cell>
          <cell r="E515">
            <v>0.1518151410597377</v>
          </cell>
          <cell r="F515">
            <v>0.26721288436130325</v>
          </cell>
          <cell r="G515">
            <v>0.229658195563641</v>
          </cell>
          <cell r="H515">
            <v>1.0780754482767442E-2</v>
          </cell>
          <cell r="I515">
            <v>2.0406903020767824E-4</v>
          </cell>
        </row>
        <row r="516">
          <cell r="A516" t="str">
            <v>T_C-ICE-DSL-S3</v>
          </cell>
          <cell r="B516" t="str">
            <v>VAR_fout</v>
          </cell>
          <cell r="C516" t="str">
            <v>CO2_T</v>
          </cell>
          <cell r="D516">
            <v>364.45088530724291</v>
          </cell>
          <cell r="E516">
            <v>390.39221812142461</v>
          </cell>
          <cell r="F516">
            <v>386.61791867693927</v>
          </cell>
          <cell r="G516">
            <v>295.32776975085898</v>
          </cell>
          <cell r="H516">
            <v>7.9171300960854812E-2</v>
          </cell>
          <cell r="I516">
            <v>1.5886628346665599E-2</v>
          </cell>
        </row>
        <row r="517">
          <cell r="A517" t="str">
            <v>T_C-ICE-DSL-S3</v>
          </cell>
          <cell r="B517" t="str">
            <v>VAR_fout</v>
          </cell>
          <cell r="C517" t="str">
            <v>TPCAR</v>
          </cell>
          <cell r="D517">
            <v>2.6309226736395646</v>
          </cell>
          <cell r="E517">
            <v>2.8357353012074373</v>
          </cell>
          <cell r="F517">
            <v>2.8058619089414156</v>
          </cell>
          <cell r="G517">
            <v>2.1806079432659451</v>
          </cell>
          <cell r="H517">
            <v>5.2099627407107695E-4</v>
          </cell>
          <cell r="I517">
            <v>1.0528451967478655E-4</v>
          </cell>
        </row>
        <row r="518">
          <cell r="A518" t="str">
            <v>T_C-ICE-DSL-S3</v>
          </cell>
          <cell r="B518" t="str">
            <v>VAR_fin</v>
          </cell>
          <cell r="C518" t="str">
            <v>TDSL</v>
          </cell>
          <cell r="D518">
            <v>4.9720448200169649</v>
          </cell>
          <cell r="E518">
            <v>5.3259511339894186</v>
          </cell>
          <cell r="F518">
            <v>5.2744600092351925</v>
          </cell>
          <cell r="G518">
            <v>4.0290282367102153</v>
          </cell>
          <cell r="H518">
            <v>1.080099603831581E-3</v>
          </cell>
          <cell r="I518">
            <v>2.167343567075802E-4</v>
          </cell>
        </row>
        <row r="519">
          <cell r="A519" t="str">
            <v>T_C-ICE-DSL-S3</v>
          </cell>
          <cell r="B519" t="str">
            <v>VAR_ncap</v>
          </cell>
          <cell r="C519" t="str">
            <v>-</v>
          </cell>
          <cell r="E519">
            <v>1.0190280722058E-5</v>
          </cell>
          <cell r="F519">
            <v>3.5666380879913899E-5</v>
          </cell>
          <cell r="G519">
            <v>2.34551027428486E-5</v>
          </cell>
        </row>
        <row r="520">
          <cell r="A520" t="str">
            <v>T_C-ICE-DSL-S3</v>
          </cell>
          <cell r="B520" t="str">
            <v>VAR_cap</v>
          </cell>
          <cell r="C520" t="str">
            <v>-</v>
          </cell>
          <cell r="D520">
            <v>0.18322146305398418</v>
          </cell>
          <cell r="E520">
            <v>0.19498126571882096</v>
          </cell>
          <cell r="F520">
            <v>0.19298202720405297</v>
          </cell>
          <cell r="G520">
            <v>0.14996542261411178</v>
          </cell>
          <cell r="H520">
            <v>4.1829750997211639E-5</v>
          </cell>
          <cell r="I520">
            <v>8.7500943852459256E-6</v>
          </cell>
        </row>
        <row r="521">
          <cell r="A521" t="str">
            <v>T_C-ICE-DSL-S4</v>
          </cell>
          <cell r="B521" t="str">
            <v>VAR_fout</v>
          </cell>
          <cell r="C521" t="str">
            <v>CO2_T</v>
          </cell>
          <cell r="D521">
            <v>142.05649254533569</v>
          </cell>
          <cell r="E521">
            <v>162.02132633860373</v>
          </cell>
          <cell r="F521">
            <v>158.9942354721764</v>
          </cell>
          <cell r="G521">
            <v>122.3769213363869</v>
          </cell>
          <cell r="H521">
            <v>5.3608209236613136E-2</v>
          </cell>
          <cell r="I521">
            <v>1.10153277389406E-2</v>
          </cell>
        </row>
        <row r="522">
          <cell r="A522" t="str">
            <v>T_C-ICE-DSL-S4</v>
          </cell>
          <cell r="B522" t="str">
            <v>VAR_fout</v>
          </cell>
          <cell r="C522" t="str">
            <v>TPCAR</v>
          </cell>
          <cell r="D522">
            <v>0.90314184327039848</v>
          </cell>
          <cell r="E522">
            <v>1.0074114060818249</v>
          </cell>
          <cell r="F522">
            <v>0.99090873405782465</v>
          </cell>
          <cell r="G522">
            <v>0.77357736744844596</v>
          </cell>
          <cell r="H522">
            <v>3.2798150607163547E-4</v>
          </cell>
          <cell r="I522">
            <v>6.8985079660285561E-5</v>
          </cell>
        </row>
        <row r="523">
          <cell r="A523" t="str">
            <v>T_C-ICE-DSL-S4</v>
          </cell>
          <cell r="B523" t="str">
            <v>VAR_fin</v>
          </cell>
          <cell r="C523" t="str">
            <v>TDSL</v>
          </cell>
          <cell r="D523">
            <v>1.9380149051205395</v>
          </cell>
          <cell r="E523">
            <v>2.2103864439100067</v>
          </cell>
          <cell r="F523">
            <v>2.1690891606026779</v>
          </cell>
          <cell r="G523">
            <v>1.6695350796232877</v>
          </cell>
          <cell r="H523">
            <v>7.3135346843947071E-4</v>
          </cell>
          <cell r="I523">
            <v>1.5027732249577931E-4</v>
          </cell>
        </row>
        <row r="524">
          <cell r="A524" t="str">
            <v>T_C-ICE-DSL-S4</v>
          </cell>
          <cell r="B524" t="str">
            <v>VAR_ncap</v>
          </cell>
          <cell r="C524" t="str">
            <v>-</v>
          </cell>
          <cell r="E524">
            <v>5.94305898322857E-6</v>
          </cell>
          <cell r="F524">
            <v>2.11643843387706E-5</v>
          </cell>
          <cell r="G524">
            <v>1.7630040032650899E-5</v>
          </cell>
        </row>
        <row r="525">
          <cell r="A525" t="str">
            <v>T_C-ICE-DSL-S4</v>
          </cell>
          <cell r="B525" t="str">
            <v>VAR_cap</v>
          </cell>
          <cell r="C525" t="str">
            <v>-</v>
          </cell>
          <cell r="D525">
            <v>7.1262305872193579E-2</v>
          </cell>
          <cell r="E525">
            <v>7.9328981513591745E-2</v>
          </cell>
          <cell r="F525">
            <v>7.8213641647404228E-2</v>
          </cell>
          <cell r="G525">
            <v>6.1080791354948621E-2</v>
          </cell>
          <cell r="H525">
            <v>3.0758612205999714E-5</v>
          </cell>
          <cell r="I525">
            <v>6.5140668936770047E-6</v>
          </cell>
        </row>
        <row r="526">
          <cell r="A526" t="str">
            <v>TFLGV-ICENGAExt</v>
          </cell>
          <cell r="B526" t="str">
            <v>VAR_fout</v>
          </cell>
          <cell r="C526" t="str">
            <v>CO2_T</v>
          </cell>
          <cell r="D526">
            <v>6.03418693633665</v>
          </cell>
          <cell r="E526">
            <v>1.8327948353819099</v>
          </cell>
          <cell r="F526">
            <v>3.9400058576603199</v>
          </cell>
          <cell r="G526">
            <v>1.9677087584721999</v>
          </cell>
        </row>
        <row r="527">
          <cell r="A527" t="str">
            <v>TFLGV-ICENGAExt</v>
          </cell>
          <cell r="B527" t="str">
            <v>VAR_fout</v>
          </cell>
          <cell r="C527" t="str">
            <v>TFLGV</v>
          </cell>
          <cell r="D527">
            <v>2.9698391097988122E-2</v>
          </cell>
          <cell r="E527">
            <v>9.1045168993714471E-3</v>
          </cell>
          <cell r="F527">
            <v>1.98433062798966E-2</v>
          </cell>
          <cell r="G527">
            <v>9.9100988614228887E-3</v>
          </cell>
        </row>
        <row r="528">
          <cell r="A528" t="str">
            <v>TFLGV-ICENGAExt</v>
          </cell>
          <cell r="B528" t="str">
            <v>VAR_fin</v>
          </cell>
          <cell r="C528" t="str">
            <v>TNGA</v>
          </cell>
          <cell r="D528">
            <v>0.10698913007689102</v>
          </cell>
          <cell r="E528">
            <v>3.2496362329466441E-2</v>
          </cell>
          <cell r="F528">
            <v>6.9858259887594268E-2</v>
          </cell>
          <cell r="G528">
            <v>3.4888453164400757E-2</v>
          </cell>
        </row>
        <row r="529">
          <cell r="A529" t="str">
            <v>TFLGV-ICENGAExt</v>
          </cell>
          <cell r="B529" t="str">
            <v>VAR_cap</v>
          </cell>
          <cell r="C529" t="str">
            <v>-</v>
          </cell>
          <cell r="D529">
            <v>2.085E-3</v>
          </cell>
          <cell r="E529">
            <v>1.807E-3</v>
          </cell>
          <cell r="F529">
            <v>1.3899696409951623E-3</v>
          </cell>
          <cell r="G529">
            <v>6.9499999999999998E-4</v>
          </cell>
        </row>
        <row r="530">
          <cell r="A530" t="str">
            <v>D-TGSL</v>
          </cell>
          <cell r="B530" t="str">
            <v>VAR_fout</v>
          </cell>
          <cell r="C530" t="str">
            <v>CO2</v>
          </cell>
          <cell r="D530">
            <v>5866.8731141051103</v>
          </cell>
          <cell r="E530">
            <v>5807.0074906502095</v>
          </cell>
          <cell r="F530">
            <v>5427.6280922687702</v>
          </cell>
          <cell r="G530">
            <v>3049.43078191936</v>
          </cell>
          <cell r="H530">
            <v>427.18446412927</v>
          </cell>
          <cell r="I530">
            <v>59.8577964561267</v>
          </cell>
        </row>
        <row r="531">
          <cell r="A531" t="str">
            <v>D-TGSL</v>
          </cell>
          <cell r="B531" t="str">
            <v>VAR_fout</v>
          </cell>
          <cell r="C531" t="str">
            <v>TGSL</v>
          </cell>
          <cell r="D531">
            <v>82.864786549950338</v>
          </cell>
          <cell r="E531">
            <v>82.01931714265713</v>
          </cell>
          <cell r="F531">
            <v>76.661061259500087</v>
          </cell>
          <cell r="G531">
            <v>43.071406746096699</v>
          </cell>
          <cell r="H531">
            <v>10.500105595091057</v>
          </cell>
          <cell r="I531">
            <v>5.1902631401688684</v>
          </cell>
        </row>
        <row r="532">
          <cell r="A532" t="str">
            <v>D-TGSL</v>
          </cell>
          <cell r="B532" t="str">
            <v>VAR_fin</v>
          </cell>
          <cell r="C532" t="str">
            <v>GSL</v>
          </cell>
          <cell r="D532">
            <v>79.496925665380871</v>
          </cell>
          <cell r="E532">
            <v>78.685738355693815</v>
          </cell>
          <cell r="F532">
            <v>73.54509610120283</v>
          </cell>
          <cell r="G532">
            <v>41.320200297010217</v>
          </cell>
          <cell r="H532">
            <v>5.7884073730253389</v>
          </cell>
          <cell r="I532">
            <v>0.81108125279304477</v>
          </cell>
        </row>
        <row r="533">
          <cell r="A533" t="str">
            <v>D-TGSL</v>
          </cell>
          <cell r="B533" t="str">
            <v>VAR_fin</v>
          </cell>
          <cell r="C533" t="str">
            <v>ETH</v>
          </cell>
          <cell r="D533">
            <v>4.6038142131310105</v>
          </cell>
          <cell r="E533">
            <v>4.5569216361917677</v>
          </cell>
          <cell r="F533">
            <v>4.259388005173113</v>
          </cell>
          <cell r="G533">
            <v>2.3936329370279883</v>
          </cell>
          <cell r="H533">
            <v>4.8683104634668162</v>
          </cell>
          <cell r="I533">
            <v>4.4567686294049613</v>
          </cell>
        </row>
        <row r="534">
          <cell r="A534" t="str">
            <v>T_TW-BEVELC-S1</v>
          </cell>
          <cell r="B534" t="str">
            <v>VAR_fout</v>
          </cell>
          <cell r="C534" t="str">
            <v>TPTWL</v>
          </cell>
          <cell r="D534">
            <v>1.8778454486075586E-2</v>
          </cell>
          <cell r="E534">
            <v>0.5522230989825424</v>
          </cell>
          <cell r="F534">
            <v>0.552727543692901</v>
          </cell>
          <cell r="G534">
            <v>0.47566248771255226</v>
          </cell>
          <cell r="H534">
            <v>1.0578715423045757E-2</v>
          </cell>
          <cell r="I534">
            <v>0.85690969083115109</v>
          </cell>
        </row>
        <row r="535">
          <cell r="A535" t="str">
            <v>T_TW-BEVELC-S1</v>
          </cell>
          <cell r="B535" t="str">
            <v>VAR_fin</v>
          </cell>
          <cell r="C535" t="str">
            <v>T-ELC-TWSTGout_S1</v>
          </cell>
          <cell r="D535">
            <v>1.691916206408227E-3</v>
          </cell>
          <cell r="E535">
            <v>4.951107774729932E-2</v>
          </cell>
          <cell r="F535">
            <v>4.9555709346480459E-2</v>
          </cell>
          <cell r="G535">
            <v>4.2642010755109046E-2</v>
          </cell>
          <cell r="H535">
            <v>9.1444345719598292E-4</v>
          </cell>
          <cell r="I535">
            <v>7.1932238184533995E-2</v>
          </cell>
        </row>
        <row r="536">
          <cell r="A536" t="str">
            <v>T_TW-BEVELC-S1</v>
          </cell>
          <cell r="B536" t="str">
            <v>VAR_ncap</v>
          </cell>
          <cell r="C536" t="str">
            <v>-</v>
          </cell>
          <cell r="D536">
            <v>6.43170676703982E-4</v>
          </cell>
          <cell r="E536">
            <v>0.1815301515645</v>
          </cell>
          <cell r="F536">
            <v>2.6949802159528699E-4</v>
          </cell>
          <cell r="G536">
            <v>4.0468842724449098E-4</v>
          </cell>
          <cell r="H536">
            <v>1.5600515800670599E-3</v>
          </cell>
          <cell r="I536">
            <v>0.293898049046532</v>
          </cell>
        </row>
        <row r="537">
          <cell r="A537" t="str">
            <v>T_TW-BEVELC-S1</v>
          </cell>
          <cell r="B537" t="str">
            <v>VAR_cap</v>
          </cell>
          <cell r="C537" t="str">
            <v>-</v>
          </cell>
          <cell r="D537">
            <v>6.5840516607087131E-3</v>
          </cell>
          <cell r="E537">
            <v>0.19006785760406444</v>
          </cell>
          <cell r="F537">
            <v>0.19033671074551542</v>
          </cell>
          <cell r="G537">
            <v>0.16381763202935015</v>
          </cell>
          <cell r="H537">
            <v>3.7318548924313803E-3</v>
          </cell>
          <cell r="I537">
            <v>0.29504881506021641</v>
          </cell>
        </row>
        <row r="538">
          <cell r="A538" t="str">
            <v>T_TW-BEVELC-S2</v>
          </cell>
          <cell r="B538" t="str">
            <v>VAR_fout</v>
          </cell>
          <cell r="C538" t="str">
            <v>TPTWL</v>
          </cell>
          <cell r="D538">
            <v>2.1893712802008056E-3</v>
          </cell>
          <cell r="E538">
            <v>3.1896121210105025E-3</v>
          </cell>
          <cell r="F538">
            <v>3.3579399912503443E-3</v>
          </cell>
          <cell r="G538">
            <v>3.2739201886269882E-3</v>
          </cell>
          <cell r="H538">
            <v>1.8141848150164111E-3</v>
          </cell>
          <cell r="I538">
            <v>1.2814187882675323E-3</v>
          </cell>
        </row>
        <row r="539">
          <cell r="A539" t="str">
            <v>T_TW-BEVELC-S2</v>
          </cell>
          <cell r="B539" t="str">
            <v>VAR_fin</v>
          </cell>
          <cell r="C539" t="str">
            <v>T-ELC-TWSTGout_S2</v>
          </cell>
          <cell r="D539">
            <v>3.4837501674955416E-4</v>
          </cell>
          <cell r="E539">
            <v>5.0699665959329145E-4</v>
          </cell>
          <cell r="F539">
            <v>5.3307574173877407E-4</v>
          </cell>
          <cell r="G539">
            <v>5.1809136467605816E-4</v>
          </cell>
          <cell r="H539">
            <v>2.774454810092091E-4</v>
          </cell>
          <cell r="I539">
            <v>1.9290193371841342E-4</v>
          </cell>
        </row>
        <row r="540">
          <cell r="A540" t="str">
            <v>T_TW-BEVELC-S2</v>
          </cell>
          <cell r="B540" t="str">
            <v>VAR_ncap</v>
          </cell>
          <cell r="C540" t="str">
            <v>-</v>
          </cell>
          <cell r="D540">
            <v>3.0886947850224601E-5</v>
          </cell>
          <cell r="E540">
            <v>1.6467127011493001E-4</v>
          </cell>
          <cell r="F540">
            <v>1.3504505796935E-4</v>
          </cell>
          <cell r="G540">
            <v>1.51593307115784E-4</v>
          </cell>
          <cell r="H540">
            <v>2.2485099133139801E-4</v>
          </cell>
          <cell r="I540">
            <v>2.2028775946045701E-4</v>
          </cell>
        </row>
        <row r="541">
          <cell r="A541" t="str">
            <v>T_TW-BEVELC-S2</v>
          </cell>
          <cell r="B541" t="str">
            <v>VAR_cap</v>
          </cell>
          <cell r="C541" t="str">
            <v>-</v>
          </cell>
          <cell r="D541">
            <v>8.1581061996200115E-4</v>
          </cell>
          <cell r="E541">
            <v>1.098253165952006E-3</v>
          </cell>
          <cell r="F541">
            <v>1.2330114265806983E-3</v>
          </cell>
          <cell r="G541">
            <v>1.21936803475512E-3</v>
          </cell>
          <cell r="H541">
            <v>6.8243041595939999E-4</v>
          </cell>
          <cell r="I541">
            <v>4.9680489291590213E-4</v>
          </cell>
        </row>
        <row r="542">
          <cell r="A542" t="str">
            <v>T_TW-BEVELC-S3</v>
          </cell>
          <cell r="B542" t="str">
            <v>VAR_fout</v>
          </cell>
          <cell r="C542" t="str">
            <v>TPTWL</v>
          </cell>
          <cell r="D542">
            <v>3.5306525058282246E-4</v>
          </cell>
          <cell r="E542">
            <v>7.6270302031612941E-4</v>
          </cell>
          <cell r="F542">
            <v>9.2219046120220948E-4</v>
          </cell>
          <cell r="G542">
            <v>1.1093326504985209E-3</v>
          </cell>
          <cell r="H542">
            <v>1.1684102815434166E-3</v>
          </cell>
          <cell r="I542">
            <v>6.7803485171507444E-4</v>
          </cell>
        </row>
        <row r="543">
          <cell r="A543" t="str">
            <v>T_TW-BEVELC-S3</v>
          </cell>
          <cell r="B543" t="str">
            <v>VAR_fin</v>
          </cell>
          <cell r="C543" t="str">
            <v>T-ELC-TWSTGout_S3</v>
          </cell>
          <cell r="D543">
            <v>8.6320998304594427E-5</v>
          </cell>
          <cell r="E543">
            <v>1.860170825654507E-4</v>
          </cell>
          <cell r="F543">
            <v>2.24266143971195E-4</v>
          </cell>
          <cell r="G543">
            <v>2.6851719976614814E-4</v>
          </cell>
          <cell r="H543">
            <v>2.7758008852267821E-4</v>
          </cell>
          <cell r="I543">
            <v>1.5642237594009375E-4</v>
          </cell>
        </row>
        <row r="544">
          <cell r="A544" t="str">
            <v>T_TW-BEVELC-S3</v>
          </cell>
          <cell r="B544" t="str">
            <v>VAR_ncap</v>
          </cell>
          <cell r="C544" t="str">
            <v>-</v>
          </cell>
          <cell r="D544">
            <v>2.5041806766992401E-5</v>
          </cell>
          <cell r="E544">
            <v>7.7938071766654805E-5</v>
          </cell>
          <cell r="F544">
            <v>7.7384702295004096E-5</v>
          </cell>
          <cell r="G544">
            <v>7.9576009637974906E-5</v>
          </cell>
          <cell r="H544">
            <v>8.2848685113244203E-5</v>
          </cell>
          <cell r="I544">
            <v>7.9922061929198503E-5</v>
          </cell>
        </row>
        <row r="545">
          <cell r="A545" t="str">
            <v>T_TW-BEVELC-S3</v>
          </cell>
          <cell r="B545" t="str">
            <v>VAR_cap</v>
          </cell>
          <cell r="C545" t="str">
            <v>-</v>
          </cell>
          <cell r="D545">
            <v>1.3204180676699241E-4</v>
          </cell>
          <cell r="E545">
            <v>2.6486316470872854E-4</v>
          </cell>
          <cell r="F545">
            <v>3.4214484726451458E-4</v>
          </cell>
          <cell r="G545">
            <v>4.2155809830396484E-4</v>
          </cell>
          <cell r="H545">
            <v>4.4837604923619553E-4</v>
          </cell>
          <cell r="I545">
            <v>2.6291895449676982E-4</v>
          </cell>
        </row>
        <row r="546">
          <cell r="A546" t="str">
            <v>T_TW-BEVELC-S4</v>
          </cell>
          <cell r="B546" t="str">
            <v>VAR_fout</v>
          </cell>
          <cell r="C546" t="str">
            <v>TPTWL</v>
          </cell>
          <cell r="D546">
            <v>3.424742539183018E-4</v>
          </cell>
          <cell r="E546">
            <v>6.811928956905577E-4</v>
          </cell>
          <cell r="F546">
            <v>9.1097247084373208E-4</v>
          </cell>
          <cell r="G546">
            <v>1.1015185286264886E-3</v>
          </cell>
          <cell r="H546">
            <v>1.6223786307752632E-3</v>
          </cell>
          <cell r="I546">
            <v>1.0549586014445666E-3</v>
          </cell>
        </row>
        <row r="547">
          <cell r="A547" t="str">
            <v>T_TW-BEVELC-S4</v>
          </cell>
          <cell r="B547" t="str">
            <v>VAR_fin</v>
          </cell>
          <cell r="C547" t="str">
            <v>T-ELC-TWSTGout_S4</v>
          </cell>
          <cell r="D547">
            <v>9.0961325109531404E-5</v>
          </cell>
          <cell r="E547">
            <v>1.8039712849451153E-4</v>
          </cell>
          <cell r="F547">
            <v>2.402500290628296E-4</v>
          </cell>
          <cell r="G547">
            <v>2.8901195354239623E-4</v>
          </cell>
          <cell r="H547">
            <v>4.1982253436787474E-4</v>
          </cell>
          <cell r="I547">
            <v>2.6632634112895576E-4</v>
          </cell>
        </row>
        <row r="548">
          <cell r="A548" t="str">
            <v>T_TW-BEVELC-S4</v>
          </cell>
          <cell r="B548" t="str">
            <v>VAR_ncap</v>
          </cell>
          <cell r="C548" t="str">
            <v>-</v>
          </cell>
          <cell r="D548">
            <v>1.14290499958583E-4</v>
          </cell>
          <cell r="E548">
            <v>9.4871963905589102E-5</v>
          </cell>
          <cell r="F548">
            <v>1.0067826291082E-4</v>
          </cell>
          <cell r="G548">
            <v>8.2517046654085796E-5</v>
          </cell>
          <cell r="H548">
            <v>9.4069222133366602E-5</v>
          </cell>
          <cell r="I548">
            <v>7.7840989028462305E-5</v>
          </cell>
        </row>
        <row r="549">
          <cell r="A549" t="str">
            <v>T_TW-BEVELC-S4</v>
          </cell>
          <cell r="B549" t="str">
            <v>VAR_cap</v>
          </cell>
          <cell r="C549" t="str">
            <v>-</v>
          </cell>
          <cell r="D549">
            <v>1.2729049995858301E-4</v>
          </cell>
          <cell r="E549">
            <v>2.3612603362158899E-4</v>
          </cell>
          <cell r="F549">
            <v>3.3672858359062261E-4</v>
          </cell>
          <cell r="G549">
            <v>4.1910531141375044E-4</v>
          </cell>
          <cell r="H549">
            <v>6.2321950086898859E-4</v>
          </cell>
          <cell r="I549">
            <v>4.0901338354908253E-4</v>
          </cell>
        </row>
        <row r="550">
          <cell r="A550" t="str">
            <v>T_B_u-BeVELCEXT</v>
          </cell>
          <cell r="B550" t="str">
            <v>VAR_fout</v>
          </cell>
          <cell r="C550" t="str">
            <v>TPBSu</v>
          </cell>
          <cell r="D550">
            <v>1.9761713316267153E-3</v>
          </cell>
          <cell r="E550">
            <v>1.6046264937623206E-3</v>
          </cell>
          <cell r="F550">
            <v>9.9977989812493175E-4</v>
          </cell>
        </row>
        <row r="551">
          <cell r="A551" t="str">
            <v>T_B_u-BeVELCEXT</v>
          </cell>
          <cell r="B551" t="str">
            <v>VAR_fin</v>
          </cell>
          <cell r="C551" t="str">
            <v>TELC</v>
          </cell>
          <cell r="D551">
            <v>4.7157193342309462E-4</v>
          </cell>
          <cell r="E551">
            <v>4.7562093969099586E-4</v>
          </cell>
          <cell r="F551">
            <v>4.653449481696208E-4</v>
          </cell>
        </row>
        <row r="552">
          <cell r="A552" t="str">
            <v>T_B_u-BeVELCEXT</v>
          </cell>
          <cell r="B552" t="str">
            <v>VAR_cap</v>
          </cell>
          <cell r="C552" t="str">
            <v>-</v>
          </cell>
          <cell r="D552">
            <v>3.77895550061805E-5</v>
          </cell>
          <cell r="E552">
            <v>3.02316440049444E-5</v>
          </cell>
          <cell r="F552">
            <v>1.8894777503090199E-5</v>
          </cell>
        </row>
        <row r="553">
          <cell r="A553" t="str">
            <v>T_B_u-HYBDSL-S1</v>
          </cell>
          <cell r="B553" t="str">
            <v>VAR_fout</v>
          </cell>
          <cell r="C553" t="str">
            <v>CO2_T</v>
          </cell>
          <cell r="E553">
            <v>15.406344564255701</v>
          </cell>
          <cell r="F553">
            <v>14.919488109256948</v>
          </cell>
          <cell r="G553">
            <v>0.21422420535463549</v>
          </cell>
          <cell r="H553">
            <v>0.23287532755345708</v>
          </cell>
          <cell r="I553">
            <v>4.8736304804452422</v>
          </cell>
        </row>
        <row r="554">
          <cell r="A554" t="str">
            <v>T_B_u-HYBDSL-S1</v>
          </cell>
          <cell r="B554" t="str">
            <v>VAR_fout</v>
          </cell>
          <cell r="C554" t="str">
            <v>TPBSu</v>
          </cell>
          <cell r="E554">
            <v>3.415746321716541E-2</v>
          </cell>
          <cell r="F554">
            <v>3.3084711759454655E-2</v>
          </cell>
          <cell r="G554">
            <v>5.1609092033073998E-4</v>
          </cell>
          <cell r="H554">
            <v>6.2742837773836237E-4</v>
          </cell>
          <cell r="I554">
            <v>1.4937003975468873E-2</v>
          </cell>
        </row>
        <row r="555">
          <cell r="A555" t="str">
            <v>T_B_u-HYBDSL-S1</v>
          </cell>
          <cell r="B555" t="str">
            <v>VAR_fin</v>
          </cell>
          <cell r="C555" t="str">
            <v>TDSL</v>
          </cell>
          <cell r="E555">
            <v>0.21018205408261531</v>
          </cell>
          <cell r="F555">
            <v>0.2035400833459336</v>
          </cell>
          <cell r="G555">
            <v>2.9225676037467367E-3</v>
          </cell>
          <cell r="H555">
            <v>3.1770167469775835E-3</v>
          </cell>
          <cell r="I555">
            <v>6.6488819651367631E-2</v>
          </cell>
        </row>
        <row r="556">
          <cell r="A556" t="str">
            <v>T_B_u-HYBDSL-S1</v>
          </cell>
          <cell r="B556" t="str">
            <v>VAR_ncap</v>
          </cell>
          <cell r="C556" t="str">
            <v>-</v>
          </cell>
          <cell r="E556">
            <v>6.4428917030843699E-4</v>
          </cell>
          <cell r="F556">
            <v>2.7963192473403398E-6</v>
          </cell>
          <cell r="G556">
            <v>5.9517051449329697E-6</v>
          </cell>
          <cell r="H556">
            <v>5.1172365053483403E-6</v>
          </cell>
          <cell r="I556">
            <v>3.97563960137736E-4</v>
          </cell>
        </row>
        <row r="557">
          <cell r="A557" t="str">
            <v>T_B_u-HYBDSL-S1</v>
          </cell>
          <cell r="B557" t="str">
            <v>VAR_cap</v>
          </cell>
          <cell r="C557" t="str">
            <v>-</v>
          </cell>
          <cell r="E557">
            <v>6.4428917030843699E-4</v>
          </cell>
          <cell r="F557">
            <v>6.2439565694875226E-4</v>
          </cell>
          <cell r="G557">
            <v>1.0735365719091944E-5</v>
          </cell>
          <cell r="H557">
            <v>1.3007613356095746E-5</v>
          </cell>
          <cell r="I557">
            <v>4.0132752028442052E-4</v>
          </cell>
        </row>
        <row r="558">
          <cell r="A558" t="str">
            <v>T_B_u-HYBDSL-S2</v>
          </cell>
          <cell r="B558" t="str">
            <v>VAR_fout</v>
          </cell>
          <cell r="C558" t="str">
            <v>CO2_T</v>
          </cell>
          <cell r="E558">
            <v>0.235864416142365</v>
          </cell>
          <cell r="F558">
            <v>0.27655838100059532</v>
          </cell>
          <cell r="G558">
            <v>0.34737256792232768</v>
          </cell>
          <cell r="H558">
            <v>0.16738931908578492</v>
          </cell>
          <cell r="I558">
            <v>6.61322687144629E-2</v>
          </cell>
        </row>
        <row r="559">
          <cell r="A559" t="str">
            <v>T_B_u-HYBDSL-S2</v>
          </cell>
          <cell r="B559" t="str">
            <v>VAR_fout</v>
          </cell>
          <cell r="C559" t="str">
            <v>TPBSu</v>
          </cell>
          <cell r="E559">
            <v>3.7485366727619288E-4</v>
          </cell>
          <cell r="F559">
            <v>4.4292666656794429E-4</v>
          </cell>
          <cell r="G559">
            <v>5.7700431598064724E-4</v>
          </cell>
          <cell r="H559">
            <v>3.2255263987098062E-4</v>
          </cell>
          <cell r="I559">
            <v>1.3518154510642566E-4</v>
          </cell>
        </row>
        <row r="560">
          <cell r="A560" t="str">
            <v>T_B_u-HYBDSL-S2</v>
          </cell>
          <cell r="B560" t="str">
            <v>VAR_fin</v>
          </cell>
          <cell r="C560" t="str">
            <v>TDSL</v>
          </cell>
          <cell r="E560">
            <v>3.2177955817512343E-3</v>
          </cell>
          <cell r="F560">
            <v>3.7729656343873826E-3</v>
          </cell>
          <cell r="G560">
            <v>4.7390527683810199E-3</v>
          </cell>
          <cell r="H560">
            <v>2.2836196328210778E-3</v>
          </cell>
          <cell r="I560">
            <v>9.0221376145242717E-4</v>
          </cell>
        </row>
        <row r="561">
          <cell r="A561" t="str">
            <v>T_B_u-HYBDSL-S2</v>
          </cell>
          <cell r="B561" t="str">
            <v>VAR_ncap</v>
          </cell>
          <cell r="C561" t="str">
            <v>-</v>
          </cell>
          <cell r="E561">
            <v>7.1032314781917497E-6</v>
          </cell>
          <cell r="F561">
            <v>1.4011223177617401E-6</v>
          </cell>
          <cell r="G561">
            <v>3.4746169235678702E-6</v>
          </cell>
          <cell r="H561">
            <v>2.3451170117889102E-6</v>
          </cell>
          <cell r="I561">
            <v>9.7921955704471994E-7</v>
          </cell>
        </row>
        <row r="562">
          <cell r="A562" t="str">
            <v>T_B_u-HYBDSL-S2</v>
          </cell>
          <cell r="B562" t="str">
            <v>VAR_cap</v>
          </cell>
          <cell r="C562" t="str">
            <v>-</v>
          </cell>
          <cell r="E562">
            <v>7.1032314781917497E-6</v>
          </cell>
          <cell r="F562">
            <v>8.5043537959534902E-6</v>
          </cell>
          <cell r="G562">
            <v>1.1022554821961847E-5</v>
          </cell>
          <cell r="H562">
            <v>6.2763671364695967E-6</v>
          </cell>
          <cell r="I562">
            <v>2.7356508727160935E-6</v>
          </cell>
        </row>
        <row r="563">
          <cell r="A563" t="str">
            <v>T_B_u-HYBDSL-S3</v>
          </cell>
          <cell r="B563" t="str">
            <v>VAR_fout</v>
          </cell>
          <cell r="C563" t="str">
            <v>CO2_T</v>
          </cell>
          <cell r="E563">
            <v>6.5520186775467097</v>
          </cell>
          <cell r="F563">
            <v>6.5842089337304044</v>
          </cell>
          <cell r="G563">
            <v>4.0253866185868068</v>
          </cell>
          <cell r="H563">
            <v>13.905156285051859</v>
          </cell>
          <cell r="I563">
            <v>2.8777152229647465</v>
          </cell>
        </row>
        <row r="564">
          <cell r="A564" t="str">
            <v>T_B_u-HYBDSL-S3</v>
          </cell>
          <cell r="B564" t="str">
            <v>VAR_fout</v>
          </cell>
          <cell r="C564" t="str">
            <v>TPBSu</v>
          </cell>
          <cell r="E564">
            <v>6.9932142890539685E-3</v>
          </cell>
          <cell r="F564">
            <v>7.029454210976868E-3</v>
          </cell>
          <cell r="G564">
            <v>4.3139296330819976E-3</v>
          </cell>
          <cell r="H564">
            <v>1.8352597162537093E-2</v>
          </cell>
          <cell r="I564">
            <v>3.8795252817368578E-3</v>
          </cell>
        </row>
        <row r="565">
          <cell r="A565" t="str">
            <v>T_B_u-HYBDSL-S3</v>
          </cell>
          <cell r="B565" t="str">
            <v>VAR_fin</v>
          </cell>
          <cell r="C565" t="str">
            <v>TDSL</v>
          </cell>
          <cell r="E565">
            <v>8.9386339393543096E-2</v>
          </cell>
          <cell r="F565">
            <v>8.9825497049528177E-2</v>
          </cell>
          <cell r="G565">
            <v>5.4916597797910138E-2</v>
          </cell>
          <cell r="H565">
            <v>0.18970199570329949</v>
          </cell>
          <cell r="I565">
            <v>3.9259416411524507E-2</v>
          </cell>
        </row>
        <row r="566">
          <cell r="A566" t="str">
            <v>T_B_u-HYBDSL-S3</v>
          </cell>
          <cell r="B566" t="str">
            <v>VAR_ncap</v>
          </cell>
          <cell r="C566" t="str">
            <v>-</v>
          </cell>
          <cell r="E566">
            <v>1.3188551513943999E-4</v>
          </cell>
          <cell r="F566">
            <v>7.5588752625328699E-7</v>
          </cell>
          <cell r="G566">
            <v>2.4658625223488998E-6</v>
          </cell>
          <cell r="H566">
            <v>2.11666839678869E-4</v>
          </cell>
          <cell r="I566">
            <v>7.0229569242557399E-7</v>
          </cell>
        </row>
        <row r="567">
          <cell r="A567" t="str">
            <v>T_B_u-HYBDSL-S3</v>
          </cell>
          <cell r="B567" t="str">
            <v>VAR_cap</v>
          </cell>
          <cell r="C567" t="str">
            <v>-</v>
          </cell>
          <cell r="E567">
            <v>1.3188551513943999E-4</v>
          </cell>
          <cell r="F567">
            <v>1.3264140266569399E-4</v>
          </cell>
          <cell r="G567">
            <v>8.1363092821669703E-5</v>
          </cell>
          <cell r="H567">
            <v>3.4616372546129198E-4</v>
          </cell>
          <cell r="I567">
            <v>7.3202685513666795E-5</v>
          </cell>
        </row>
        <row r="568">
          <cell r="A568" t="str">
            <v>T_C-HY-GSL-S1</v>
          </cell>
          <cell r="B568" t="str">
            <v>VAR_fout</v>
          </cell>
          <cell r="C568" t="str">
            <v>CO2_T</v>
          </cell>
          <cell r="D568">
            <v>3.3123232726069078</v>
          </cell>
          <cell r="E568">
            <v>3.9331177975616654</v>
          </cell>
          <cell r="F568">
            <v>2.8415573881645684</v>
          </cell>
          <cell r="G568">
            <v>3.8728299092157275</v>
          </cell>
          <cell r="H568">
            <v>1.5961811735393883</v>
          </cell>
          <cell r="I568">
            <v>0.2777287620080548</v>
          </cell>
        </row>
        <row r="569">
          <cell r="A569" t="str">
            <v>T_C-HY-GSL-S1</v>
          </cell>
          <cell r="B569" t="str">
            <v>VAR_fout</v>
          </cell>
          <cell r="C569" t="str">
            <v>TPCAR</v>
          </cell>
          <cell r="D569">
            <v>5.1130803784632028E-2</v>
          </cell>
          <cell r="E569">
            <v>6.1728218725347825E-2</v>
          </cell>
          <cell r="F569">
            <v>4.4495872362249327E-2</v>
          </cell>
          <cell r="G569">
            <v>5.5685337477741154E-2</v>
          </cell>
          <cell r="H569">
            <v>1.9653586328934877E-2</v>
          </cell>
          <cell r="I569">
            <v>3.4968379322363979E-3</v>
          </cell>
        </row>
        <row r="570">
          <cell r="A570" t="str">
            <v>T_C-HY-GSL-S1</v>
          </cell>
          <cell r="B570" t="str">
            <v>VAR_fin</v>
          </cell>
          <cell r="C570" t="str">
            <v>TGSL</v>
          </cell>
          <cell r="D570">
            <v>4.4882429168115391E-2</v>
          </cell>
          <cell r="E570">
            <v>5.329427909975145E-2</v>
          </cell>
          <cell r="F570">
            <v>3.8503487644506368E-2</v>
          </cell>
          <cell r="G570">
            <v>5.2477370043573543E-2</v>
          </cell>
          <cell r="H570">
            <v>2.1628471186170575E-2</v>
          </cell>
          <cell r="I570">
            <v>3.7632623578327295E-3</v>
          </cell>
        </row>
        <row r="571">
          <cell r="A571" t="str">
            <v>T_C-HY-GSL-S1</v>
          </cell>
          <cell r="B571" t="str">
            <v>VAR_ncap</v>
          </cell>
          <cell r="C571" t="str">
            <v>-</v>
          </cell>
          <cell r="E571">
            <v>3.5137274780896698E-5</v>
          </cell>
          <cell r="F571">
            <v>2.4986571918976302E-4</v>
          </cell>
          <cell r="G571">
            <v>3.2302826634442502E-3</v>
          </cell>
          <cell r="H571">
            <v>1.1159080328632801E-4</v>
          </cell>
        </row>
        <row r="572">
          <cell r="A572" t="str">
            <v>T_C-HY-GSL-S1</v>
          </cell>
          <cell r="B572" t="str">
            <v>VAR_cap</v>
          </cell>
          <cell r="C572" t="str">
            <v>-</v>
          </cell>
          <cell r="D572">
            <v>5.6690014977485046E-3</v>
          </cell>
          <cell r="E572">
            <v>6.5940905962438906E-3</v>
          </cell>
          <cell r="F572">
            <v>6.731150219064435E-3</v>
          </cell>
          <cell r="G572">
            <v>8.4368443177264968E-3</v>
          </cell>
          <cell r="H572">
            <v>2.9777822129866583E-3</v>
          </cell>
          <cell r="I572">
            <v>5.2896576467368001E-4</v>
          </cell>
        </row>
        <row r="573">
          <cell r="A573" t="str">
            <v>T_B_u-HYBDSL-S4</v>
          </cell>
          <cell r="B573" t="str">
            <v>VAR_fout</v>
          </cell>
          <cell r="C573" t="str">
            <v>CO2_T</v>
          </cell>
          <cell r="E573">
            <v>3.7438523800043297E-4</v>
          </cell>
          <cell r="F573">
            <v>3.9571741704882398E-3</v>
          </cell>
          <cell r="G573">
            <v>3.1336491648474999E-3</v>
          </cell>
          <cell r="H573">
            <v>6.4535385575664002E-3</v>
          </cell>
          <cell r="I573">
            <v>2.7640088101741798E-4</v>
          </cell>
        </row>
        <row r="574">
          <cell r="A574" t="str">
            <v>T_B_u-HYBDSL-S4</v>
          </cell>
          <cell r="B574" t="str">
            <v>VAR_fout</v>
          </cell>
          <cell r="C574" t="str">
            <v>TPBSu</v>
          </cell>
          <cell r="E574">
            <v>2.694319284557492E-7</v>
          </cell>
          <cell r="F574">
            <v>2.9399616192747076E-6</v>
          </cell>
          <cell r="G574">
            <v>2.4437117263098916E-6</v>
          </cell>
          <cell r="H574">
            <v>5.7047718642716778E-6</v>
          </cell>
          <cell r="I574">
            <v>2.6327438347421025E-7</v>
          </cell>
        </row>
        <row r="575">
          <cell r="A575" t="str">
            <v>T_B_u-HYBDSL-S4</v>
          </cell>
          <cell r="B575" t="str">
            <v>VAR_fin</v>
          </cell>
          <cell r="C575" t="str">
            <v>TDSL</v>
          </cell>
          <cell r="E575">
            <v>5.1075748704015441E-6</v>
          </cell>
          <cell r="F575">
            <v>5.3986005054409813E-5</v>
          </cell>
          <cell r="G575">
            <v>4.2751011798738064E-5</v>
          </cell>
          <cell r="H575">
            <v>8.8042817974985063E-5</v>
          </cell>
          <cell r="I575">
            <v>3.7708169306605546E-6</v>
          </cell>
        </row>
        <row r="576">
          <cell r="A576" t="str">
            <v>T_B_u-HYBDSL-S4</v>
          </cell>
          <cell r="B576" t="str">
            <v>VAR_ncap</v>
          </cell>
          <cell r="C576" t="str">
            <v>-</v>
          </cell>
          <cell r="E576">
            <v>1.4864814751612401E-8</v>
          </cell>
          <cell r="F576">
            <v>2.8745696506661999E-8</v>
          </cell>
          <cell r="G576">
            <v>2.0544189375480199E-8</v>
          </cell>
          <cell r="H576">
            <v>4.0174227058382602E-8</v>
          </cell>
          <cell r="I576">
            <v>1.0384708880274401E-8</v>
          </cell>
        </row>
        <row r="577">
          <cell r="A577" t="str">
            <v>T_B_u-HYBDSL-S4</v>
          </cell>
          <cell r="B577" t="str">
            <v>VAR_cap</v>
          </cell>
          <cell r="C577" t="str">
            <v>-</v>
          </cell>
          <cell r="E577">
            <v>1.4864814751612401E-8</v>
          </cell>
          <cell r="F577">
            <v>4.36105112582744E-8</v>
          </cell>
          <cell r="G577">
            <v>4.6089692785863602E-8</v>
          </cell>
          <cell r="H577">
            <v>8.3611308181606298E-8</v>
          </cell>
          <cell r="I577">
            <v>1.7434829202098599E-8</v>
          </cell>
        </row>
        <row r="578">
          <cell r="A578" t="str">
            <v>TFRLFDSLEXT</v>
          </cell>
          <cell r="B578" t="str">
            <v>VAR_fout</v>
          </cell>
          <cell r="C578" t="str">
            <v>CO2_T</v>
          </cell>
          <cell r="D578">
            <v>29.001928026427301</v>
          </cell>
          <cell r="E578">
            <v>20.266824612479301</v>
          </cell>
          <cell r="F578">
            <v>2.2971058519935299E-2</v>
          </cell>
          <cell r="G578">
            <v>2.0531515187835799E-3</v>
          </cell>
        </row>
        <row r="579">
          <cell r="A579" t="str">
            <v>TFRLFDSLEXT</v>
          </cell>
          <cell r="B579" t="str">
            <v>VAR_fout</v>
          </cell>
          <cell r="C579" t="str">
            <v>TFRLF</v>
          </cell>
          <cell r="D579">
            <v>1.6036419802229929E-3</v>
          </cell>
          <cell r="E579">
            <v>1.1206403493165319E-3</v>
          </cell>
          <cell r="F579">
            <v>1.2701691328645536E-6</v>
          </cell>
          <cell r="G579">
            <v>1.1352762355246551E-7</v>
          </cell>
        </row>
        <row r="580">
          <cell r="A580" t="str">
            <v>TFRLFDSLEXT</v>
          </cell>
          <cell r="B580" t="str">
            <v>VAR_fin</v>
          </cell>
          <cell r="C580" t="str">
            <v>TDSL</v>
          </cell>
          <cell r="D580">
            <v>0.39566068248877645</v>
          </cell>
          <cell r="E580">
            <v>0.2764914681102224</v>
          </cell>
          <cell r="F580">
            <v>3.1338415443295139E-4</v>
          </cell>
          <cell r="G580">
            <v>2.8010252643704993E-5</v>
          </cell>
        </row>
        <row r="581">
          <cell r="A581" t="str">
            <v>TFRLFDSLEXT</v>
          </cell>
          <cell r="B581" t="str">
            <v>VAR_ncap</v>
          </cell>
          <cell r="C581" t="str">
            <v>-</v>
          </cell>
          <cell r="D581">
            <v>1.4820669626501701E-4</v>
          </cell>
        </row>
        <row r="582">
          <cell r="A582" t="str">
            <v>TFRLFDSLEXT</v>
          </cell>
          <cell r="B582" t="str">
            <v>VAR_cap</v>
          </cell>
          <cell r="C582" t="str">
            <v>-</v>
          </cell>
          <cell r="D582">
            <v>1.4820669626501701E-4</v>
          </cell>
          <cell r="E582">
            <v>1.4820669626501701E-4</v>
          </cell>
          <cell r="F582">
            <v>2.737600534419933E-7</v>
          </cell>
          <cell r="G582">
            <v>5.1970749291000047E-8</v>
          </cell>
          <cell r="H582">
            <v>5.0226177351995072E-8</v>
          </cell>
          <cell r="I582">
            <v>1.0551761194901627E-8</v>
          </cell>
        </row>
        <row r="583">
          <cell r="A583" t="str">
            <v>T_C-HY-GSL-S2</v>
          </cell>
          <cell r="B583" t="str">
            <v>VAR_fout</v>
          </cell>
          <cell r="C583" t="str">
            <v>CO2_T</v>
          </cell>
          <cell r="D583">
            <v>10.213068199323391</v>
          </cell>
          <cell r="E583">
            <v>15.227913063006362</v>
          </cell>
          <cell r="F583">
            <v>70.909514002989113</v>
          </cell>
          <cell r="G583">
            <v>61.794378661868741</v>
          </cell>
          <cell r="H583">
            <v>3.7383579046741104</v>
          </cell>
          <cell r="I583">
            <v>7.2118779118175699E-2</v>
          </cell>
        </row>
        <row r="584">
          <cell r="A584" t="str">
            <v>T_C-HY-GSL-S2</v>
          </cell>
          <cell r="B584" t="str">
            <v>VAR_fout</v>
          </cell>
          <cell r="C584" t="str">
            <v>TPCAR</v>
          </cell>
          <cell r="D584">
            <v>0.2215752207211493</v>
          </cell>
          <cell r="E584">
            <v>0.39200354604677107</v>
          </cell>
          <cell r="F584">
            <v>1.807902362304076</v>
          </cell>
          <cell r="G584">
            <v>1.5696709128333697</v>
          </cell>
          <cell r="H584">
            <v>9.0437433667939174E-2</v>
          </cell>
          <cell r="I584">
            <v>7.6699662790412782E-4</v>
          </cell>
        </row>
        <row r="585">
          <cell r="A585" t="str">
            <v>T_C-HY-GSL-S2</v>
          </cell>
          <cell r="B585" t="str">
            <v>VAR_fin</v>
          </cell>
          <cell r="C585" t="str">
            <v>TGSL</v>
          </cell>
          <cell r="D585">
            <v>0.1383884579854118</v>
          </cell>
          <cell r="E585">
            <v>0.20634028540659063</v>
          </cell>
          <cell r="F585">
            <v>0.96083352307573378</v>
          </cell>
          <cell r="G585">
            <v>0.83732220409036362</v>
          </cell>
          <cell r="H585">
            <v>5.0655256160895785E-2</v>
          </cell>
          <cell r="I585">
            <v>9.7721922924357387E-4</v>
          </cell>
        </row>
        <row r="586">
          <cell r="A586" t="str">
            <v>T_C-HY-GSL-S2</v>
          </cell>
          <cell r="B586" t="str">
            <v>VAR_ncap</v>
          </cell>
          <cell r="C586" t="str">
            <v>-</v>
          </cell>
          <cell r="E586">
            <v>5.1799518214149204E-4</v>
          </cell>
          <cell r="F586">
            <v>0.110763351548415</v>
          </cell>
          <cell r="G586">
            <v>1.3655092426637401E-4</v>
          </cell>
          <cell r="H586">
            <v>6.96582129708819E-5</v>
          </cell>
        </row>
        <row r="587">
          <cell r="A587" t="str">
            <v>T_C-HY-GSL-S2</v>
          </cell>
          <cell r="B587" t="str">
            <v>VAR_cap</v>
          </cell>
          <cell r="C587" t="str">
            <v>-</v>
          </cell>
          <cell r="D587">
            <v>1.7227219031889344E-2</v>
          </cell>
          <cell r="E587">
            <v>2.9741564139631971E-2</v>
          </cell>
          <cell r="F587">
            <v>0.13791839718889032</v>
          </cell>
          <cell r="G587">
            <v>0.11909798550382662</v>
          </cell>
          <cell r="H587">
            <v>9.5064470883292167E-3</v>
          </cell>
          <cell r="I587">
            <v>7.6536848239383004E-5</v>
          </cell>
        </row>
        <row r="588">
          <cell r="A588" t="str">
            <v>TPSHPNGAEXT</v>
          </cell>
          <cell r="B588" t="str">
            <v>VAR_fout</v>
          </cell>
          <cell r="C588" t="str">
            <v>TPSHP</v>
          </cell>
          <cell r="E588">
            <v>9.3603807024467793E-6</v>
          </cell>
          <cell r="F588">
            <v>5.0000724229633802</v>
          </cell>
          <cell r="G588">
            <v>5.8512491744736899</v>
          </cell>
        </row>
        <row r="589">
          <cell r="A589" t="str">
            <v>TPSHPNGAEXT</v>
          </cell>
          <cell r="B589" t="str">
            <v>VAR_fout</v>
          </cell>
          <cell r="C589" t="str">
            <v>CO2_T</v>
          </cell>
          <cell r="E589">
            <v>5.6102953463219604E-4</v>
          </cell>
          <cell r="F589">
            <v>299.68741590277</v>
          </cell>
          <cell r="G589">
            <v>350.70406917465601</v>
          </cell>
        </row>
        <row r="590">
          <cell r="A590" t="str">
            <v>TPSHPNGAEXT</v>
          </cell>
          <cell r="B590" t="str">
            <v>VAR_fin</v>
          </cell>
          <cell r="C590" t="str">
            <v>TNGA</v>
          </cell>
          <cell r="E590">
            <v>9.9473321743297174E-6</v>
          </cell>
          <cell r="F590">
            <v>5.3136066649427338</v>
          </cell>
          <cell r="G590">
            <v>6.2181572548697392</v>
          </cell>
        </row>
        <row r="591">
          <cell r="A591" t="str">
            <v>TPSHPNGAEXT</v>
          </cell>
          <cell r="B591" t="str">
            <v>VAR_ncap</v>
          </cell>
          <cell r="C591" t="str">
            <v>-</v>
          </cell>
          <cell r="D591">
            <v>2.4580864367924999E-5</v>
          </cell>
          <cell r="E591">
            <v>5.5737144554781602E-5</v>
          </cell>
          <cell r="F591">
            <v>4.9999979852832501</v>
          </cell>
          <cell r="G591">
            <v>0.851183722509401</v>
          </cell>
        </row>
        <row r="592">
          <cell r="A592" t="str">
            <v>TPSHPNGAEXT</v>
          </cell>
          <cell r="B592" t="str">
            <v>VAR_cap</v>
          </cell>
          <cell r="C592" t="str">
            <v>-</v>
          </cell>
          <cell r="D592">
            <v>2.4580864367924999E-5</v>
          </cell>
          <cell r="E592">
            <v>8.0318008922706594E-5</v>
          </cell>
          <cell r="F592">
            <v>5.0000754008346062</v>
          </cell>
          <cell r="G592">
            <v>5.8512509561712625</v>
          </cell>
          <cell r="H592">
            <v>-1.8135370538630013E-8</v>
          </cell>
          <cell r="I592">
            <v>-4.3326190135584142E-9</v>
          </cell>
        </row>
        <row r="593">
          <cell r="A593" t="str">
            <v>T_C-HY-DSL-S1</v>
          </cell>
          <cell r="B593" t="str">
            <v>VAR_fout</v>
          </cell>
          <cell r="C593" t="str">
            <v>CO2_T</v>
          </cell>
          <cell r="D593">
            <v>2.5401965848828802E-3</v>
          </cell>
          <cell r="E593">
            <v>2.4996652659305469E-2</v>
          </cell>
          <cell r="F593">
            <v>0.14402832489015793</v>
          </cell>
          <cell r="G593">
            <v>0.18942749219273891</v>
          </cell>
          <cell r="H593">
            <v>0.57962274192815</v>
          </cell>
          <cell r="I593">
            <v>0.1712746504430421</v>
          </cell>
        </row>
        <row r="594">
          <cell r="A594" t="str">
            <v>T_C-HY-DSL-S1</v>
          </cell>
          <cell r="B594" t="str">
            <v>VAR_fout</v>
          </cell>
          <cell r="C594" t="str">
            <v>TPCAR</v>
          </cell>
          <cell r="D594">
            <v>1.4494062866684645E-5</v>
          </cell>
          <cell r="E594">
            <v>5.3288571080472484E-4</v>
          </cell>
          <cell r="F594">
            <v>2.7673562913083801E-3</v>
          </cell>
          <cell r="G594">
            <v>3.1710984000171763E-3</v>
          </cell>
          <cell r="H594">
            <v>7.3943710003799776E-3</v>
          </cell>
          <cell r="I594">
            <v>2.176204219677025E-3</v>
          </cell>
        </row>
        <row r="595">
          <cell r="A595" t="str">
            <v>T_C-HY-DSL-S1</v>
          </cell>
          <cell r="B595" t="str">
            <v>VAR_fin</v>
          </cell>
          <cell r="C595" t="str">
            <v>TDSL</v>
          </cell>
          <cell r="D595">
            <v>3.4654796519548124E-5</v>
          </cell>
          <cell r="E595">
            <v>3.410184537422301E-4</v>
          </cell>
          <cell r="F595">
            <v>1.9649157556638239E-3</v>
          </cell>
          <cell r="G595">
            <v>2.5842768375544246E-3</v>
          </cell>
          <cell r="H595">
            <v>7.9075408175736783E-3</v>
          </cell>
          <cell r="I595">
            <v>2.3366255176404081E-3</v>
          </cell>
        </row>
        <row r="596">
          <cell r="A596" t="str">
            <v>T_C-HY-DSL-S1</v>
          </cell>
          <cell r="B596" t="str">
            <v>VAR_ncap</v>
          </cell>
          <cell r="C596" t="str">
            <v>-</v>
          </cell>
          <cell r="E596">
            <v>5.6116996941512101E-5</v>
          </cell>
          <cell r="F596">
            <v>3.6212781411902302E-4</v>
          </cell>
          <cell r="G596">
            <v>1.2320527255943499E-4</v>
          </cell>
          <cell r="H596">
            <v>1.07928708472987E-4</v>
          </cell>
        </row>
        <row r="597">
          <cell r="A597" t="str">
            <v>T_C-HY-DSL-S1</v>
          </cell>
          <cell r="B597" t="str">
            <v>VAR_cap</v>
          </cell>
          <cell r="C597" t="str">
            <v>-</v>
          </cell>
          <cell r="D597">
            <v>1.5999999999999999E-6</v>
          </cell>
          <cell r="E597">
            <v>5.6969902892165997E-5</v>
          </cell>
          <cell r="F597">
            <v>4.1109651402589423E-4</v>
          </cell>
          <cell r="G597">
            <v>4.7376572254217042E-4</v>
          </cell>
          <cell r="H597">
            <v>1.1150010954684307E-3</v>
          </cell>
          <cell r="I597">
            <v>3.2829037230557489E-4</v>
          </cell>
        </row>
        <row r="598">
          <cell r="A598" t="str">
            <v>T_C-HY-GSL-S3</v>
          </cell>
          <cell r="B598" t="str">
            <v>VAR_fout</v>
          </cell>
          <cell r="C598" t="str">
            <v>CO2_T</v>
          </cell>
          <cell r="D598">
            <v>7.520575931216209</v>
          </cell>
          <cell r="E598">
            <v>108.94540363319156</v>
          </cell>
          <cell r="F598">
            <v>102.97722123003217</v>
          </cell>
          <cell r="G598">
            <v>82.452164978706264</v>
          </cell>
          <cell r="H598">
            <v>9.4203139436517577E-2</v>
          </cell>
          <cell r="I598">
            <v>2.7869069268131499E-2</v>
          </cell>
        </row>
        <row r="599">
          <cell r="A599" t="str">
            <v>T_C-HY-GSL-S3</v>
          </cell>
          <cell r="B599" t="str">
            <v>VAR_fout</v>
          </cell>
          <cell r="C599" t="str">
            <v>TPCAR</v>
          </cell>
          <cell r="D599">
            <v>0.20157993171977348</v>
          </cell>
          <cell r="E599">
            <v>3.694775793210006</v>
          </cell>
          <cell r="F599">
            <v>3.4893322160270577</v>
          </cell>
          <cell r="G599">
            <v>2.8083598004832431</v>
          </cell>
          <cell r="H599">
            <v>9.2589337186031251E-4</v>
          </cell>
          <cell r="I599">
            <v>2.6772011456296181E-4</v>
          </cell>
        </row>
        <row r="600">
          <cell r="A600" t="str">
            <v>T_C-HY-GSL-S3</v>
          </cell>
          <cell r="B600" t="str">
            <v>VAR_fin</v>
          </cell>
          <cell r="C600" t="str">
            <v>TGSL</v>
          </cell>
          <cell r="D600">
            <v>0.10190482291620877</v>
          </cell>
          <cell r="E600">
            <v>1.47622498147956</v>
          </cell>
          <cell r="F600">
            <v>1.395355301219948</v>
          </cell>
          <cell r="G600">
            <v>1.1172380078415478</v>
          </cell>
          <cell r="H600">
            <v>1.2764653040178537E-3</v>
          </cell>
          <cell r="I600">
            <v>3.7762966487983124E-4</v>
          </cell>
        </row>
        <row r="601">
          <cell r="A601" t="str">
            <v>T_C-HY-GSL-S3</v>
          </cell>
          <cell r="B601" t="str">
            <v>VAR_ncap</v>
          </cell>
          <cell r="C601" t="str">
            <v>-</v>
          </cell>
          <cell r="E601">
            <v>0.231186625342231</v>
          </cell>
          <cell r="F601">
            <v>5.60309198510165E-5</v>
          </cell>
          <cell r="G601">
            <v>2.9347305492758401E-5</v>
          </cell>
          <cell r="H601">
            <v>2.36346258131038E-5</v>
          </cell>
        </row>
        <row r="602">
          <cell r="A602" t="str">
            <v>T_C-HY-GSL-S3</v>
          </cell>
          <cell r="B602" t="str">
            <v>VAR_cap</v>
          </cell>
          <cell r="C602" t="str">
            <v>-</v>
          </cell>
          <cell r="D602">
            <v>1.4248951967372818E-2</v>
          </cell>
          <cell r="E602">
            <v>0.25404349083483285</v>
          </cell>
          <cell r="F602">
            <v>0.23996111614487667</v>
          </cell>
          <cell r="G602">
            <v>0.19311060930255383</v>
          </cell>
          <cell r="H602">
            <v>7.2272251878075772E-5</v>
          </cell>
          <cell r="I602">
            <v>2.1819039553309903E-5</v>
          </cell>
        </row>
        <row r="603">
          <cell r="A603" t="str">
            <v>T_C-HY-DSL-S2</v>
          </cell>
          <cell r="B603" t="str">
            <v>VAR_fout</v>
          </cell>
          <cell r="C603" t="str">
            <v>CO2_T</v>
          </cell>
          <cell r="D603">
            <v>0.19822541064275884</v>
          </cell>
          <cell r="E603">
            <v>49.25041063791025</v>
          </cell>
          <cell r="F603">
            <v>115.15953996157756</v>
          </cell>
          <cell r="G603">
            <v>97.767642852945215</v>
          </cell>
          <cell r="H603">
            <v>4.4011962910341893</v>
          </cell>
          <cell r="I603">
            <v>6.8235846057568592E-2</v>
          </cell>
        </row>
        <row r="604">
          <cell r="A604" t="str">
            <v>T_C-HY-DSL-S2</v>
          </cell>
          <cell r="B604" t="str">
            <v>VAR_fout</v>
          </cell>
          <cell r="C604" t="str">
            <v>TPCAR</v>
          </cell>
          <cell r="D604">
            <v>3.1760916904388327E-3</v>
          </cell>
          <cell r="E604">
            <v>1.8016339616538901</v>
          </cell>
          <cell r="F604">
            <v>3.5299375986728352</v>
          </cell>
          <cell r="G604">
            <v>2.9744530381269754</v>
          </cell>
          <cell r="H604">
            <v>0.11384950717325913</v>
          </cell>
          <cell r="I604">
            <v>7.3021694916897216E-4</v>
          </cell>
        </row>
        <row r="605">
          <cell r="A605" t="str">
            <v>T_C-HY-DSL-S2</v>
          </cell>
          <cell r="B605" t="str">
            <v>VAR_fin</v>
          </cell>
          <cell r="C605" t="str">
            <v>TDSL</v>
          </cell>
          <cell r="D605">
            <v>2.7043030101331377E-3</v>
          </cell>
          <cell r="E605">
            <v>0.6719019186618046</v>
          </cell>
          <cell r="F605">
            <v>1.5710714865153821</v>
          </cell>
          <cell r="G605">
            <v>1.3338014031779697</v>
          </cell>
          <cell r="H605">
            <v>6.0043605607560648E-2</v>
          </cell>
          <cell r="I605">
            <v>9.3091195167215035E-4</v>
          </cell>
        </row>
        <row r="606">
          <cell r="A606" t="str">
            <v>T_C-HY-DSL-S2</v>
          </cell>
          <cell r="B606" t="str">
            <v>VAR_ncap</v>
          </cell>
          <cell r="C606" t="str">
            <v>-</v>
          </cell>
          <cell r="E606">
            <v>0.13801152638182601</v>
          </cell>
          <cell r="F606">
            <v>0.14083491500889</v>
          </cell>
          <cell r="G606">
            <v>6.0979041807697902E-5</v>
          </cell>
          <cell r="H606">
            <v>6.6439216111354403E-5</v>
          </cell>
        </row>
        <row r="607">
          <cell r="A607" t="str">
            <v>T_C-HY-DSL-S2</v>
          </cell>
          <cell r="B607" t="str">
            <v>VAR_cap</v>
          </cell>
          <cell r="C607" t="str">
            <v>-</v>
          </cell>
          <cell r="D607">
            <v>2.5986386435055E-4</v>
          </cell>
          <cell r="E607">
            <v>0.13669480984630539</v>
          </cell>
          <cell r="F607">
            <v>0.26783339151752</v>
          </cell>
          <cell r="G607">
            <v>0.22568979410050297</v>
          </cell>
          <cell r="H607">
            <v>1.1977394960073912E-2</v>
          </cell>
          <cell r="I607">
            <v>7.2762783628651612E-5</v>
          </cell>
        </row>
        <row r="608">
          <cell r="A608" t="str">
            <v>D-T-ELC-Bus_c_S1</v>
          </cell>
          <cell r="B608" t="str">
            <v>VAR_fout</v>
          </cell>
          <cell r="C608" t="str">
            <v>T-ELC-Bus_c_BatSTGin_S1</v>
          </cell>
          <cell r="D608">
            <v>3.8686170840074611E-4</v>
          </cell>
          <cell r="E608">
            <v>1.0394011813214135E-3</v>
          </cell>
          <cell r="F608">
            <v>1.2364962448089543E-3</v>
          </cell>
          <cell r="G608">
            <v>1.5653015372399614E-2</v>
          </cell>
          <cell r="H608">
            <v>5.5283026532758128E-2</v>
          </cell>
          <cell r="I608">
            <v>0.11184944393809852</v>
          </cell>
        </row>
        <row r="609">
          <cell r="A609" t="str">
            <v>D-T-ELC-Bus_c_S1</v>
          </cell>
          <cell r="B609" t="str">
            <v>VAR_fin</v>
          </cell>
          <cell r="C609" t="str">
            <v>TELC</v>
          </cell>
          <cell r="D609">
            <v>3.8686170840074611E-4</v>
          </cell>
          <cell r="E609">
            <v>1.0394011813214135E-3</v>
          </cell>
          <cell r="F609">
            <v>1.2364962448089543E-3</v>
          </cell>
          <cell r="G609">
            <v>1.5653015372399614E-2</v>
          </cell>
          <cell r="H609">
            <v>5.5283026532758128E-2</v>
          </cell>
          <cell r="I609">
            <v>0.11184944393809852</v>
          </cell>
        </row>
        <row r="610">
          <cell r="A610" t="str">
            <v>D-T-ELC-Bus_c_S1</v>
          </cell>
          <cell r="B610" t="str">
            <v>VAR_ncap</v>
          </cell>
          <cell r="C610" t="str">
            <v>-</v>
          </cell>
          <cell r="D610">
            <v>7.2034171215823103E-5</v>
          </cell>
          <cell r="E610">
            <v>4.7824552871582203E-5</v>
          </cell>
          <cell r="F610">
            <v>2.2696663832186999E-5</v>
          </cell>
          <cell r="G610">
            <v>1.5654568276681699E-3</v>
          </cell>
          <cell r="H610">
            <v>5.9906006958666304E-3</v>
          </cell>
          <cell r="I610">
            <v>1.08796034718316E-2</v>
          </cell>
        </row>
        <row r="611">
          <cell r="A611" t="str">
            <v>D-T-ELC-Bus_c_S1</v>
          </cell>
          <cell r="B611" t="str">
            <v>VAR_cap</v>
          </cell>
          <cell r="C611" t="str">
            <v>-</v>
          </cell>
          <cell r="D611">
            <v>7.2034171215823103E-5</v>
          </cell>
          <cell r="E611">
            <v>1.19858724087405E-4</v>
          </cell>
          <cell r="F611">
            <v>1.42555387919592E-4</v>
          </cell>
          <cell r="G611">
            <v>1.6823486791405599E-3</v>
          </cell>
          <cell r="H611">
            <v>6.5006915201181797E-3</v>
          </cell>
          <cell r="I611">
            <v>1.3924777639898901E-2</v>
          </cell>
        </row>
        <row r="612">
          <cell r="A612" t="str">
            <v>T_C-HY-GSL-S4</v>
          </cell>
          <cell r="B612" t="str">
            <v>VAR_fout</v>
          </cell>
          <cell r="C612" t="str">
            <v>CO2_T</v>
          </cell>
          <cell r="D612">
            <v>6.3002604474450585</v>
          </cell>
          <cell r="E612">
            <v>9.7348278042234835</v>
          </cell>
          <cell r="F612">
            <v>9.3057779190331864</v>
          </cell>
          <cell r="G612">
            <v>7.9135278476641151</v>
          </cell>
          <cell r="H612">
            <v>0.11653682938305723</v>
          </cell>
          <cell r="I612">
            <v>3.7180705735200902E-2</v>
          </cell>
        </row>
        <row r="613">
          <cell r="A613" t="str">
            <v>T_C-HY-GSL-S4</v>
          </cell>
          <cell r="B613" t="str">
            <v>VAR_fout</v>
          </cell>
          <cell r="C613" t="str">
            <v>TPCAR</v>
          </cell>
          <cell r="D613">
            <v>0.10211617155431857</v>
          </cell>
          <cell r="E613">
            <v>0.1838812397818925</v>
          </cell>
          <cell r="F613">
            <v>0.17579887518755716</v>
          </cell>
          <cell r="G613">
            <v>0.14846459014774502</v>
          </cell>
          <cell r="H613">
            <v>1.112291495691669E-3</v>
          </cell>
          <cell r="I613">
            <v>3.5254290211837269E-4</v>
          </cell>
        </row>
        <row r="614">
          <cell r="A614" t="str">
            <v>T_C-HY-GSL-S4</v>
          </cell>
          <cell r="B614" t="str">
            <v>VAR_fin</v>
          </cell>
          <cell r="C614" t="str">
            <v>TGSL</v>
          </cell>
          <cell r="D614">
            <v>8.5369382756708273E-2</v>
          </cell>
          <cell r="E614">
            <v>0.13190823582958647</v>
          </cell>
          <cell r="F614">
            <v>0.12609455174841722</v>
          </cell>
          <cell r="G614">
            <v>0.10722937462959488</v>
          </cell>
          <cell r="H614">
            <v>1.5790898290387165E-3</v>
          </cell>
          <cell r="I614">
            <v>5.0380360074798005E-4</v>
          </cell>
        </row>
        <row r="615">
          <cell r="A615" t="str">
            <v>T_C-HY-GSL-S4</v>
          </cell>
          <cell r="B615" t="str">
            <v>VAR_ncap</v>
          </cell>
          <cell r="C615" t="str">
            <v>-</v>
          </cell>
          <cell r="E615">
            <v>6.1909261101461804E-4</v>
          </cell>
          <cell r="F615">
            <v>5.7773612983141497E-5</v>
          </cell>
          <cell r="G615">
            <v>3.6218200698158801E-5</v>
          </cell>
          <cell r="H615">
            <v>4.0790782033765403E-5</v>
          </cell>
        </row>
        <row r="616">
          <cell r="A616" t="str">
            <v>T_C-HY-GSL-S4</v>
          </cell>
          <cell r="B616" t="str">
            <v>VAR_cap</v>
          </cell>
          <cell r="C616" t="str">
            <v>-</v>
          </cell>
          <cell r="D616">
            <v>8.1130406706134191E-3</v>
          </cell>
          <cell r="E616">
            <v>1.4481340757644946E-2</v>
          </cell>
          <cell r="F616">
            <v>1.3925513363665079E-2</v>
          </cell>
          <cell r="G616">
            <v>1.1714971605302379E-2</v>
          </cell>
          <cell r="H616">
            <v>1.0527746635152764E-4</v>
          </cell>
          <cell r="I616">
            <v>3.452905497054377E-5</v>
          </cell>
        </row>
        <row r="617">
          <cell r="A617" t="str">
            <v>T_C-HY-DSL-S3</v>
          </cell>
          <cell r="B617" t="str">
            <v>VAR_fout</v>
          </cell>
          <cell r="C617" t="str">
            <v>CO2_T</v>
          </cell>
          <cell r="D617">
            <v>2.0913534539023813</v>
          </cell>
          <cell r="E617">
            <v>3.3415580470574353</v>
          </cell>
          <cell r="F617">
            <v>3.2151850592410183</v>
          </cell>
          <cell r="G617">
            <v>2.4377380181423267</v>
          </cell>
          <cell r="H617">
            <v>8.8629608384056535E-2</v>
          </cell>
          <cell r="I617">
            <v>2.70127603106247E-2</v>
          </cell>
        </row>
        <row r="618">
          <cell r="A618" t="str">
            <v>T_C-HY-DSL-S3</v>
          </cell>
          <cell r="B618" t="str">
            <v>VAR_fout</v>
          </cell>
          <cell r="C618" t="str">
            <v>TPCAR</v>
          </cell>
          <cell r="D618">
            <v>2.5721356966439173E-2</v>
          </cell>
          <cell r="E618">
            <v>5.426784347446538E-2</v>
          </cell>
          <cell r="F618">
            <v>5.2057741062847655E-2</v>
          </cell>
          <cell r="G618">
            <v>4.1704269758707856E-2</v>
          </cell>
          <cell r="H618">
            <v>8.6491763537914349E-4</v>
          </cell>
          <cell r="I618">
            <v>2.6104978550361003E-4</v>
          </cell>
        </row>
        <row r="619">
          <cell r="A619" t="str">
            <v>T_C-HY-DSL-S3</v>
          </cell>
          <cell r="B619" t="str">
            <v>VAR_fin</v>
          </cell>
          <cell r="C619" t="str">
            <v>TDSL</v>
          </cell>
          <cell r="D619">
            <v>2.8531425019132077E-2</v>
          </cell>
          <cell r="E619">
            <v>4.5587422197236514E-2</v>
          </cell>
          <cell r="F619">
            <v>4.3863370521705455E-2</v>
          </cell>
          <cell r="G619">
            <v>3.3256998883251225E-2</v>
          </cell>
          <cell r="H619">
            <v>1.2091351757715771E-3</v>
          </cell>
          <cell r="I619">
            <v>3.6852333302352856E-4</v>
          </cell>
        </row>
        <row r="620">
          <cell r="A620" t="str">
            <v>T_C-HY-DSL-S3</v>
          </cell>
          <cell r="B620" t="str">
            <v>VAR_ncap</v>
          </cell>
          <cell r="C620" t="str">
            <v>-</v>
          </cell>
          <cell r="E620">
            <v>5.9760033996849197E-5</v>
          </cell>
          <cell r="F620">
            <v>4.62505488623204E-5</v>
          </cell>
          <cell r="G620">
            <v>2.2823056720587501E-5</v>
          </cell>
          <cell r="H620">
            <v>2.2963192079467E-5</v>
          </cell>
        </row>
        <row r="621">
          <cell r="A621" t="str">
            <v>T_C-HY-DSL-S3</v>
          </cell>
          <cell r="B621" t="str">
            <v>VAR_cap</v>
          </cell>
          <cell r="C621" t="str">
            <v>-</v>
          </cell>
          <cell r="D621">
            <v>1.8564832000131271E-3</v>
          </cell>
          <cell r="E621">
            <v>3.7332651203073417E-3</v>
          </cell>
          <cell r="F621">
            <v>3.5991704112930249E-3</v>
          </cell>
          <cell r="G621">
            <v>2.8829368312418475E-3</v>
          </cell>
          <cell r="H621">
            <v>6.7628549524911846E-5</v>
          </cell>
          <cell r="I621">
            <v>2.1278800409584761E-5</v>
          </cell>
        </row>
        <row r="622">
          <cell r="A622" t="str">
            <v>D-T-ELC-Bus_c_S2</v>
          </cell>
          <cell r="B622" t="str">
            <v>VAR_fout</v>
          </cell>
          <cell r="C622" t="str">
            <v>T-ELC-Bus_c_BatSTGin_S2</v>
          </cell>
          <cell r="D622">
            <v>9.3585485290792394E-4</v>
          </cell>
          <cell r="E622">
            <v>1.3906088452062591E-3</v>
          </cell>
          <cell r="F622">
            <v>1.3499920522026588E-3</v>
          </cell>
          <cell r="G622">
            <v>2.0959568702224765E-3</v>
          </cell>
          <cell r="H622">
            <v>9.3078483069338344E-2</v>
          </cell>
          <cell r="I622">
            <v>0.14411139642203716</v>
          </cell>
        </row>
        <row r="623">
          <cell r="A623" t="str">
            <v>D-T-ELC-Bus_c_S2</v>
          </cell>
          <cell r="B623" t="str">
            <v>VAR_fin</v>
          </cell>
          <cell r="C623" t="str">
            <v>TELC</v>
          </cell>
          <cell r="D623">
            <v>9.3585485290792394E-4</v>
          </cell>
          <cell r="E623">
            <v>1.3906088452062591E-3</v>
          </cell>
          <cell r="F623">
            <v>1.3499920522026588E-3</v>
          </cell>
          <cell r="G623">
            <v>2.0959568702224765E-3</v>
          </cell>
          <cell r="H623">
            <v>9.3078483069338344E-2</v>
          </cell>
          <cell r="I623">
            <v>0.14411139642203716</v>
          </cell>
        </row>
        <row r="624">
          <cell r="A624" t="str">
            <v>D-T-ELC-Bus_c_S2</v>
          </cell>
          <cell r="B624" t="str">
            <v>VAR_ncap</v>
          </cell>
          <cell r="C624" t="str">
            <v>-</v>
          </cell>
          <cell r="D624">
            <v>1.1726250495264499E-4</v>
          </cell>
          <cell r="E624">
            <v>3.45835119651195E-5</v>
          </cell>
          <cell r="F624">
            <v>1.6078646762802302E-5</v>
          </cell>
          <cell r="G624">
            <v>1.19014385584714E-4</v>
          </cell>
          <cell r="H624">
            <v>8.2023986988515197E-3</v>
          </cell>
          <cell r="I624">
            <v>1.3563909904739701E-2</v>
          </cell>
        </row>
        <row r="625">
          <cell r="A625" t="str">
            <v>D-T-ELC-Bus_c_S2</v>
          </cell>
          <cell r="B625" t="str">
            <v>VAR_cap</v>
          </cell>
          <cell r="C625" t="str">
            <v>-</v>
          </cell>
          <cell r="D625">
            <v>1.1726250495264499E-4</v>
          </cell>
          <cell r="E625">
            <v>1.5184601691776501E-4</v>
          </cell>
          <cell r="F625">
            <v>1.6792466368056701E-4</v>
          </cell>
          <cell r="G625">
            <v>2.5089498154133301E-4</v>
          </cell>
          <cell r="H625">
            <v>1.14394978007683E-2</v>
          </cell>
          <cell r="I625">
            <v>1.8241831039316401E-2</v>
          </cell>
        </row>
        <row r="626">
          <cell r="A626" t="str">
            <v>T_C-HY-DSL-S4</v>
          </cell>
          <cell r="B626" t="str">
            <v>VAR_fout</v>
          </cell>
          <cell r="C626" t="str">
            <v>CO2_T</v>
          </cell>
          <cell r="D626">
            <v>2.5820960253783278</v>
          </cell>
          <cell r="E626">
            <v>12.605874238852778</v>
          </cell>
          <cell r="F626">
            <v>11.93162965877894</v>
          </cell>
          <cell r="G626">
            <v>9.6952070239423662</v>
          </cell>
          <cell r="H626">
            <v>0.10926396619632861</v>
          </cell>
          <cell r="I626">
            <v>3.59189200532265E-2</v>
          </cell>
        </row>
        <row r="627">
          <cell r="A627" t="str">
            <v>T_C-HY-DSL-S4</v>
          </cell>
          <cell r="B627" t="str">
            <v>VAR_fout</v>
          </cell>
          <cell r="C627" t="str">
            <v>TPCAR</v>
          </cell>
          <cell r="D627">
            <v>4.7377118343730325E-2</v>
          </cell>
          <cell r="E627">
            <v>0.28064547201057644</v>
          </cell>
          <cell r="F627">
            <v>0.26610465745842565</v>
          </cell>
          <cell r="G627">
            <v>0.21778305166653619</v>
          </cell>
          <cell r="H627">
            <v>1.0530260303942419E-3</v>
          </cell>
          <cell r="I627">
            <v>3.4262485824542875E-4</v>
          </cell>
        </row>
        <row r="628">
          <cell r="A628" t="str">
            <v>T_C-HY-DSL-S4</v>
          </cell>
          <cell r="B628" t="str">
            <v>VAR_fin</v>
          </cell>
          <cell r="C628" t="str">
            <v>TDSL</v>
          </cell>
          <cell r="D628">
            <v>3.522641235168255E-2</v>
          </cell>
          <cell r="E628">
            <v>0.17197645619171606</v>
          </cell>
          <cell r="F628">
            <v>0.16277803081553832</v>
          </cell>
          <cell r="G628">
            <v>0.13226749009471167</v>
          </cell>
          <cell r="H628">
            <v>1.4906407393769261E-3</v>
          </cell>
          <cell r="I628">
            <v>4.9002619445056629E-4</v>
          </cell>
        </row>
        <row r="629">
          <cell r="A629" t="str">
            <v>T_C-HY-DSL-S4</v>
          </cell>
          <cell r="B629" t="str">
            <v>VAR_ncap</v>
          </cell>
          <cell r="C629" t="str">
            <v>-</v>
          </cell>
          <cell r="E629">
            <v>1.35097141775164E-2</v>
          </cell>
          <cell r="F629">
            <v>5.8738237683680598E-5</v>
          </cell>
          <cell r="G629">
            <v>2.7882843101748899E-5</v>
          </cell>
          <cell r="H629">
            <v>3.94699416820156E-5</v>
          </cell>
        </row>
        <row r="630">
          <cell r="A630" t="str">
            <v>T_C-HY-DSL-S4</v>
          </cell>
          <cell r="B630" t="str">
            <v>VAR_cap</v>
          </cell>
          <cell r="C630" t="str">
            <v>-</v>
          </cell>
          <cell r="D630">
            <v>3.7730227989945546E-3</v>
          </cell>
          <cell r="E630">
            <v>2.2099675327129194E-2</v>
          </cell>
          <cell r="F630">
            <v>2.098647313853139E-2</v>
          </cell>
          <cell r="G630">
            <v>1.7174022371682408E-2</v>
          </cell>
          <cell r="H630">
            <v>9.9812040363097019E-5</v>
          </cell>
          <cell r="I630">
            <v>3.3542847599295375E-5</v>
          </cell>
        </row>
        <row r="631">
          <cell r="A631" t="str">
            <v>D-T-ELC-Bus_c_S3</v>
          </cell>
          <cell r="B631" t="str">
            <v>VAR_fout</v>
          </cell>
          <cell r="C631" t="str">
            <v>T-ELC-Bus_c_BatSTGin_S3</v>
          </cell>
          <cell r="D631">
            <v>5.1379932410658771E-4</v>
          </cell>
          <cell r="E631">
            <v>1.0322908010922756E-3</v>
          </cell>
          <cell r="F631">
            <v>8.2186029013663704E-4</v>
          </cell>
          <cell r="G631">
            <v>1.1093129160186152E-3</v>
          </cell>
          <cell r="H631">
            <v>4.8524294475395602E-3</v>
          </cell>
          <cell r="I631">
            <v>9.7787121302478699E-3</v>
          </cell>
        </row>
        <row r="632">
          <cell r="A632" t="str">
            <v>D-T-ELC-Bus_c_S3</v>
          </cell>
          <cell r="B632" t="str">
            <v>VAR_fin</v>
          </cell>
          <cell r="C632" t="str">
            <v>TELC</v>
          </cell>
          <cell r="D632">
            <v>5.1379932410658771E-4</v>
          </cell>
          <cell r="E632">
            <v>1.0322908010922756E-3</v>
          </cell>
          <cell r="F632">
            <v>8.2186029013663704E-4</v>
          </cell>
          <cell r="G632">
            <v>1.1093129160186152E-3</v>
          </cell>
          <cell r="H632">
            <v>4.8524294475395602E-3</v>
          </cell>
          <cell r="I632">
            <v>9.7787121302478699E-3</v>
          </cell>
        </row>
        <row r="633">
          <cell r="A633" t="str">
            <v>D-T-ELC-Bus_c_S3</v>
          </cell>
          <cell r="B633" t="str">
            <v>VAR_ncap</v>
          </cell>
          <cell r="C633" t="str">
            <v>-</v>
          </cell>
          <cell r="D633">
            <v>7.6568671966486594E-5</v>
          </cell>
          <cell r="E633">
            <v>3.8289724562773399E-5</v>
          </cell>
          <cell r="F633">
            <v>1.05538993613226E-5</v>
          </cell>
          <cell r="G633">
            <v>6.8587977893121201E-5</v>
          </cell>
          <cell r="H633">
            <v>4.5520727279011499E-4</v>
          </cell>
          <cell r="I633">
            <v>1.0355809692514999E-3</v>
          </cell>
        </row>
        <row r="634">
          <cell r="A634" t="str">
            <v>D-T-ELC-Bus_c_S3</v>
          </cell>
          <cell r="B634" t="str">
            <v>VAR_cap</v>
          </cell>
          <cell r="C634" t="str">
            <v>-</v>
          </cell>
          <cell r="D634">
            <v>7.6568671966486594E-5</v>
          </cell>
          <cell r="E634">
            <v>1.1485839652926001E-4</v>
          </cell>
          <cell r="F634">
            <v>1.2541229589058299E-4</v>
          </cell>
          <cell r="G634">
            <v>1.3626970433162E-4</v>
          </cell>
          <cell r="H634">
            <v>5.9789384124727697E-4</v>
          </cell>
          <cell r="I634">
            <v>1.1914991318546599E-3</v>
          </cell>
        </row>
        <row r="635">
          <cell r="A635" t="str">
            <v>D-T-ELC-Bus_c_S4</v>
          </cell>
          <cell r="B635" t="str">
            <v>VAR_fout</v>
          </cell>
          <cell r="C635" t="str">
            <v>T-ELC-Bus_c_BatSTGin_S4</v>
          </cell>
          <cell r="E635">
            <v>6.7431978033498101E-5</v>
          </cell>
          <cell r="F635">
            <v>1.6320520872743928E-4</v>
          </cell>
          <cell r="G635">
            <v>4.2210566490155779E-4</v>
          </cell>
          <cell r="H635">
            <v>6.7790254135729339E-4</v>
          </cell>
          <cell r="I635">
            <v>3.8868474142403022E-4</v>
          </cell>
        </row>
        <row r="636">
          <cell r="A636" t="str">
            <v>D-T-ELC-Bus_c_S4</v>
          </cell>
          <cell r="B636" t="str">
            <v>VAR_fin</v>
          </cell>
          <cell r="C636" t="str">
            <v>TELC</v>
          </cell>
          <cell r="E636">
            <v>6.7431978033498101E-5</v>
          </cell>
          <cell r="F636">
            <v>1.6320520872743928E-4</v>
          </cell>
          <cell r="G636">
            <v>4.2210566490155779E-4</v>
          </cell>
          <cell r="H636">
            <v>6.7790254135729339E-4</v>
          </cell>
          <cell r="I636">
            <v>3.8868474142403022E-4</v>
          </cell>
        </row>
        <row r="637">
          <cell r="A637" t="str">
            <v>D-T-ELC-Bus_c_S4</v>
          </cell>
          <cell r="B637" t="str">
            <v>VAR_ncap</v>
          </cell>
          <cell r="C637" t="str">
            <v>-</v>
          </cell>
          <cell r="D637">
            <v>1.0666181071920899E-5</v>
          </cell>
          <cell r="E637">
            <v>9.0249701499946005E-6</v>
          </cell>
          <cell r="F637">
            <v>1.0027718050994001E-5</v>
          </cell>
          <cell r="G637">
            <v>4.4330510778537397E-5</v>
          </cell>
          <cell r="H637">
            <v>9.2801004849150102E-5</v>
          </cell>
          <cell r="I637">
            <v>5.4456233120200303E-5</v>
          </cell>
        </row>
        <row r="638">
          <cell r="A638" t="str">
            <v>D-T-ELC-Bus_c_S4</v>
          </cell>
          <cell r="B638" t="str">
            <v>VAR_cap</v>
          </cell>
          <cell r="C638" t="str">
            <v>-</v>
          </cell>
          <cell r="D638">
            <v>1.0666181071920899E-5</v>
          </cell>
          <cell r="E638">
            <v>1.9691151221915502E-5</v>
          </cell>
          <cell r="F638">
            <v>2.9718869272909499E-5</v>
          </cell>
          <cell r="G638">
            <v>5.6046286172581202E-5</v>
          </cell>
          <cell r="H638">
            <v>1.3127275486784801E-4</v>
          </cell>
          <cell r="I638">
            <v>7.0741754910623602E-5</v>
          </cell>
        </row>
        <row r="639">
          <cell r="A639" t="str">
            <v>D-TH2O</v>
          </cell>
          <cell r="B639" t="str">
            <v>VAR_fout</v>
          </cell>
          <cell r="C639" t="str">
            <v>TH2O</v>
          </cell>
          <cell r="D639">
            <v>5.074187085940516E-3</v>
          </cell>
          <cell r="E639">
            <v>1.5445208187272012E-2</v>
          </cell>
          <cell r="F639">
            <v>1.5627486175491364E-2</v>
          </cell>
          <cell r="G639">
            <v>6.5093475366060471E-2</v>
          </cell>
          <cell r="H639">
            <v>1.4004718290699247</v>
          </cell>
          <cell r="I639">
            <v>3.1091920061248506</v>
          </cell>
        </row>
        <row r="640">
          <cell r="A640" t="str">
            <v>D-TH2O</v>
          </cell>
          <cell r="B640" t="str">
            <v>VAR_fin</v>
          </cell>
          <cell r="C640" t="str">
            <v>H2</v>
          </cell>
          <cell r="D640">
            <v>5.074187085940516E-3</v>
          </cell>
          <cell r="E640">
            <v>1.5445208187272012E-2</v>
          </cell>
          <cell r="F640">
            <v>1.5627486175491364E-2</v>
          </cell>
          <cell r="G640">
            <v>6.5093475366060471E-2</v>
          </cell>
          <cell r="H640">
            <v>1.4004718290699247</v>
          </cell>
          <cell r="I640">
            <v>3.1091920061248506</v>
          </cell>
        </row>
        <row r="641">
          <cell r="A641" t="str">
            <v>D-TH2O</v>
          </cell>
          <cell r="B641" t="str">
            <v>VAR_ncap</v>
          </cell>
          <cell r="C641" t="str">
            <v>-</v>
          </cell>
          <cell r="D641">
            <v>1.0351671952161599E-3</v>
          </cell>
          <cell r="E641">
            <v>1.82410030080772E-3</v>
          </cell>
          <cell r="F641">
            <v>6.2603057276692798E-6</v>
          </cell>
          <cell r="G641">
            <v>8.5741407228993108E-3</v>
          </cell>
          <cell r="H641">
            <v>9.2503248786885497E-2</v>
          </cell>
          <cell r="I641">
            <v>0.30621961334694697</v>
          </cell>
        </row>
        <row r="642">
          <cell r="A642" t="str">
            <v>D-TH2O</v>
          </cell>
          <cell r="B642" t="str">
            <v>VAR_cap</v>
          </cell>
          <cell r="C642" t="str">
            <v>-</v>
          </cell>
          <cell r="D642">
            <v>1.0351671952161599E-3</v>
          </cell>
          <cell r="E642">
            <v>2.8592674960238799E-3</v>
          </cell>
          <cell r="F642">
            <v>2.8655278017515498E-3</v>
          </cell>
          <cell r="G642">
            <v>1.1439668524650899E-2</v>
          </cell>
          <cell r="H642">
            <v>0.248817546903952</v>
          </cell>
          <cell r="I642">
            <v>0.555037160250899</v>
          </cell>
        </row>
        <row r="643">
          <cell r="A643" t="str">
            <v>TFHGV-HYBDSL</v>
          </cell>
          <cell r="B643" t="str">
            <v>VAR_fout</v>
          </cell>
          <cell r="C643" t="str">
            <v>CO2_T</v>
          </cell>
          <cell r="E643">
            <v>386.355774877805</v>
          </cell>
          <cell r="F643">
            <v>542.12237660114999</v>
          </cell>
          <cell r="G643">
            <v>784.46651670306392</v>
          </cell>
          <cell r="H643">
            <v>790.47586741396401</v>
          </cell>
          <cell r="I643">
            <v>195.1073596820691</v>
          </cell>
        </row>
        <row r="644">
          <cell r="A644" t="str">
            <v>TFHGV-HYBDSL</v>
          </cell>
          <cell r="B644" t="str">
            <v>VAR_fout</v>
          </cell>
          <cell r="C644" t="str">
            <v>TFHGV</v>
          </cell>
          <cell r="E644">
            <v>0.86161476546628291</v>
          </cell>
          <cell r="F644">
            <v>1.2089909734543425</v>
          </cell>
          <cell r="G644">
            <v>1.7494443664496442</v>
          </cell>
          <cell r="H644">
            <v>1.7628458622730541</v>
          </cell>
          <cell r="I644">
            <v>0.43511031252575488</v>
          </cell>
        </row>
        <row r="645">
          <cell r="A645" t="str">
            <v>TFHGV-HYBDSL</v>
          </cell>
          <cell r="B645" t="str">
            <v>VAR_fin</v>
          </cell>
          <cell r="C645" t="str">
            <v>TDSL</v>
          </cell>
          <cell r="E645">
            <v>5.2708836954680152</v>
          </cell>
          <cell r="F645">
            <v>7.3959396534945494</v>
          </cell>
          <cell r="G645">
            <v>10.702135289264186</v>
          </cell>
          <cell r="H645">
            <v>10.784118245756655</v>
          </cell>
          <cell r="I645">
            <v>2.6617647978454255</v>
          </cell>
        </row>
        <row r="646">
          <cell r="A646" t="str">
            <v>TFHGV-HYBDSL</v>
          </cell>
          <cell r="B646" t="str">
            <v>VAR_ncap</v>
          </cell>
          <cell r="C646" t="str">
            <v>-</v>
          </cell>
          <cell r="E646">
            <v>1.6208942873730699E-2</v>
          </cell>
          <cell r="F646">
            <v>6.5364241886976997E-3</v>
          </cell>
          <cell r="G646">
            <v>2.3208663780413599E-2</v>
          </cell>
          <cell r="H646">
            <v>1.23622318464424E-2</v>
          </cell>
          <cell r="I646">
            <v>8.2460110554368801E-3</v>
          </cell>
        </row>
        <row r="647">
          <cell r="A647" t="str">
            <v>TFHGV-HYBDSL</v>
          </cell>
          <cell r="B647" t="str">
            <v>VAR_cap</v>
          </cell>
          <cell r="C647" t="str">
            <v>-</v>
          </cell>
          <cell r="E647">
            <v>1.6208942873730699E-2</v>
          </cell>
          <cell r="F647">
            <v>2.2745367062428499E-2</v>
          </cell>
          <cell r="G647">
            <v>3.2911738882807101E-2</v>
          </cell>
          <cell r="H647">
            <v>3.5205731740406497E-2</v>
          </cell>
          <cell r="I647">
            <v>1.04154422640834E-2</v>
          </cell>
        </row>
        <row r="648">
          <cell r="A648" t="str">
            <v>D-TKER</v>
          </cell>
          <cell r="B648" t="str">
            <v>VAR_fout</v>
          </cell>
          <cell r="C648" t="str">
            <v>CO2</v>
          </cell>
          <cell r="D648">
            <v>80.763254672403804</v>
          </cell>
          <cell r="E648">
            <v>102.299643522715</v>
          </cell>
          <cell r="F648">
            <v>134.604226798182</v>
          </cell>
          <cell r="G648">
            <v>185.97166591309301</v>
          </cell>
          <cell r="H648">
            <v>155.83817364240701</v>
          </cell>
          <cell r="I648">
            <v>2.84145675988471E-5</v>
          </cell>
        </row>
        <row r="649">
          <cell r="A649" t="str">
            <v>D-TKER</v>
          </cell>
          <cell r="B649" t="str">
            <v>VAR_fout</v>
          </cell>
          <cell r="C649" t="str">
            <v>TKER</v>
          </cell>
          <cell r="D649">
            <v>1.0930817228491501</v>
          </cell>
          <cell r="E649">
            <v>1.3845636984571901</v>
          </cell>
          <cell r="F649">
            <v>1.82178666186924</v>
          </cell>
          <cell r="G649">
            <v>2.5170138301381502</v>
          </cell>
          <cell r="H649">
            <v>2.1091752681546199</v>
          </cell>
          <cell r="I649">
            <v>3.8457395793355002E-7</v>
          </cell>
        </row>
        <row r="650">
          <cell r="A650" t="str">
            <v>D-TKER</v>
          </cell>
          <cell r="B650" t="str">
            <v>VAR_fin</v>
          </cell>
          <cell r="C650" t="str">
            <v>KER</v>
          </cell>
          <cell r="D650">
            <v>1.1093853663791744</v>
          </cell>
          <cell r="E650">
            <v>1.4052148835537817</v>
          </cell>
          <cell r="F650">
            <v>1.8489591593156731</v>
          </cell>
          <cell r="G650">
            <v>2.554555850454574</v>
          </cell>
          <cell r="H650">
            <v>2.1406342533297602</v>
          </cell>
          <cell r="I650">
            <v>3.903099944896611E-7</v>
          </cell>
        </row>
        <row r="651">
          <cell r="A651" t="str">
            <v>T_B_u-BEVELC-S1</v>
          </cell>
          <cell r="B651" t="str">
            <v>VAR_fout</v>
          </cell>
          <cell r="C651" t="str">
            <v>TPBSu</v>
          </cell>
          <cell r="D651">
            <v>5.0529008221129952E-6</v>
          </cell>
          <cell r="E651">
            <v>8.2895378905249858E-4</v>
          </cell>
          <cell r="F651">
            <v>3.2032810779986714E-3</v>
          </cell>
          <cell r="G651">
            <v>2.4878782344975391E-2</v>
          </cell>
          <cell r="H651">
            <v>4.9161494117942607E-2</v>
          </cell>
          <cell r="I651">
            <v>0.11085822458784865</v>
          </cell>
        </row>
        <row r="652">
          <cell r="A652" t="str">
            <v>T_B_u-BEVELC-S1</v>
          </cell>
          <cell r="B652" t="str">
            <v>VAR_fin</v>
          </cell>
          <cell r="C652" t="str">
            <v>T-ELC-Bus_u_BatSTGout_S1</v>
          </cell>
          <cell r="D652">
            <v>1.3342992678591442E-5</v>
          </cell>
          <cell r="E652">
            <v>2.1128080826964719E-3</v>
          </cell>
          <cell r="F652">
            <v>7.8589859609960646E-3</v>
          </cell>
          <cell r="G652">
            <v>5.5637021038489019E-2</v>
          </cell>
          <cell r="H652">
            <v>0.10392668369586451</v>
          </cell>
          <cell r="I652">
            <v>0.20628098503710598</v>
          </cell>
        </row>
        <row r="653">
          <cell r="A653" t="str">
            <v>T_B_u-BEVELC-S1</v>
          </cell>
          <cell r="B653" t="str">
            <v>VAR_ncap</v>
          </cell>
          <cell r="C653" t="str">
            <v>-</v>
          </cell>
          <cell r="E653">
            <v>1.5576556590118299E-5</v>
          </cell>
          <cell r="F653">
            <v>4.55428065400263E-5</v>
          </cell>
          <cell r="G653">
            <v>4.6788568735746399E-4</v>
          </cell>
          <cell r="H653">
            <v>8.1896706367130698E-5</v>
          </cell>
          <cell r="I653">
            <v>2.15151602847063E-3</v>
          </cell>
        </row>
        <row r="654">
          <cell r="A654" t="str">
            <v>T_B_u-BEVELC-S1</v>
          </cell>
          <cell r="B654" t="str">
            <v>VAR_cap</v>
          </cell>
          <cell r="C654" t="str">
            <v>-</v>
          </cell>
          <cell r="D654">
            <v>3.02390998593531E-8</v>
          </cell>
          <cell r="E654">
            <v>1.5618047448064854E-5</v>
          </cell>
          <cell r="F654">
            <v>6.1132237275860225E-5</v>
          </cell>
          <cell r="G654">
            <v>4.7015251090275364E-4</v>
          </cell>
          <cell r="H654">
            <v>9.3594675732648603E-4</v>
          </cell>
          <cell r="I654">
            <v>2.3422831427733072E-3</v>
          </cell>
        </row>
        <row r="655">
          <cell r="A655" t="str">
            <v>TPSHPH2OEXT</v>
          </cell>
          <cell r="B655" t="str">
            <v>VAR_fout</v>
          </cell>
          <cell r="C655" t="str">
            <v>TPSHP</v>
          </cell>
          <cell r="G655">
            <v>1.8523639556474801E-6</v>
          </cell>
        </row>
        <row r="656">
          <cell r="A656" t="str">
            <v>TPSHPH2OEXT</v>
          </cell>
          <cell r="B656" t="str">
            <v>VAR_fin</v>
          </cell>
          <cell r="C656" t="str">
            <v>TH2O</v>
          </cell>
          <cell r="G656">
            <v>1.0328332358761663E-6</v>
          </cell>
        </row>
        <row r="657">
          <cell r="A657" t="str">
            <v>TPSHPH2OEXT</v>
          </cell>
          <cell r="B657" t="str">
            <v>VAR_ncap</v>
          </cell>
          <cell r="C657" t="str">
            <v>-</v>
          </cell>
          <cell r="G657">
            <v>3.0397886123651799E-6</v>
          </cell>
          <cell r="H657">
            <v>1.0618251319216299E-8</v>
          </cell>
        </row>
        <row r="658">
          <cell r="A658" t="str">
            <v>TPSHPH2OEXT</v>
          </cell>
          <cell r="B658" t="str">
            <v>VAR_cap</v>
          </cell>
          <cell r="C658" t="str">
            <v>-</v>
          </cell>
          <cell r="G658">
            <v>3.0397886123651799E-6</v>
          </cell>
          <cell r="H658">
            <v>6.065288652660175E-9</v>
          </cell>
          <cell r="I658">
            <v>-3.0963995271100671E-9</v>
          </cell>
        </row>
        <row r="659">
          <cell r="A659" t="str">
            <v>T_B_u-BEVELC-S2</v>
          </cell>
          <cell r="B659" t="str">
            <v>VAR_fout</v>
          </cell>
          <cell r="C659" t="str">
            <v>TPBSu</v>
          </cell>
          <cell r="D659">
            <v>3.9087261721167452E-4</v>
          </cell>
          <cell r="E659">
            <v>7.6416496322721057E-4</v>
          </cell>
          <cell r="F659">
            <v>9.0034856238782992E-4</v>
          </cell>
          <cell r="G659">
            <v>1.1187793713954277E-3</v>
          </cell>
          <cell r="H659">
            <v>3.8903413074308335E-2</v>
          </cell>
          <cell r="I659">
            <v>4.5308247504600177E-2</v>
          </cell>
        </row>
        <row r="660">
          <cell r="A660" t="str">
            <v>T_B_u-BEVELC-S2</v>
          </cell>
          <cell r="B660" t="str">
            <v>VAR_fin</v>
          </cell>
          <cell r="C660" t="str">
            <v>T-ELC-Bus_u_BatSTGout_S2</v>
          </cell>
          <cell r="D660">
            <v>1.4204215999138491E-3</v>
          </cell>
          <cell r="E660">
            <v>2.7437873983185302E-3</v>
          </cell>
          <cell r="F660">
            <v>3.1931747318002519E-3</v>
          </cell>
          <cell r="G660">
            <v>3.5446705757853922E-3</v>
          </cell>
          <cell r="H660">
            <v>0.11049577126553094</v>
          </cell>
          <cell r="I660">
            <v>0.11941729038247428</v>
          </cell>
        </row>
        <row r="661">
          <cell r="A661" t="str">
            <v>T_B_u-BEVELC-S2</v>
          </cell>
          <cell r="B661" t="str">
            <v>VAR_ncap</v>
          </cell>
          <cell r="C661" t="str">
            <v>-</v>
          </cell>
          <cell r="E661">
            <v>3.4906778065406298E-6</v>
          </cell>
          <cell r="F661">
            <v>3.0490182627661099E-6</v>
          </cell>
          <cell r="G661">
            <v>1.6149045647770199E-5</v>
          </cell>
          <cell r="H661">
            <v>4.7109652843639301E-4</v>
          </cell>
          <cell r="I661">
            <v>5.7251807638064004E-4</v>
          </cell>
        </row>
        <row r="662">
          <cell r="A662" t="str">
            <v>T_B_u-BEVELC-S2</v>
          </cell>
          <cell r="B662" t="str">
            <v>VAR_cap</v>
          </cell>
          <cell r="C662" t="str">
            <v>-</v>
          </cell>
          <cell r="D662">
            <v>7.9226441631504902E-6</v>
          </cell>
          <cell r="E662">
            <v>1.4361282588537829E-5</v>
          </cell>
          <cell r="F662">
            <v>1.741030085130394E-5</v>
          </cell>
          <cell r="G662">
            <v>2.1212471926832519E-5</v>
          </cell>
          <cell r="H662">
            <v>7.3404914673206993E-4</v>
          </cell>
          <cell r="I662">
            <v>8.5477876613393163E-4</v>
          </cell>
        </row>
        <row r="663">
          <cell r="A663" t="str">
            <v>TFHGV-ICEDSL</v>
          </cell>
          <cell r="B663" t="str">
            <v>VAR_fout</v>
          </cell>
          <cell r="C663" t="str">
            <v>CO2_T</v>
          </cell>
          <cell r="D663">
            <v>380.94284483115035</v>
          </cell>
          <cell r="E663">
            <v>0.27237625254000303</v>
          </cell>
          <cell r="F663">
            <v>0.39676120532301129</v>
          </cell>
          <cell r="G663">
            <v>0.3053821237171741</v>
          </cell>
          <cell r="H663">
            <v>0.1023027652740659</v>
          </cell>
          <cell r="I663">
            <v>3.5225002482934399E-2</v>
          </cell>
        </row>
        <row r="664">
          <cell r="A664" t="str">
            <v>TFHGV-ICEDSL</v>
          </cell>
          <cell r="B664" t="str">
            <v>VAR_fout</v>
          </cell>
          <cell r="C664" t="str">
            <v>TFHGV</v>
          </cell>
          <cell r="D664">
            <v>0.61690661228544685</v>
          </cell>
          <cell r="E664">
            <v>4.4109165850309283E-4</v>
          </cell>
          <cell r="F664">
            <v>6.4252318788294628E-4</v>
          </cell>
          <cell r="G664">
            <v>4.9454203944531534E-4</v>
          </cell>
          <cell r="H664">
            <v>1.6567118455953854E-4</v>
          </cell>
          <cell r="I664">
            <v>5.704408743817037E-5</v>
          </cell>
        </row>
        <row r="665">
          <cell r="A665" t="str">
            <v>TFHGV-ICEDSL</v>
          </cell>
          <cell r="B665" t="str">
            <v>VAR_fin</v>
          </cell>
          <cell r="C665" t="str">
            <v>TDSL</v>
          </cell>
          <cell r="D665">
            <v>5.1970374465368447</v>
          </cell>
          <cell r="E665">
            <v>3.7159106758526995E-3</v>
          </cell>
          <cell r="F665">
            <v>5.412840454611335E-3</v>
          </cell>
          <cell r="G665">
            <v>4.1661954122397624E-3</v>
          </cell>
          <cell r="H665">
            <v>1.3956721046939418E-3</v>
          </cell>
          <cell r="I665">
            <v>4.805593790304833E-4</v>
          </cell>
        </row>
        <row r="666">
          <cell r="A666" t="str">
            <v>TFHGV-ICEDSL</v>
          </cell>
          <cell r="B666" t="str">
            <v>VAR_ncap</v>
          </cell>
          <cell r="C666" t="str">
            <v>-</v>
          </cell>
          <cell r="E666">
            <v>6.1574799577514698E-7</v>
          </cell>
          <cell r="F666">
            <v>5.6766908832776001E-6</v>
          </cell>
          <cell r="G666">
            <v>4.3202757100592696E-6</v>
          </cell>
          <cell r="H666">
            <v>2.76515547760425E-6</v>
          </cell>
          <cell r="I666">
            <v>7.8306416481128402E-7</v>
          </cell>
        </row>
        <row r="667">
          <cell r="A667" t="str">
            <v>TFHGV-ICEDSL</v>
          </cell>
          <cell r="B667" t="str">
            <v>VAR_cap</v>
          </cell>
          <cell r="C667" t="str">
            <v>-</v>
          </cell>
          <cell r="D667">
            <v>1.1608227619390836E-2</v>
          </cell>
          <cell r="E667">
            <v>8.3597375236752619E-6</v>
          </cell>
          <cell r="F667">
            <v>1.3316893380752384E-5</v>
          </cell>
          <cell r="G667">
            <v>9.8645849333010675E-6</v>
          </cell>
          <cell r="H667">
            <v>3.8353088930314701E-6</v>
          </cell>
          <cell r="I667">
            <v>1.2683175287983699E-6</v>
          </cell>
        </row>
        <row r="668">
          <cell r="A668" t="str">
            <v>D-T-ELC-Bus_u_S1</v>
          </cell>
          <cell r="B668" t="str">
            <v>VAR_fout</v>
          </cell>
          <cell r="C668" t="str">
            <v>T-ELC-Bus_u_BatSTGin_S1</v>
          </cell>
          <cell r="D668">
            <v>1.2361485287471999E-5</v>
          </cell>
          <cell r="E668">
            <v>2.111356306015188E-3</v>
          </cell>
          <cell r="F668">
            <v>7.8565491693606618E-3</v>
          </cell>
          <cell r="G668">
            <v>5.5911809770424294E-2</v>
          </cell>
          <cell r="H668">
            <v>0.10438621749679219</v>
          </cell>
          <cell r="I668">
            <v>0.20655747546699255</v>
          </cell>
        </row>
        <row r="669">
          <cell r="A669" t="str">
            <v>D-T-ELC-Bus_u_S1</v>
          </cell>
          <cell r="B669" t="str">
            <v>VAR_fin</v>
          </cell>
          <cell r="C669" t="str">
            <v>TELC</v>
          </cell>
          <cell r="D669">
            <v>1.2361485287471999E-5</v>
          </cell>
          <cell r="E669">
            <v>2.111356306015188E-3</v>
          </cell>
          <cell r="F669">
            <v>7.8565491693606618E-3</v>
          </cell>
          <cell r="G669">
            <v>5.5911809770424294E-2</v>
          </cell>
          <cell r="H669">
            <v>0.10438621749679219</v>
          </cell>
          <cell r="I669">
            <v>0.20655747546699255</v>
          </cell>
        </row>
        <row r="670">
          <cell r="A670" t="str">
            <v>D-T-ELC-Bus_u_S1</v>
          </cell>
          <cell r="B670" t="str">
            <v>VAR_ncap</v>
          </cell>
          <cell r="C670" t="str">
            <v>-</v>
          </cell>
          <cell r="D670">
            <v>1.9901328225499799E-4</v>
          </cell>
          <cell r="E670">
            <v>1.8973922537251399E-4</v>
          </cell>
          <cell r="F670">
            <v>4.8810852232313999E-4</v>
          </cell>
          <cell r="G670">
            <v>5.11541723629441E-3</v>
          </cell>
          <cell r="H670">
            <v>5.0556207802337104E-3</v>
          </cell>
          <cell r="I670">
            <v>1.8407704759646201E-2</v>
          </cell>
        </row>
        <row r="671">
          <cell r="A671" t="str">
            <v>D-T-ELC-Bus_u_S1</v>
          </cell>
          <cell r="B671" t="str">
            <v>VAR_cap</v>
          </cell>
          <cell r="C671" t="str">
            <v>-</v>
          </cell>
          <cell r="D671">
            <v>1.9901328225499799E-4</v>
          </cell>
          <cell r="E671">
            <v>3.8875250762751199E-4</v>
          </cell>
          <cell r="F671">
            <v>8.7686102995065203E-4</v>
          </cell>
          <cell r="G671">
            <v>5.91374277703198E-3</v>
          </cell>
          <cell r="H671">
            <v>1.1038257738202099E-2</v>
          </cell>
          <cell r="I671">
            <v>2.1834008201884001E-2</v>
          </cell>
        </row>
        <row r="672">
          <cell r="A672" t="str">
            <v>T-Plg-DSL-mix_S1</v>
          </cell>
          <cell r="B672" t="str">
            <v>VAR_fout</v>
          </cell>
          <cell r="C672" t="str">
            <v>CO2_T</v>
          </cell>
          <cell r="D672">
            <v>1.39253001437714E-3</v>
          </cell>
          <cell r="E672">
            <v>0.43621353141323299</v>
          </cell>
          <cell r="F672">
            <v>0.34411732756642177</v>
          </cell>
          <cell r="G672">
            <v>0.30564922390491922</v>
          </cell>
          <cell r="H672">
            <v>0.1256729073785233</v>
          </cell>
          <cell r="I672">
            <v>5.6842347352326003E-2</v>
          </cell>
        </row>
        <row r="673">
          <cell r="A673" t="str">
            <v>T-Plg-DSL-mix_S1</v>
          </cell>
          <cell r="B673" t="str">
            <v>VAR_fout</v>
          </cell>
          <cell r="C673" t="str">
            <v>T-PEVmix-ELC_DSL_S1</v>
          </cell>
          <cell r="D673">
            <v>1.3838019018831808E-5</v>
          </cell>
          <cell r="E673">
            <v>4.3347942820952988E-3</v>
          </cell>
          <cell r="F673">
            <v>3.4196046580034739E-3</v>
          </cell>
          <cell r="G673">
            <v>3.0373347287449928E-3</v>
          </cell>
          <cell r="H673">
            <v>1.3267596892790074E-3</v>
          </cell>
          <cell r="I673">
            <v>6.6265982373330554E-4</v>
          </cell>
        </row>
        <row r="674">
          <cell r="A674" t="str">
            <v>T-Plg-DSL-mix_S1</v>
          </cell>
          <cell r="B674" t="str">
            <v>VAR_fin</v>
          </cell>
          <cell r="C674" t="str">
            <v>TDSL</v>
          </cell>
          <cell r="D674">
            <v>1.8997680960124732E-5</v>
          </cell>
          <cell r="E674">
            <v>5.951071369894049E-3</v>
          </cell>
          <cell r="F674">
            <v>4.6946429408788745E-3</v>
          </cell>
          <cell r="G674">
            <v>4.1698393438597365E-3</v>
          </cell>
          <cell r="H674">
            <v>1.7145007827902223E-3</v>
          </cell>
          <cell r="I674">
            <v>7.7547540726229135E-4</v>
          </cell>
        </row>
        <row r="675">
          <cell r="A675" t="str">
            <v>T_B_u-BEVELC-S3</v>
          </cell>
          <cell r="B675" t="str">
            <v>VAR_fout</v>
          </cell>
          <cell r="C675" t="str">
            <v>TPBSu</v>
          </cell>
          <cell r="D675">
            <v>1.0523828805553788E-3</v>
          </cell>
          <cell r="E675">
            <v>2.1296191018633469E-3</v>
          </cell>
          <cell r="F675">
            <v>6.0120156197211749E-4</v>
          </cell>
          <cell r="G675">
            <v>3.291230415790145E-4</v>
          </cell>
          <cell r="H675">
            <v>7.5095998667908656E-2</v>
          </cell>
          <cell r="I675">
            <v>0.19359988620234578</v>
          </cell>
        </row>
        <row r="676">
          <cell r="A676" t="str">
            <v>T_B_u-BEVELC-S3</v>
          </cell>
          <cell r="B676" t="str">
            <v>VAR_fin</v>
          </cell>
          <cell r="C676" t="str">
            <v>T-ELC-Bus_u_BatSTGout_S3</v>
          </cell>
          <cell r="D676">
            <v>5.751656221556962E-3</v>
          </cell>
          <cell r="E676">
            <v>1.1560692570807293E-2</v>
          </cell>
          <cell r="F676">
            <v>3.2292452271062808E-3</v>
          </cell>
          <cell r="G676">
            <v>1.6249563372020058E-3</v>
          </cell>
          <cell r="H676">
            <v>0.31425663261533865</v>
          </cell>
          <cell r="I676">
            <v>0.74790471515987944</v>
          </cell>
        </row>
        <row r="677">
          <cell r="A677" t="str">
            <v>T_B_u-BEVELC-S3</v>
          </cell>
          <cell r="B677" t="str">
            <v>VAR_ncap</v>
          </cell>
          <cell r="C677" t="str">
            <v>-</v>
          </cell>
          <cell r="E677">
            <v>1.18739299012729E-6</v>
          </cell>
          <cell r="F677">
            <v>1.06948400931422E-6</v>
          </cell>
          <cell r="G677">
            <v>3.1398517126074399E-6</v>
          </cell>
          <cell r="H677">
            <v>1.4027948995374701E-3</v>
          </cell>
          <cell r="I677">
            <v>3.1703914284343299E-3</v>
          </cell>
        </row>
        <row r="678">
          <cell r="A678" t="str">
            <v>T_B_u-BEVELC-S3</v>
          </cell>
          <cell r="B678" t="str">
            <v>VAR_cap</v>
          </cell>
          <cell r="C678" t="str">
            <v>-</v>
          </cell>
          <cell r="D678">
            <v>2.5979979717782192E-5</v>
          </cell>
          <cell r="E678">
            <v>4.00579721744019E-5</v>
          </cell>
          <cell r="F678">
            <v>1.1596414067307509E-5</v>
          </cell>
          <cell r="G678">
            <v>6.1248370263889292E-6</v>
          </cell>
          <cell r="H678">
            <v>1.4162432093042499E-3</v>
          </cell>
          <cell r="I678">
            <v>3.65087848635051E-3</v>
          </cell>
        </row>
        <row r="679">
          <cell r="A679" t="str">
            <v>D-T-ELC-Bus_u_S2</v>
          </cell>
          <cell r="B679" t="str">
            <v>VAR_fout</v>
          </cell>
          <cell r="C679" t="str">
            <v>T-ELC-Bus_u_BatSTGin_S2</v>
          </cell>
          <cell r="D679">
            <v>1.402210171680268E-3</v>
          </cell>
          <cell r="E679">
            <v>2.7176660346690125E-3</v>
          </cell>
          <cell r="F679">
            <v>3.1642163116620283E-3</v>
          </cell>
          <cell r="G679">
            <v>3.7945767118638491E-3</v>
          </cell>
          <cell r="H679">
            <v>0.11082508936076059</v>
          </cell>
          <cell r="I679">
            <v>0.11965696049379419</v>
          </cell>
        </row>
        <row r="680">
          <cell r="A680" t="str">
            <v>D-T-ELC-Bus_u_S2</v>
          </cell>
          <cell r="B680" t="str">
            <v>VAR_fin</v>
          </cell>
          <cell r="C680" t="str">
            <v>TELC</v>
          </cell>
          <cell r="D680">
            <v>1.402210171680268E-3</v>
          </cell>
          <cell r="E680">
            <v>2.7176660346690125E-3</v>
          </cell>
          <cell r="F680">
            <v>3.1642163116620283E-3</v>
          </cell>
          <cell r="G680">
            <v>3.7945767118638491E-3</v>
          </cell>
          <cell r="H680">
            <v>0.11082508936076059</v>
          </cell>
          <cell r="I680">
            <v>0.11965696049379419</v>
          </cell>
        </row>
        <row r="681">
          <cell r="A681" t="str">
            <v>D-T-ELC-Bus_u_S2</v>
          </cell>
          <cell r="B681" t="str">
            <v>VAR_ncap</v>
          </cell>
          <cell r="C681" t="str">
            <v>-</v>
          </cell>
          <cell r="D681">
            <v>1.7335338816948601E-4</v>
          </cell>
          <cell r="E681">
            <v>1.31247162438693E-4</v>
          </cell>
          <cell r="F681">
            <v>1.3157434083916101E-4</v>
          </cell>
          <cell r="G681">
            <v>1.8164441320212501E-4</v>
          </cell>
          <cell r="H681">
            <v>7.50334461329215E-3</v>
          </cell>
          <cell r="I681">
            <v>8.1521502367965498E-3</v>
          </cell>
        </row>
        <row r="682">
          <cell r="A682" t="str">
            <v>D-T-ELC-Bus_u_S2</v>
          </cell>
          <cell r="B682" t="str">
            <v>VAR_cap</v>
          </cell>
          <cell r="C682" t="str">
            <v>-</v>
          </cell>
          <cell r="D682">
            <v>1.7335338816948601E-4</v>
          </cell>
          <cell r="E682">
            <v>3.0460055060817898E-4</v>
          </cell>
          <cell r="F682">
            <v>4.3617489144733999E-4</v>
          </cell>
          <cell r="G682">
            <v>5.5391837920485505E-4</v>
          </cell>
          <cell r="H682">
            <v>1.1717651922882001E-2</v>
          </cell>
          <cell r="I682">
            <v>1.26490342633221E-2</v>
          </cell>
        </row>
        <row r="683">
          <cell r="A683" t="str">
            <v>T-Plg-DSL-mix_S2</v>
          </cell>
          <cell r="B683" t="str">
            <v>VAR_fout</v>
          </cell>
          <cell r="C683" t="str">
            <v>CO2_T</v>
          </cell>
          <cell r="D683">
            <v>4.8840812153354599E-4</v>
          </cell>
          <cell r="E683">
            <v>9.38506062876725E-2</v>
          </cell>
          <cell r="F683">
            <v>0.44549296027101498</v>
          </cell>
          <cell r="G683">
            <v>0.63046112238994201</v>
          </cell>
          <cell r="H683">
            <v>5.8142193490698535</v>
          </cell>
          <cell r="I683">
            <v>1.9101282894292353</v>
          </cell>
        </row>
        <row r="684">
          <cell r="A684" t="str">
            <v>T-Plg-DSL-mix_S2</v>
          </cell>
          <cell r="B684" t="str">
            <v>VAR_fout</v>
          </cell>
          <cell r="C684" t="str">
            <v>T-PEVmix-ELC_DSL_S2</v>
          </cell>
          <cell r="D684">
            <v>3.9680598413728178E-6</v>
          </cell>
          <cell r="E684">
            <v>7.6248695605080454E-4</v>
          </cell>
          <cell r="F684">
            <v>3.6193966630104265E-3</v>
          </cell>
          <cell r="G684">
            <v>5.1221659735044738E-3</v>
          </cell>
          <cell r="H684">
            <v>5.1209724766421244E-2</v>
          </cell>
          <cell r="I684">
            <v>1.9349528876033573E-2</v>
          </cell>
        </row>
        <row r="685">
          <cell r="A685" t="str">
            <v>T-Plg-DSL-mix_S2</v>
          </cell>
          <cell r="B685" t="str">
            <v>VAR_fin</v>
          </cell>
          <cell r="C685" t="str">
            <v>TDSL</v>
          </cell>
          <cell r="D685">
            <v>6.6631394479337762E-6</v>
          </cell>
          <cell r="E685">
            <v>1.2803629780037179E-3</v>
          </cell>
          <cell r="F685">
            <v>6.0776665794135612E-3</v>
          </cell>
          <cell r="G685">
            <v>8.6011067174616967E-3</v>
          </cell>
          <cell r="H685">
            <v>7.9320864243790742E-2</v>
          </cell>
          <cell r="I685">
            <v>2.6059048969021011E-2</v>
          </cell>
        </row>
        <row r="686">
          <cell r="A686" t="str">
            <v>T_B_u-BEVELC-S4</v>
          </cell>
          <cell r="B686" t="str">
            <v>VAR_fout</v>
          </cell>
          <cell r="C686" t="str">
            <v>TPBSu</v>
          </cell>
          <cell r="D686">
            <v>3.0188941394632007E-5</v>
          </cell>
          <cell r="E686">
            <v>2.9655094273956615E-5</v>
          </cell>
          <cell r="F686">
            <v>6.3144515189185492E-5</v>
          </cell>
          <cell r="G686">
            <v>2.6930348455941735E-5</v>
          </cell>
          <cell r="H686">
            <v>3.3197527564645501E-5</v>
          </cell>
          <cell r="I686">
            <v>1.8972726647552165E-5</v>
          </cell>
        </row>
        <row r="687">
          <cell r="A687" t="str">
            <v>T_B_u-BEVELC-S4</v>
          </cell>
          <cell r="B687" t="str">
            <v>VAR_fin</v>
          </cell>
          <cell r="C687" t="str">
            <v>T-ELC-Bus_u_BatSTGout_S4</v>
          </cell>
          <cell r="D687">
            <v>2.4747649379656744E-4</v>
          </cell>
          <cell r="E687">
            <v>2.3946317202948008E-4</v>
          </cell>
          <cell r="F687">
            <v>4.9714710347243275E-4</v>
          </cell>
          <cell r="G687">
            <v>1.9595646156341765E-4</v>
          </cell>
          <cell r="H687">
            <v>2.1119133489099943E-4</v>
          </cell>
          <cell r="I687">
            <v>1.1171108253222934E-4</v>
          </cell>
        </row>
        <row r="688">
          <cell r="A688" t="str">
            <v>T_B_u-BEVELC-S4</v>
          </cell>
          <cell r="B688" t="str">
            <v>VAR_ncap</v>
          </cell>
          <cell r="C688" t="str">
            <v>-</v>
          </cell>
          <cell r="E688">
            <v>2.8080243664242703E-7</v>
          </cell>
          <cell r="F688">
            <v>3.7405649201348501E-7</v>
          </cell>
          <cell r="G688">
            <v>3.4922045730676798E-7</v>
          </cell>
          <cell r="H688">
            <v>5.7896431842276096E-7</v>
          </cell>
          <cell r="I688">
            <v>2.6102473368436398E-7</v>
          </cell>
        </row>
        <row r="689">
          <cell r="A689" t="str">
            <v>T_B_u-BEVELC-S4</v>
          </cell>
          <cell r="B689" t="str">
            <v>VAR_cap</v>
          </cell>
          <cell r="C689" t="str">
            <v>-</v>
          </cell>
          <cell r="D689">
            <v>4.2334739803094299E-7</v>
          </cell>
          <cell r="E689">
            <v>6.5471904692209098E-7</v>
          </cell>
          <cell r="F689">
            <v>9.7202952957194506E-7</v>
          </cell>
          <cell r="G689">
            <v>4.934333992601318E-7</v>
          </cell>
          <cell r="H689">
            <v>7.6498856211947007E-7</v>
          </cell>
          <cell r="I689">
            <v>3.5905286377775151E-7</v>
          </cell>
        </row>
        <row r="690">
          <cell r="A690" t="str">
            <v>D-TBDS1</v>
          </cell>
          <cell r="B690" t="str">
            <v>VAR_fout</v>
          </cell>
          <cell r="C690" t="str">
            <v>TDSL</v>
          </cell>
          <cell r="D690">
            <v>2.9709489113952143</v>
          </cell>
          <cell r="E690">
            <v>2.970933928047379</v>
          </cell>
          <cell r="F690">
            <v>2.9709317619037687</v>
          </cell>
          <cell r="G690">
            <v>2.9374591629916353</v>
          </cell>
          <cell r="H690">
            <v>3.3436827463990544</v>
          </cell>
          <cell r="I690">
            <v>15.31278715999726</v>
          </cell>
        </row>
        <row r="691">
          <cell r="A691" t="str">
            <v>D-TBDS1</v>
          </cell>
          <cell r="B691" t="str">
            <v>VAR_fout</v>
          </cell>
          <cell r="C691" t="str">
            <v>TKER</v>
          </cell>
          <cell r="G691">
            <v>3.3479564666618299E-2</v>
          </cell>
          <cell r="H691">
            <v>1.14626096012433E-2</v>
          </cell>
          <cell r="I691">
            <v>1.69077656195911</v>
          </cell>
        </row>
        <row r="692">
          <cell r="A692" t="str">
            <v>D-TBDS1</v>
          </cell>
          <cell r="B692" t="str">
            <v>VAR_fin</v>
          </cell>
          <cell r="C692" t="str">
            <v>BDS</v>
          </cell>
          <cell r="D692">
            <v>3.0152615103389087</v>
          </cell>
          <cell r="E692">
            <v>3.0152463035099291</v>
          </cell>
          <cell r="F692">
            <v>3.0152441050576275</v>
          </cell>
          <cell r="G692">
            <v>3.0152494018512166</v>
          </cell>
          <cell r="H692">
            <v>3.4051883607749676</v>
          </cell>
          <cell r="I692">
            <v>17.257175229669066</v>
          </cell>
        </row>
        <row r="693">
          <cell r="A693" t="str">
            <v>D-T-ELC-Bus_u_S3</v>
          </cell>
          <cell r="B693" t="str">
            <v>VAR_fout</v>
          </cell>
          <cell r="C693" t="str">
            <v>T-ELC-Bus_u_BatSTGin_S3</v>
          </cell>
          <cell r="D693">
            <v>5.723507050944431E-3</v>
          </cell>
          <cell r="E693">
            <v>1.1519671557779955E-2</v>
          </cell>
          <cell r="F693">
            <v>3.1828861173843833E-3</v>
          </cell>
          <cell r="G693">
            <v>1.7816898147004741E-3</v>
          </cell>
          <cell r="H693">
            <v>0.314432375704775</v>
          </cell>
          <cell r="I693">
            <v>0.74809018826636198</v>
          </cell>
        </row>
        <row r="694">
          <cell r="A694" t="str">
            <v>D-T-ELC-Bus_u_S3</v>
          </cell>
          <cell r="B694" t="str">
            <v>VAR_fin</v>
          </cell>
          <cell r="C694" t="str">
            <v>TELC</v>
          </cell>
          <cell r="D694">
            <v>5.723507050944431E-3</v>
          </cell>
          <cell r="E694">
            <v>1.1519671557779955E-2</v>
          </cell>
          <cell r="F694">
            <v>3.1828861173843833E-3</v>
          </cell>
          <cell r="G694">
            <v>1.7816898147004741E-3</v>
          </cell>
          <cell r="H694">
            <v>0.314432375704775</v>
          </cell>
          <cell r="I694">
            <v>0.74809018826636198</v>
          </cell>
        </row>
        <row r="695">
          <cell r="A695" t="str">
            <v>D-T-ELC-Bus_u_S3</v>
          </cell>
          <cell r="B695" t="str">
            <v>VAR_ncap</v>
          </cell>
          <cell r="C695" t="str">
            <v>-</v>
          </cell>
          <cell r="D695">
            <v>6.7125784148872297E-4</v>
          </cell>
          <cell r="E695">
            <v>5.60230631712187E-4</v>
          </cell>
          <cell r="F695">
            <v>7.6241939497396997E-5</v>
          </cell>
          <cell r="G695">
            <v>1.02273028935342E-4</v>
          </cell>
          <cell r="H695">
            <v>3.2902609411169799E-2</v>
          </cell>
          <cell r="I695">
            <v>6.7803069502261698E-2</v>
          </cell>
        </row>
        <row r="696">
          <cell r="A696" t="str">
            <v>D-T-ELC-Bus_u_S3</v>
          </cell>
          <cell r="B696" t="str">
            <v>VAR_cap</v>
          </cell>
          <cell r="C696" t="str">
            <v>-</v>
          </cell>
          <cell r="D696">
            <v>6.7125784148872297E-4</v>
          </cell>
          <cell r="E696">
            <v>1.2314884732009101E-3</v>
          </cell>
          <cell r="F696">
            <v>1.30773041269831E-3</v>
          </cell>
          <cell r="G696">
            <v>8.1238704533751404E-4</v>
          </cell>
          <cell r="H696">
            <v>3.3236545931179202E-2</v>
          </cell>
          <cell r="I696">
            <v>7.9072912298917802E-2</v>
          </cell>
        </row>
        <row r="697">
          <cell r="A697" t="str">
            <v>T-Plg-DSL-mix_S3</v>
          </cell>
          <cell r="B697" t="str">
            <v>VAR_fout</v>
          </cell>
          <cell r="C697" t="str">
            <v>CO2_T</v>
          </cell>
          <cell r="D697">
            <v>7.4842060917267904E-3</v>
          </cell>
          <cell r="E697">
            <v>0.424761605753807</v>
          </cell>
          <cell r="F697">
            <v>73.1088769506798</v>
          </cell>
          <cell r="G697">
            <v>332.69051253554255</v>
          </cell>
          <cell r="H697">
            <v>464.26423430685645</v>
          </cell>
          <cell r="I697">
            <v>233.98989347382746</v>
          </cell>
        </row>
        <row r="698">
          <cell r="A698" t="str">
            <v>T-Plg-DSL-mix_S3</v>
          </cell>
          <cell r="B698" t="str">
            <v>VAR_fout</v>
          </cell>
          <cell r="C698" t="str">
            <v>T-PEVmix-ELC_DSL_S3</v>
          </cell>
          <cell r="D698">
            <v>5.652290159956375E-5</v>
          </cell>
          <cell r="E698">
            <v>3.2079232120337973E-3</v>
          </cell>
          <cell r="F698">
            <v>0.5521395064876502</v>
          </cell>
          <cell r="G698">
            <v>2.5125755320850902</v>
          </cell>
          <cell r="H698">
            <v>3.8221082918358151</v>
          </cell>
          <cell r="I698">
            <v>2.213260414101883</v>
          </cell>
        </row>
        <row r="699">
          <cell r="A699" t="str">
            <v>T-Plg-DSL-mix_S3</v>
          </cell>
          <cell r="B699" t="str">
            <v>VAR_fin</v>
          </cell>
          <cell r="C699" t="str">
            <v>TDSL</v>
          </cell>
          <cell r="D699">
            <v>1.0210376659927405E-4</v>
          </cell>
          <cell r="E699">
            <v>5.7948377319755355E-3</v>
          </cell>
          <cell r="F699">
            <v>0.99739259141446002</v>
          </cell>
          <cell r="G699">
            <v>4.5387518763375505</v>
          </cell>
          <cell r="H699">
            <v>6.3337549018670734</v>
          </cell>
          <cell r="I699">
            <v>3.192222284772539</v>
          </cell>
        </row>
        <row r="700">
          <cell r="A700" t="str">
            <v>D-T-ELC-Bus_u_S4</v>
          </cell>
          <cell r="B700" t="str">
            <v>VAR_fout</v>
          </cell>
          <cell r="C700" t="str">
            <v>T-ELC-Bus_u_BatSTGin_S4</v>
          </cell>
          <cell r="D700">
            <v>2.0151135276548442E-4</v>
          </cell>
          <cell r="E700">
            <v>1.7200912131933881E-4</v>
          </cell>
          <cell r="F700">
            <v>4.3246237277844087E-4</v>
          </cell>
          <cell r="G700">
            <v>4.0222015789883345E-4</v>
          </cell>
          <cell r="H700">
            <v>5.1153752713496974E-4</v>
          </cell>
          <cell r="I700">
            <v>3.172896785663972E-4</v>
          </cell>
        </row>
        <row r="701">
          <cell r="A701" t="str">
            <v>D-T-ELC-Bus_u_S4</v>
          </cell>
          <cell r="B701" t="str">
            <v>VAR_fin</v>
          </cell>
          <cell r="C701" t="str">
            <v>TELC</v>
          </cell>
          <cell r="D701">
            <v>2.0151135276548442E-4</v>
          </cell>
          <cell r="E701">
            <v>1.7200912131933881E-4</v>
          </cell>
          <cell r="F701">
            <v>4.3246237277844087E-4</v>
          </cell>
          <cell r="G701">
            <v>4.0222015789883345E-4</v>
          </cell>
          <cell r="H701">
            <v>5.1153752713496974E-4</v>
          </cell>
          <cell r="I701">
            <v>3.172896785663972E-4</v>
          </cell>
        </row>
        <row r="702">
          <cell r="A702" t="str">
            <v>D-T-ELC-Bus_u_S4</v>
          </cell>
          <cell r="B702" t="str">
            <v>VAR_ncap</v>
          </cell>
          <cell r="C702" t="str">
            <v>-</v>
          </cell>
          <cell r="D702">
            <v>1.21108341640848E-4</v>
          </cell>
          <cell r="E702">
            <v>9.3106364236710101E-5</v>
          </cell>
          <cell r="F702">
            <v>6.7425640506163406E-5</v>
          </cell>
          <cell r="G702">
            <v>8.3442351724520201E-5</v>
          </cell>
          <cell r="H702">
            <v>1.09171890276158E-4</v>
          </cell>
          <cell r="I702">
            <v>4.0864062026370497E-5</v>
          </cell>
        </row>
        <row r="703">
          <cell r="A703" t="str">
            <v>D-T-ELC-Bus_u_S4</v>
          </cell>
          <cell r="B703" t="str">
            <v>VAR_cap</v>
          </cell>
          <cell r="C703" t="str">
            <v>-</v>
          </cell>
          <cell r="D703">
            <v>1.21108341640848E-4</v>
          </cell>
          <cell r="E703">
            <v>2.1421470587755799E-4</v>
          </cell>
          <cell r="F703">
            <v>2.8164034638372102E-4</v>
          </cell>
          <cell r="G703">
            <v>1.7964967876008301E-4</v>
          </cell>
          <cell r="H703">
            <v>1.7266891729284E-4</v>
          </cell>
          <cell r="I703">
            <v>6.0022488175786798E-5</v>
          </cell>
        </row>
        <row r="704">
          <cell r="A704" t="str">
            <v>T_C-FC-H2O-S1</v>
          </cell>
          <cell r="B704" t="str">
            <v>VAR_fout</v>
          </cell>
          <cell r="C704" t="str">
            <v>TPCAR</v>
          </cell>
          <cell r="E704">
            <v>8.426641057387787E-5</v>
          </cell>
          <cell r="F704">
            <v>1.9747780094788218E-4</v>
          </cell>
          <cell r="G704">
            <v>2.904669693699281E-4</v>
          </cell>
          <cell r="H704">
            <v>7.8506722610895835E-4</v>
          </cell>
          <cell r="I704">
            <v>5.2058454337880857E-4</v>
          </cell>
        </row>
        <row r="705">
          <cell r="A705" t="str">
            <v>T_C-FC-H2O-S1</v>
          </cell>
          <cell r="B705" t="str">
            <v>VAR_fin</v>
          </cell>
          <cell r="C705" t="str">
            <v>TH2O</v>
          </cell>
          <cell r="E705">
            <v>7.6845469299482292E-5</v>
          </cell>
          <cell r="F705">
            <v>1.8008687194247266E-4</v>
          </cell>
          <cell r="G705">
            <v>2.6488692736782938E-4</v>
          </cell>
          <cell r="H705">
            <v>6.548141967279617E-4</v>
          </cell>
          <cell r="I705">
            <v>4.0632574608136316E-4</v>
          </cell>
        </row>
        <row r="706">
          <cell r="A706" t="str">
            <v>T_C-FC-H2O-S1</v>
          </cell>
          <cell r="B706" t="str">
            <v>VAR_ncap</v>
          </cell>
          <cell r="C706" t="str">
            <v>-</v>
          </cell>
          <cell r="E706">
            <v>9.2510244109402899E-6</v>
          </cell>
          <cell r="F706">
            <v>1.7716291131327299E-5</v>
          </cell>
          <cell r="G706">
            <v>1.8185079931576999E-5</v>
          </cell>
          <cell r="H706">
            <v>6.9020358770291199E-5</v>
          </cell>
          <cell r="I706">
            <v>3.4585875171931197E-5</v>
          </cell>
        </row>
        <row r="707">
          <cell r="A707" t="str">
            <v>T_C-FC-H2O-S1</v>
          </cell>
          <cell r="B707" t="str">
            <v>VAR_cap</v>
          </cell>
          <cell r="C707" t="str">
            <v>-</v>
          </cell>
          <cell r="E707">
            <v>9.1278641268115397E-6</v>
          </cell>
          <cell r="F707">
            <v>2.6085828684758501E-5</v>
          </cell>
          <cell r="G707">
            <v>3.9506977570651203E-5</v>
          </cell>
          <cell r="H707">
            <v>1.1340606358131931E-4</v>
          </cell>
          <cell r="I707">
            <v>7.5758456869261731E-5</v>
          </cell>
        </row>
        <row r="708">
          <cell r="A708" t="str">
            <v>T_B_c-ICEDSL-S1</v>
          </cell>
          <cell r="B708" t="str">
            <v>VAR_fout</v>
          </cell>
          <cell r="C708" t="str">
            <v>CO2_T</v>
          </cell>
          <cell r="D708">
            <v>8.3018469208401608</v>
          </cell>
          <cell r="E708">
            <v>1.2419315717891419</v>
          </cell>
          <cell r="F708">
            <v>6.144052828417796</v>
          </cell>
          <cell r="G708">
            <v>26.206658923167549</v>
          </cell>
          <cell r="H708">
            <v>13.40533127156351</v>
          </cell>
          <cell r="I708">
            <v>2.9769751235635862E-2</v>
          </cell>
        </row>
        <row r="709">
          <cell r="A709" t="str">
            <v>T_B_c-ICEDSL-S1</v>
          </cell>
          <cell r="B709" t="str">
            <v>VAR_fout</v>
          </cell>
          <cell r="C709" t="str">
            <v>TPBSc</v>
          </cell>
          <cell r="D709">
            <v>1.4034897121780578E-2</v>
          </cell>
          <cell r="E709">
            <v>2.1246356198406976E-3</v>
          </cell>
          <cell r="F709">
            <v>1.1151637361019777E-2</v>
          </cell>
          <cell r="G709">
            <v>5.1588567688270033E-2</v>
          </cell>
          <cell r="H709">
            <v>2.8676876800341661E-2</v>
          </cell>
          <cell r="I709">
            <v>6.6785978256844717E-5</v>
          </cell>
        </row>
        <row r="710">
          <cell r="A710" t="str">
            <v>T_B_c-ICEDSL-S1</v>
          </cell>
          <cell r="B710" t="str">
            <v>VAR_fin</v>
          </cell>
          <cell r="C710" t="str">
            <v>TDSL</v>
          </cell>
          <cell r="D710">
            <v>0.1132584845953636</v>
          </cell>
          <cell r="E710">
            <v>1.6943131948010146E-2</v>
          </cell>
          <cell r="F710">
            <v>8.3820638859724489E-2</v>
          </cell>
          <cell r="G710">
            <v>0.35752604260801557</v>
          </cell>
          <cell r="H710">
            <v>0.18288310056703311</v>
          </cell>
          <cell r="I710">
            <v>4.0613576037702384E-4</v>
          </cell>
        </row>
        <row r="711">
          <cell r="A711" t="str">
            <v>T_B_c-ICEDSL-S1</v>
          </cell>
          <cell r="B711" t="str">
            <v>VAR_ncap</v>
          </cell>
          <cell r="C711" t="str">
            <v>-</v>
          </cell>
          <cell r="E711">
            <v>4.6246206426249103E-6</v>
          </cell>
          <cell r="F711">
            <v>1.8902679227251801E-4</v>
          </cell>
          <cell r="G711">
            <v>9.1815469494100396E-4</v>
          </cell>
          <cell r="H711">
            <v>3.31769189531107E-4</v>
          </cell>
          <cell r="I711">
            <v>5.0783295060350899E-7</v>
          </cell>
        </row>
        <row r="712">
          <cell r="A712" t="str">
            <v>T_B_c-ICEDSL-S1</v>
          </cell>
          <cell r="B712" t="str">
            <v>VAR_cap</v>
          </cell>
          <cell r="C712" t="str">
            <v>-</v>
          </cell>
          <cell r="D712">
            <v>3.05805288461538E-4</v>
          </cell>
          <cell r="E712">
            <v>5.5649127328362869E-5</v>
          </cell>
          <cell r="F712">
            <v>2.4468039138768501E-4</v>
          </cell>
          <cell r="G712">
            <v>1.1486369038411571E-3</v>
          </cell>
          <cell r="H712">
            <v>6.3789252116300862E-4</v>
          </cell>
          <cell r="I712">
            <v>1.6752151663670099E-6</v>
          </cell>
        </row>
        <row r="713">
          <cell r="A713" t="str">
            <v>T-Plg-DSL-mix_S4</v>
          </cell>
          <cell r="B713" t="str">
            <v>VAR_fout</v>
          </cell>
          <cell r="C713" t="str">
            <v>CO2_T</v>
          </cell>
          <cell r="D713">
            <v>0.41893500238765702</v>
          </cell>
          <cell r="E713">
            <v>58.020432456278101</v>
          </cell>
          <cell r="F713">
            <v>53.107911095545816</v>
          </cell>
          <cell r="G713">
            <v>38.028389491126205</v>
          </cell>
          <cell r="H713">
            <v>1.4508669143892305</v>
          </cell>
          <cell r="I713">
            <v>0.50690509200279232</v>
          </cell>
        </row>
        <row r="714">
          <cell r="A714" t="str">
            <v>T-Plg-DSL-mix_S4</v>
          </cell>
          <cell r="B714" t="str">
            <v>VAR_fout</v>
          </cell>
          <cell r="C714" t="str">
            <v>T-PEVmix-ELC_DSL_S4</v>
          </cell>
          <cell r="D714">
            <v>3.011979625213667E-3</v>
          </cell>
          <cell r="E714">
            <v>0.41714432885387381</v>
          </cell>
          <cell r="F714">
            <v>0.38182521213499748</v>
          </cell>
          <cell r="G714">
            <v>0.27340932047729077</v>
          </cell>
          <cell r="H714">
            <v>1.117869884179753E-2</v>
          </cell>
          <cell r="I714">
            <v>4.4488347780067793E-3</v>
          </cell>
        </row>
        <row r="715">
          <cell r="A715" t="str">
            <v>T-Plg-DSL-mix_S4</v>
          </cell>
          <cell r="B715" t="str">
            <v>VAR_fin</v>
          </cell>
          <cell r="C715" t="str">
            <v>TDSL</v>
          </cell>
          <cell r="D715">
            <v>5.7153479179762245E-3</v>
          </cell>
          <cell r="E715">
            <v>0.79154750963544429</v>
          </cell>
          <cell r="F715">
            <v>0.7245281186295478</v>
          </cell>
          <cell r="G715">
            <v>0.5188047679553377</v>
          </cell>
          <cell r="H715">
            <v>1.9793545898898084E-2</v>
          </cell>
          <cell r="I715">
            <v>6.9154855662045467E-3</v>
          </cell>
        </row>
        <row r="716">
          <cell r="A716" t="str">
            <v>T_C-FC-H2O-S2</v>
          </cell>
          <cell r="B716" t="str">
            <v>VAR_fout</v>
          </cell>
          <cell r="C716" t="str">
            <v>TPCAR</v>
          </cell>
          <cell r="D716">
            <v>7.7734588078643695E-5</v>
          </cell>
          <cell r="E716">
            <v>1.6344899781178273E-4</v>
          </cell>
          <cell r="F716">
            <v>2.7859699580027897E-4</v>
          </cell>
          <cell r="G716">
            <v>3.6570294446403365E-4</v>
          </cell>
          <cell r="H716">
            <v>6.3355712762454015E-4</v>
          </cell>
          <cell r="I716">
            <v>4.5559851895616139E-4</v>
          </cell>
        </row>
        <row r="717">
          <cell r="A717" t="str">
            <v>T_C-FC-H2O-S2</v>
          </cell>
          <cell r="B717" t="str">
            <v>VAR_fin</v>
          </cell>
          <cell r="C717" t="str">
            <v>TH2O</v>
          </cell>
          <cell r="D717">
            <v>8.7195745134311561E-5</v>
          </cell>
          <cell r="E717">
            <v>1.8334254426402967E-4</v>
          </cell>
          <cell r="F717">
            <v>3.1250532409600489E-4</v>
          </cell>
          <cell r="G717">
            <v>4.1021302779777389E-4</v>
          </cell>
          <cell r="H717">
            <v>6.5027309403422131E-4</v>
          </cell>
          <cell r="I717">
            <v>4.3070625601565208E-4</v>
          </cell>
        </row>
        <row r="718">
          <cell r="A718" t="str">
            <v>T_C-FC-H2O-S2</v>
          </cell>
          <cell r="B718" t="str">
            <v>VAR_ncap</v>
          </cell>
          <cell r="C718" t="str">
            <v>-</v>
          </cell>
          <cell r="E718">
            <v>6.0777689224325096E-6</v>
          </cell>
          <cell r="F718">
            <v>1.1413259834693299E-5</v>
          </cell>
          <cell r="G718">
            <v>1.1444204573342899E-5</v>
          </cell>
          <cell r="H718">
            <v>3.2298876391341301E-5</v>
          </cell>
          <cell r="I718">
            <v>2.3504922854284301E-5</v>
          </cell>
        </row>
        <row r="719">
          <cell r="A719" t="str">
            <v>T_C-FC-H2O-S2</v>
          </cell>
          <cell r="B719" t="str">
            <v>VAR_cap</v>
          </cell>
          <cell r="C719" t="str">
            <v>-</v>
          </cell>
          <cell r="D719">
            <v>6.33333333333333E-6</v>
          </cell>
          <cell r="E719">
            <v>1.2330188000856899E-5</v>
          </cell>
          <cell r="F719">
            <v>2.324824932512763E-5</v>
          </cell>
          <cell r="G719">
            <v>3.0648321485518987E-5</v>
          </cell>
          <cell r="H719">
            <v>5.7887588951683602E-5</v>
          </cell>
          <cell r="I719">
            <v>4.2708493418262667E-5</v>
          </cell>
        </row>
        <row r="720">
          <cell r="A720" t="str">
            <v>T_B_c-ICEDSL-S2</v>
          </cell>
          <cell r="B720" t="str">
            <v>VAR_fout</v>
          </cell>
          <cell r="C720" t="str">
            <v>CO2_T</v>
          </cell>
          <cell r="D720">
            <v>38.057495004482398</v>
          </cell>
          <cell r="E720">
            <v>29.032410530461508</v>
          </cell>
          <cell r="F720">
            <v>35.315388090325349</v>
          </cell>
          <cell r="G720">
            <v>42.475140316152334</v>
          </cell>
          <cell r="H720">
            <v>15.478720144176147</v>
          </cell>
          <cell r="I720">
            <v>3.838414647902165E-2</v>
          </cell>
        </row>
        <row r="721">
          <cell r="A721" t="str">
            <v>T_B_c-ICEDSL-S2</v>
          </cell>
          <cell r="B721" t="str">
            <v>VAR_fout</v>
          </cell>
          <cell r="C721" t="str">
            <v>TPBSc</v>
          </cell>
          <cell r="D721">
            <v>4.5412429161697458E-2</v>
          </cell>
          <cell r="E721">
            <v>3.4783986447612179E-2</v>
          </cell>
          <cell r="F721">
            <v>4.2940606082403181E-2</v>
          </cell>
          <cell r="G721">
            <v>5.4781642274087772E-2</v>
          </cell>
          <cell r="H721">
            <v>2.2645157011989433E-2</v>
          </cell>
          <cell r="I721">
            <v>5.9487673067455945E-5</v>
          </cell>
        </row>
        <row r="722">
          <cell r="A722" t="str">
            <v>T_B_c-ICEDSL-S2</v>
          </cell>
          <cell r="B722" t="str">
            <v>VAR_fin</v>
          </cell>
          <cell r="C722" t="str">
            <v>TDSL</v>
          </cell>
          <cell r="D722">
            <v>0.51920184180739948</v>
          </cell>
          <cell r="E722">
            <v>0.39607654202539511</v>
          </cell>
          <cell r="F722">
            <v>0.48179247053649787</v>
          </cell>
          <cell r="G722">
            <v>0.57946985424491504</v>
          </cell>
          <cell r="H722">
            <v>0.21116944262177553</v>
          </cell>
          <cell r="I722">
            <v>5.236582057165307E-4</v>
          </cell>
        </row>
        <row r="723">
          <cell r="A723" t="str">
            <v>T_B_c-ICEDSL-S2</v>
          </cell>
          <cell r="B723" t="str">
            <v>VAR_ncap</v>
          </cell>
          <cell r="C723" t="str">
            <v>-</v>
          </cell>
          <cell r="E723">
            <v>2.0724902301269402E-6</v>
          </cell>
          <cell r="F723">
            <v>1.7696977750021701E-4</v>
          </cell>
          <cell r="G723">
            <v>4.8036909625373401E-4</v>
          </cell>
          <cell r="H723">
            <v>1.61759786703491E-6</v>
          </cell>
          <cell r="I723">
            <v>3.0197918442844198E-7</v>
          </cell>
        </row>
        <row r="724">
          <cell r="A724" t="str">
            <v>T_B_c-ICEDSL-S2</v>
          </cell>
          <cell r="B724" t="str">
            <v>VAR_cap</v>
          </cell>
          <cell r="C724" t="str">
            <v>-</v>
          </cell>
          <cell r="D724">
            <v>9.8784375000000001E-4</v>
          </cell>
          <cell r="E724">
            <v>7.5754416650286702E-4</v>
          </cell>
          <cell r="F724">
            <v>9.3451966529536185E-4</v>
          </cell>
          <cell r="G724">
            <v>1.1907454060124359E-3</v>
          </cell>
          <cell r="H724">
            <v>4.9237421666980109E-4</v>
          </cell>
          <cell r="I724">
            <v>1.3672863554625107E-6</v>
          </cell>
        </row>
        <row r="725">
          <cell r="A725" t="str">
            <v>T_TW-FCLH2O-S1</v>
          </cell>
          <cell r="B725" t="str">
            <v>VAR_fout</v>
          </cell>
          <cell r="C725" t="str">
            <v>TPTWL</v>
          </cell>
          <cell r="G725">
            <v>2.1299574852110342E-4</v>
          </cell>
          <cell r="H725">
            <v>9.0730489403563085E-4</v>
          </cell>
          <cell r="I725">
            <v>7.4585370878170031E-4</v>
          </cell>
        </row>
        <row r="726">
          <cell r="A726" t="str">
            <v>T_TW-FCLH2O-S1</v>
          </cell>
          <cell r="B726" t="str">
            <v>VAR_fin</v>
          </cell>
          <cell r="C726" t="str">
            <v>TH2O</v>
          </cell>
          <cell r="G726">
            <v>4.5912984081011324E-5</v>
          </cell>
          <cell r="H726">
            <v>1.9111750353980112E-4</v>
          </cell>
          <cell r="I726">
            <v>1.5315480908428456E-4</v>
          </cell>
        </row>
        <row r="727">
          <cell r="A727" t="str">
            <v>T_TW-FCLH2O-S1</v>
          </cell>
          <cell r="B727" t="str">
            <v>VAR_ncap</v>
          </cell>
          <cell r="C727" t="str">
            <v>-</v>
          </cell>
          <cell r="G727">
            <v>8.2567497056237394E-5</v>
          </cell>
          <cell r="H727">
            <v>1.74515443949396E-4</v>
          </cell>
          <cell r="I727">
            <v>1.8102870171196901E-4</v>
          </cell>
        </row>
        <row r="728">
          <cell r="A728" t="str">
            <v>T_TW-FCLH2O-S1</v>
          </cell>
          <cell r="B728" t="str">
            <v>VAR_cap</v>
          </cell>
          <cell r="C728" t="str">
            <v>-</v>
          </cell>
          <cell r="G728">
            <v>8.2567497056237394E-5</v>
          </cell>
          <cell r="H728">
            <v>3.5000113542615685E-4</v>
          </cell>
          <cell r="I728">
            <v>2.9668094509713896E-4</v>
          </cell>
        </row>
        <row r="729">
          <cell r="A729" t="str">
            <v>D-T-ELC-TW_Bat_S1</v>
          </cell>
          <cell r="B729" t="str">
            <v>VAR_fout</v>
          </cell>
          <cell r="C729" t="str">
            <v>T-ELC-TWSTGin_S1</v>
          </cell>
          <cell r="D729">
            <v>1.6931908549445115E-3</v>
          </cell>
          <cell r="E729">
            <v>4.9513864025075502E-2</v>
          </cell>
          <cell r="F729">
            <v>4.9560125881720797E-2</v>
          </cell>
          <cell r="G729">
            <v>4.4665854009985906E-2</v>
          </cell>
          <cell r="H729">
            <v>5.7275413748100034E-3</v>
          </cell>
          <cell r="I729">
            <v>7.3592696587993403E-2</v>
          </cell>
        </row>
        <row r="730">
          <cell r="A730" t="str">
            <v>D-T-ELC-TW_Bat_S1</v>
          </cell>
          <cell r="B730" t="str">
            <v>VAR_fin</v>
          </cell>
          <cell r="C730" t="str">
            <v>TELC</v>
          </cell>
          <cell r="D730">
            <v>1.6931908549445115E-3</v>
          </cell>
          <cell r="E730">
            <v>4.9513864025075502E-2</v>
          </cell>
          <cell r="F730">
            <v>4.9560125881720797E-2</v>
          </cell>
          <cell r="G730">
            <v>4.4665854009985906E-2</v>
          </cell>
          <cell r="H730">
            <v>5.7275413748100034E-3</v>
          </cell>
          <cell r="I730">
            <v>7.3592696587993403E-2</v>
          </cell>
        </row>
        <row r="731">
          <cell r="A731" t="str">
            <v>D-T-ELC-TW_Bat_S1</v>
          </cell>
          <cell r="B731" t="str">
            <v>VAR_ncap</v>
          </cell>
          <cell r="C731" t="str">
            <v>-</v>
          </cell>
          <cell r="D731">
            <v>3.33541256222395E-4</v>
          </cell>
          <cell r="E731">
            <v>4.9021291803976004E-3</v>
          </cell>
          <cell r="F731">
            <v>7.0399647263962603E-6</v>
          </cell>
          <cell r="G731">
            <v>2.1741846640284799E-4</v>
          </cell>
          <cell r="H731">
            <v>4.1229741106319299E-5</v>
          </cell>
          <cell r="I731">
            <v>7.6660148290203199E-3</v>
          </cell>
        </row>
        <row r="732">
          <cell r="A732" t="str">
            <v>D-T-ELC-TW_Bat_S1</v>
          </cell>
          <cell r="B732" t="str">
            <v>VAR_cap</v>
          </cell>
          <cell r="C732" t="str">
            <v>-</v>
          </cell>
          <cell r="D732">
            <v>3.33541256222395E-4</v>
          </cell>
          <cell r="E732">
            <v>5.2356704366199897E-3</v>
          </cell>
          <cell r="F732">
            <v>5.2427104013463904E-3</v>
          </cell>
          <cell r="G732">
            <v>4.7211289603103102E-3</v>
          </cell>
          <cell r="H732">
            <v>6.0645970683458202E-4</v>
          </cell>
          <cell r="I732">
            <v>7.7791252050449199E-3</v>
          </cell>
        </row>
        <row r="733">
          <cell r="A733" t="str">
            <v>T_C-FC-H2O-S3</v>
          </cell>
          <cell r="B733" t="str">
            <v>VAR_fout</v>
          </cell>
          <cell r="C733" t="str">
            <v>TPCAR</v>
          </cell>
          <cell r="D733">
            <v>7.0013799584567446E-4</v>
          </cell>
          <cell r="E733">
            <v>1.6348955095833667E-3</v>
          </cell>
          <cell r="F733">
            <v>1.5974509343519711E-3</v>
          </cell>
          <cell r="G733">
            <v>1.4382866896921163E-3</v>
          </cell>
          <cell r="H733">
            <v>5.6466083885478731E-4</v>
          </cell>
          <cell r="I733">
            <v>4.7511876389375171E-4</v>
          </cell>
        </row>
        <row r="734">
          <cell r="A734" t="str">
            <v>T_C-FC-H2O-S3</v>
          </cell>
          <cell r="B734" t="str">
            <v>VAR_fin</v>
          </cell>
          <cell r="C734" t="str">
            <v>TH2O</v>
          </cell>
          <cell r="D734">
            <v>8.4353459874900194E-4</v>
          </cell>
          <cell r="E734">
            <v>1.9697415878810994E-3</v>
          </cell>
          <cell r="F734">
            <v>1.9246279175324573E-3</v>
          </cell>
          <cell r="G734">
            <v>1.7328649393039018E-3</v>
          </cell>
          <cell r="H734">
            <v>6.215310117578095E-4</v>
          </cell>
          <cell r="I734">
            <v>4.7629934006231475E-4</v>
          </cell>
        </row>
        <row r="735">
          <cell r="A735" t="str">
            <v>T_C-FC-H2O-S3</v>
          </cell>
          <cell r="B735" t="str">
            <v>VAR_ncap</v>
          </cell>
          <cell r="C735" t="str">
            <v>-</v>
          </cell>
          <cell r="E735">
            <v>5.1971404512626404E-6</v>
          </cell>
          <cell r="F735">
            <v>8.5040783871033796E-6</v>
          </cell>
          <cell r="G735">
            <v>8.5934258781795293E-6</v>
          </cell>
          <cell r="H735">
            <v>2.4597450159031001E-5</v>
          </cell>
          <cell r="I735">
            <v>2.40717780842878E-5</v>
          </cell>
        </row>
        <row r="736">
          <cell r="A736" t="str">
            <v>T_C-FC-H2O-S3</v>
          </cell>
          <cell r="B736" t="str">
            <v>VAR_cap</v>
          </cell>
          <cell r="C736" t="str">
            <v>-</v>
          </cell>
          <cell r="D736">
            <v>5.3666666666666699E-5</v>
          </cell>
          <cell r="E736">
            <v>1.1318558124110304E-4</v>
          </cell>
          <cell r="F736">
            <v>1.160956145091841E-4</v>
          </cell>
          <cell r="G736">
            <v>1.0546739267337355E-4</v>
          </cell>
          <cell r="H736">
            <v>4.4412441051644216E-5</v>
          </cell>
          <cell r="I736">
            <v>3.7906601496839776E-5</v>
          </cell>
        </row>
        <row r="737">
          <cell r="A737" t="str">
            <v>T_B_c-ICEDSL-S3</v>
          </cell>
          <cell r="B737" t="str">
            <v>VAR_fout</v>
          </cell>
          <cell r="C737" t="str">
            <v>CO2_T</v>
          </cell>
          <cell r="D737">
            <v>11.55598926085168</v>
          </cell>
          <cell r="E737">
            <v>9.2019246882079866</v>
          </cell>
          <cell r="F737">
            <v>9.8183528714938131</v>
          </cell>
          <cell r="G737">
            <v>4.8560677126249594</v>
          </cell>
          <cell r="H737">
            <v>3.6204967828720722</v>
          </cell>
          <cell r="I737">
            <v>2.758982861361935E-2</v>
          </cell>
        </row>
        <row r="738">
          <cell r="A738" t="str">
            <v>T_B_c-ICEDSL-S3</v>
          </cell>
          <cell r="B738" t="str">
            <v>VAR_fout</v>
          </cell>
          <cell r="C738" t="str">
            <v>TPBSc</v>
          </cell>
          <cell r="D738">
            <v>9.1359361948701086E-3</v>
          </cell>
          <cell r="E738">
            <v>7.3055416825186861E-3</v>
          </cell>
          <cell r="F738">
            <v>7.8376481977508912E-3</v>
          </cell>
          <cell r="G738">
            <v>3.9447550139644939E-3</v>
          </cell>
          <cell r="H738">
            <v>3.5427047074871165E-3</v>
          </cell>
          <cell r="I738">
            <v>2.9114909144615954E-5</v>
          </cell>
        </row>
        <row r="739">
          <cell r="A739" t="str">
            <v>T_B_c-ICEDSL-S3</v>
          </cell>
          <cell r="B739" t="str">
            <v>VAR_fin</v>
          </cell>
          <cell r="C739" t="str">
            <v>TDSL</v>
          </cell>
          <cell r="D739">
            <v>0.15765333234449769</v>
          </cell>
          <cell r="E739">
            <v>0.12553785386368349</v>
          </cell>
          <cell r="F739">
            <v>0.13394751530005203</v>
          </cell>
          <cell r="G739">
            <v>6.6249218453273709E-2</v>
          </cell>
          <cell r="H739">
            <v>4.9392861976426665E-2</v>
          </cell>
          <cell r="I739">
            <v>3.7639602474242039E-4</v>
          </cell>
        </row>
        <row r="740">
          <cell r="A740" t="str">
            <v>T_B_c-ICEDSL-S3</v>
          </cell>
          <cell r="B740" t="str">
            <v>VAR_ncap</v>
          </cell>
          <cell r="C740" t="str">
            <v>-</v>
          </cell>
          <cell r="E740">
            <v>8.1987223405580798E-7</v>
          </cell>
          <cell r="F740">
            <v>1.2220294138645E-5</v>
          </cell>
          <cell r="G740">
            <v>6.0492890059417097E-6</v>
          </cell>
          <cell r="H740">
            <v>1.2096588809531799E-6</v>
          </cell>
          <cell r="I740">
            <v>1.94275716257859E-7</v>
          </cell>
        </row>
        <row r="741">
          <cell r="A741" t="str">
            <v>T_B_c-ICEDSL-S3</v>
          </cell>
          <cell r="B741" t="str">
            <v>VAR_cap</v>
          </cell>
          <cell r="C741" t="str">
            <v>-</v>
          </cell>
          <cell r="D741">
            <v>1.9966474453986688E-4</v>
          </cell>
          <cell r="E741">
            <v>1.5917716512767351E-4</v>
          </cell>
          <cell r="F741">
            <v>1.7136303852580619E-4</v>
          </cell>
          <cell r="G741">
            <v>8.5627111039756503E-5</v>
          </cell>
          <cell r="H741">
            <v>7.7021949918277101E-5</v>
          </cell>
          <cell r="I741">
            <v>6.0860958429730996E-7</v>
          </cell>
        </row>
        <row r="742">
          <cell r="A742" t="str">
            <v>T_TW-FCLH2O-S2</v>
          </cell>
          <cell r="B742" t="str">
            <v>VAR_fout</v>
          </cell>
          <cell r="C742" t="str">
            <v>TPTWL</v>
          </cell>
          <cell r="G742">
            <v>1.1024351613442714E-4</v>
          </cell>
          <cell r="H742">
            <v>4.1198095576854612E-4</v>
          </cell>
          <cell r="I742">
            <v>3.1515736782077047E-4</v>
          </cell>
        </row>
        <row r="743">
          <cell r="A743" t="str">
            <v>T_TW-FCLH2O-S2</v>
          </cell>
          <cell r="B743" t="str">
            <v>VAR_fin</v>
          </cell>
          <cell r="C743" t="str">
            <v>TH2O</v>
          </cell>
          <cell r="G743">
            <v>4.0817524841381529E-5</v>
          </cell>
          <cell r="H743">
            <v>1.4969400868285369E-4</v>
          </cell>
          <cell r="I743">
            <v>1.1218325262785474E-4</v>
          </cell>
        </row>
        <row r="744">
          <cell r="A744" t="str">
            <v>T_TW-FCLH2O-S2</v>
          </cell>
          <cell r="B744" t="str">
            <v>VAR_ncap</v>
          </cell>
          <cell r="C744" t="str">
            <v>-</v>
          </cell>
          <cell r="G744">
            <v>4.2876317675537E-5</v>
          </cell>
          <cell r="H744">
            <v>6.6326353733068094E-5</v>
          </cell>
          <cell r="I744">
            <v>5.6079083951050297E-5</v>
          </cell>
        </row>
        <row r="745">
          <cell r="A745" t="str">
            <v>T_TW-FCLH2O-S2</v>
          </cell>
          <cell r="B745" t="str">
            <v>VAR_cap</v>
          </cell>
          <cell r="C745" t="str">
            <v>-</v>
          </cell>
          <cell r="G745">
            <v>4.2876317675537E-5</v>
          </cell>
          <cell r="H745">
            <v>1.6005415518760254E-4</v>
          </cell>
          <cell r="I745">
            <v>1.2380263389966237E-4</v>
          </cell>
        </row>
        <row r="746">
          <cell r="A746" t="str">
            <v>D-T-ELC-TW_Bat_S2</v>
          </cell>
          <cell r="B746" t="str">
            <v>VAR_fout</v>
          </cell>
          <cell r="C746" t="str">
            <v>T-ELC-TWSTGin_S2</v>
          </cell>
          <cell r="D746">
            <v>3.49287960532211E-4</v>
          </cell>
          <cell r="E746">
            <v>5.0924110475682974E-4</v>
          </cell>
          <cell r="F746">
            <v>5.3686121505955981E-4</v>
          </cell>
          <cell r="G746">
            <v>4.929001312092572E-3</v>
          </cell>
          <cell r="H746">
            <v>6.5615765555472388E-3</v>
          </cell>
          <cell r="I746">
            <v>4.0563547353374011E-3</v>
          </cell>
        </row>
        <row r="747">
          <cell r="A747" t="str">
            <v>D-T-ELC-TW_Bat_S2</v>
          </cell>
          <cell r="B747" t="str">
            <v>VAR_fin</v>
          </cell>
          <cell r="C747" t="str">
            <v>TELC</v>
          </cell>
          <cell r="D747">
            <v>3.49287960532211E-4</v>
          </cell>
          <cell r="E747">
            <v>5.0924110475682974E-4</v>
          </cell>
          <cell r="F747">
            <v>5.3686121505955981E-4</v>
          </cell>
          <cell r="G747">
            <v>4.929001312092572E-3</v>
          </cell>
          <cell r="H747">
            <v>6.5615765555472388E-3</v>
          </cell>
          <cell r="I747">
            <v>4.0563547353374011E-3</v>
          </cell>
        </row>
        <row r="748">
          <cell r="A748" t="str">
            <v>D-T-ELC-TW_Bat_S2</v>
          </cell>
          <cell r="B748" t="str">
            <v>VAR_ncap</v>
          </cell>
          <cell r="C748" t="str">
            <v>-</v>
          </cell>
          <cell r="D748">
            <v>1.6877494147672699E-4</v>
          </cell>
          <cell r="E748">
            <v>1.0983353835836299E-6</v>
          </cell>
          <cell r="F748">
            <v>4.7953360892264996E-6</v>
          </cell>
          <cell r="G748">
            <v>3.4641053413851398E-4</v>
          </cell>
          <cell r="H748">
            <v>3.0742930467216199E-6</v>
          </cell>
          <cell r="I748">
            <v>2.5190148612900002E-4</v>
          </cell>
        </row>
        <row r="749">
          <cell r="A749" t="str">
            <v>D-T-ELC-TW_Bat_S2</v>
          </cell>
          <cell r="B749" t="str">
            <v>VAR_cap</v>
          </cell>
          <cell r="C749" t="str">
            <v>-</v>
          </cell>
          <cell r="D749">
            <v>1.6877494147672699E-4</v>
          </cell>
          <cell r="E749">
            <v>1.6987327686031101E-4</v>
          </cell>
          <cell r="F749">
            <v>1.7466861294953699E-4</v>
          </cell>
          <cell r="G749">
            <v>5.2107914708805097E-4</v>
          </cell>
          <cell r="H749">
            <v>6.9474906739118696E-4</v>
          </cell>
          <cell r="I749">
            <v>4.2929890993489501E-4</v>
          </cell>
        </row>
        <row r="750">
          <cell r="A750" t="str">
            <v>T_C-FC-H2O-S4</v>
          </cell>
          <cell r="B750" t="str">
            <v>VAR_fout</v>
          </cell>
          <cell r="C750" t="str">
            <v>TPCAR</v>
          </cell>
          <cell r="E750">
            <v>9.3320922961095539E-5</v>
          </cell>
          <cell r="F750">
            <v>2.1361389024521894E-4</v>
          </cell>
          <cell r="G750">
            <v>3.1148954659806593E-4</v>
          </cell>
          <cell r="H750">
            <v>1.2170673691478165E-3</v>
          </cell>
          <cell r="I750">
            <v>4.8685242227358795E-2</v>
          </cell>
        </row>
        <row r="751">
          <cell r="A751" t="str">
            <v>T_C-FC-H2O-S4</v>
          </cell>
          <cell r="B751" t="str">
            <v>VAR_fin</v>
          </cell>
          <cell r="C751" t="str">
            <v>TH2O</v>
          </cell>
          <cell r="E751">
            <v>1.1152746739867531E-4</v>
          </cell>
          <cell r="F751">
            <v>2.5528911871306424E-4</v>
          </cell>
          <cell r="G751">
            <v>3.7225993004512533E-4</v>
          </cell>
          <cell r="H751">
            <v>1.319748718335449E-3</v>
          </cell>
          <cell r="I751">
            <v>4.596730824122499E-2</v>
          </cell>
        </row>
        <row r="752">
          <cell r="A752" t="str">
            <v>T_C-FC-H2O-S4</v>
          </cell>
          <cell r="B752" t="str">
            <v>VAR_ncap</v>
          </cell>
          <cell r="C752" t="str">
            <v>-</v>
          </cell>
          <cell r="E752">
            <v>7.5903552319804899E-6</v>
          </cell>
          <cell r="F752">
            <v>1.19657839510664E-5</v>
          </cell>
          <cell r="G752">
            <v>1.20515496380818E-5</v>
          </cell>
          <cell r="H752">
            <v>8.6689837431015804E-5</v>
          </cell>
          <cell r="I752">
            <v>6.29759666751305E-3</v>
          </cell>
        </row>
        <row r="753">
          <cell r="A753" t="str">
            <v>T_C-FC-H2O-S4</v>
          </cell>
          <cell r="B753" t="str">
            <v>VAR_cap</v>
          </cell>
          <cell r="C753" t="str">
            <v>-</v>
          </cell>
          <cell r="E753">
            <v>7.4893036872560699E-6</v>
          </cell>
          <cell r="F753">
            <v>1.88671074754983E-5</v>
          </cell>
          <cell r="G753">
            <v>2.7474665100628799E-5</v>
          </cell>
          <cell r="H753">
            <v>1.1789892969446165E-4</v>
          </cell>
          <cell r="I753">
            <v>5.4271593603731211E-3</v>
          </cell>
        </row>
        <row r="754">
          <cell r="A754" t="str">
            <v>T_B_c-ICEDSL-S4</v>
          </cell>
          <cell r="B754" t="str">
            <v>VAR_fout</v>
          </cell>
          <cell r="C754" t="str">
            <v>CO2_T</v>
          </cell>
          <cell r="D754">
            <v>1.0539634888848619</v>
          </cell>
          <cell r="E754">
            <v>4.0028690785648101E-3</v>
          </cell>
          <cell r="F754">
            <v>1.6788829162419871E-2</v>
          </cell>
          <cell r="G754">
            <v>3.8599810161113936E-3</v>
          </cell>
          <cell r="H754">
            <v>6.6290472754335699E-3</v>
          </cell>
        </row>
        <row r="755">
          <cell r="A755" t="str">
            <v>T_B_c-ICEDSL-S4</v>
          </cell>
          <cell r="B755" t="str">
            <v>VAR_fout</v>
          </cell>
          <cell r="C755" t="str">
            <v>TPBSc</v>
          </cell>
          <cell r="D755">
            <v>5.5568868153840442E-4</v>
          </cell>
          <cell r="E755">
            <v>2.1248446903387874E-6</v>
          </cell>
          <cell r="F755">
            <v>9.0767961747596327E-6</v>
          </cell>
          <cell r="G755">
            <v>2.2076157990949512E-6</v>
          </cell>
          <cell r="H755">
            <v>4.4218447644731813E-6</v>
          </cell>
        </row>
        <row r="756">
          <cell r="A756" t="str">
            <v>T_B_c-ICEDSL-S4</v>
          </cell>
          <cell r="B756" t="str">
            <v>VAR_fin</v>
          </cell>
          <cell r="C756" t="str">
            <v>TDSL</v>
          </cell>
          <cell r="D756">
            <v>1.4378765196246403E-2</v>
          </cell>
          <cell r="E756">
            <v>5.4609400798974215E-5</v>
          </cell>
          <cell r="F756">
            <v>2.2904268980108945E-4</v>
          </cell>
          <cell r="G756">
            <v>5.2660041147495134E-5</v>
          </cell>
          <cell r="H756">
            <v>9.0437207031835823E-5</v>
          </cell>
        </row>
        <row r="757">
          <cell r="A757" t="str">
            <v>T_B_c-ICEDSL-S4</v>
          </cell>
          <cell r="B757" t="str">
            <v>VAR_ncap</v>
          </cell>
          <cell r="C757" t="str">
            <v>-</v>
          </cell>
          <cell r="E757">
            <v>1.3647482387025299E-8</v>
          </cell>
          <cell r="F757">
            <v>3.4097950486904498E-8</v>
          </cell>
          <cell r="G757">
            <v>1.35734078446146E-8</v>
          </cell>
          <cell r="H757">
            <v>3.2518919057359098E-8</v>
          </cell>
        </row>
        <row r="758">
          <cell r="A758" t="str">
            <v>T_B_c-ICEDSL-S4</v>
          </cell>
          <cell r="B758" t="str">
            <v>VAR_cap</v>
          </cell>
          <cell r="C758" t="str">
            <v>-</v>
          </cell>
          <cell r="D758">
            <v>1.2768565487592703E-5</v>
          </cell>
          <cell r="E758">
            <v>5.977184813362558E-8</v>
          </cell>
          <cell r="F758">
            <v>1.2034745229333525E-7</v>
          </cell>
          <cell r="G758">
            <v>5.4966541352822225E-8</v>
          </cell>
          <cell r="H758">
            <v>7.1288033737505403E-8</v>
          </cell>
          <cell r="I758">
            <v>5.7067007600886099E-9</v>
          </cell>
        </row>
        <row r="759">
          <cell r="A759" t="str">
            <v>D-T-ELC-HGV</v>
          </cell>
          <cell r="B759" t="str">
            <v>VAR_fout</v>
          </cell>
          <cell r="C759" t="str">
            <v>T-ELC-HGV_BatSTGin</v>
          </cell>
          <cell r="D759">
            <v>9.9428607016767909E-3</v>
          </cell>
          <cell r="E759">
            <v>2.9622121266578674E-2</v>
          </cell>
          <cell r="F759">
            <v>8.1438671031209192E-2</v>
          </cell>
          <cell r="G759">
            <v>0.28851330844237971</v>
          </cell>
          <cell r="H759">
            <v>1.2154151846667629</v>
          </cell>
          <cell r="I759">
            <v>4.0811051132285545</v>
          </cell>
        </row>
        <row r="760">
          <cell r="A760" t="str">
            <v>D-T-ELC-HGV</v>
          </cell>
          <cell r="B760" t="str">
            <v>VAR_fin</v>
          </cell>
          <cell r="C760" t="str">
            <v>TELC</v>
          </cell>
          <cell r="D760">
            <v>9.9428607016767909E-3</v>
          </cell>
          <cell r="E760">
            <v>2.9622121266578674E-2</v>
          </cell>
          <cell r="F760">
            <v>8.1438671031209192E-2</v>
          </cell>
          <cell r="G760">
            <v>0.28851330844237971</v>
          </cell>
          <cell r="H760">
            <v>1.2154151846667629</v>
          </cell>
          <cell r="I760">
            <v>4.0811051132285545</v>
          </cell>
        </row>
        <row r="761">
          <cell r="A761" t="str">
            <v>D-T-ELC-HGV</v>
          </cell>
          <cell r="B761" t="str">
            <v>VAR_ncap</v>
          </cell>
          <cell r="C761" t="str">
            <v>-</v>
          </cell>
          <cell r="D761">
            <v>1.44203341973359E-3</v>
          </cell>
          <cell r="E761">
            <v>2.4328603233924502E-3</v>
          </cell>
          <cell r="F761">
            <v>6.5954675693222003E-3</v>
          </cell>
          <cell r="G761">
            <v>3.0207259168154501E-2</v>
          </cell>
          <cell r="H761">
            <v>0.102785245881326</v>
          </cell>
          <cell r="I761">
            <v>0.49484481895846399</v>
          </cell>
        </row>
        <row r="762">
          <cell r="A762" t="str">
            <v>D-T-ELC-HGV</v>
          </cell>
          <cell r="B762" t="str">
            <v>VAR_cap</v>
          </cell>
          <cell r="C762" t="str">
            <v>-</v>
          </cell>
          <cell r="D762">
            <v>1.44203341973359E-3</v>
          </cell>
          <cell r="E762">
            <v>3.8748937431260398E-3</v>
          </cell>
          <cell r="F762">
            <v>1.04703613124482E-2</v>
          </cell>
          <cell r="G762">
            <v>3.5993235992802797E-2</v>
          </cell>
          <cell r="H762">
            <v>0.148193353825989</v>
          </cell>
          <cell r="I762">
            <v>0.51288246159234896</v>
          </cell>
        </row>
        <row r="763">
          <cell r="A763" t="str">
            <v>T_TW-FCLH2O-S3</v>
          </cell>
          <cell r="B763" t="str">
            <v>VAR_fout</v>
          </cell>
          <cell r="C763" t="str">
            <v>TPTWL</v>
          </cell>
          <cell r="G763">
            <v>6.5106574389498987E-5</v>
          </cell>
          <cell r="H763">
            <v>2.1817939716312415E-4</v>
          </cell>
          <cell r="I763">
            <v>2.2300260044462745E-4</v>
          </cell>
        </row>
        <row r="764">
          <cell r="A764" t="str">
            <v>T_TW-FCLH2O-S3</v>
          </cell>
          <cell r="B764" t="str">
            <v>VAR_fin</v>
          </cell>
          <cell r="C764" t="str">
            <v>TH2O</v>
          </cell>
          <cell r="G764">
            <v>3.6978745666074477E-5</v>
          </cell>
          <cell r="H764">
            <v>1.2189280263174341E-4</v>
          </cell>
          <cell r="I764">
            <v>1.2237520293307847E-4</v>
          </cell>
        </row>
        <row r="765">
          <cell r="A765" t="str">
            <v>T_TW-FCLH2O-S3</v>
          </cell>
          <cell r="B765" t="str">
            <v>VAR_ncap</v>
          </cell>
          <cell r="C765" t="str">
            <v>-</v>
          </cell>
          <cell r="G765">
            <v>2.5172156185013801E-5</v>
          </cell>
          <cell r="H765">
            <v>2.7881055765195399E-5</v>
          </cell>
          <cell r="I765">
            <v>2.7305143817733002E-5</v>
          </cell>
        </row>
        <row r="766">
          <cell r="A766" t="str">
            <v>T_TW-FCLH2O-S3</v>
          </cell>
          <cell r="B766" t="str">
            <v>VAR_cap</v>
          </cell>
          <cell r="C766" t="str">
            <v>-</v>
          </cell>
          <cell r="G766">
            <v>2.5172156185013801E-5</v>
          </cell>
          <cell r="H766">
            <v>8.4113171325842997E-5</v>
          </cell>
          <cell r="I766">
            <v>8.6413616409002441E-5</v>
          </cell>
        </row>
        <row r="767">
          <cell r="A767" t="str">
            <v>D-T-ELC-TW_Bat_S3</v>
          </cell>
          <cell r="B767" t="str">
            <v>VAR_fout</v>
          </cell>
          <cell r="C767" t="str">
            <v>T-ELC-TWSTGin_S3</v>
          </cell>
          <cell r="D767">
            <v>8.6891827649013159E-5</v>
          </cell>
          <cell r="E767">
            <v>1.8769882586513627E-4</v>
          </cell>
          <cell r="F767">
            <v>2.2737840096251038E-4</v>
          </cell>
          <cell r="G767">
            <v>5.9465650280471107E-3</v>
          </cell>
          <cell r="H767">
            <v>1.189203769896436E-2</v>
          </cell>
          <cell r="I767">
            <v>6.8184172959518301E-3</v>
          </cell>
        </row>
        <row r="768">
          <cell r="A768" t="str">
            <v>D-T-ELC-TW_Bat_S3</v>
          </cell>
          <cell r="B768" t="str">
            <v>VAR_fin</v>
          </cell>
          <cell r="C768" t="str">
            <v>TELC</v>
          </cell>
          <cell r="D768">
            <v>8.6891827649013159E-5</v>
          </cell>
          <cell r="E768">
            <v>1.8769882586513627E-4</v>
          </cell>
          <cell r="F768">
            <v>2.2737840096251038E-4</v>
          </cell>
          <cell r="G768">
            <v>5.9465650280471107E-3</v>
          </cell>
          <cell r="H768">
            <v>1.189203769896436E-2</v>
          </cell>
          <cell r="I768">
            <v>6.8184172959518301E-3</v>
          </cell>
        </row>
        <row r="769">
          <cell r="A769" t="str">
            <v>D-T-ELC-TW_Bat_S3</v>
          </cell>
          <cell r="B769" t="str">
            <v>VAR_ncap</v>
          </cell>
          <cell r="C769" t="str">
            <v>-</v>
          </cell>
          <cell r="D769">
            <v>1.8360598565977501E-4</v>
          </cell>
          <cell r="E769">
            <v>1.27435232474806E-6</v>
          </cell>
          <cell r="F769">
            <v>8.7302992136993304E-6</v>
          </cell>
          <cell r="G769">
            <v>4.3512574067095601E-4</v>
          </cell>
          <cell r="H769">
            <v>1.44104855193141E-5</v>
          </cell>
          <cell r="I769">
            <v>8.1455676621508407E-6</v>
          </cell>
        </row>
        <row r="770">
          <cell r="A770" t="str">
            <v>D-T-ELC-TW_Bat_S3</v>
          </cell>
          <cell r="B770" t="str">
            <v>VAR_cap</v>
          </cell>
          <cell r="C770" t="str">
            <v>-</v>
          </cell>
          <cell r="D770">
            <v>1.8360598565977501E-4</v>
          </cell>
          <cell r="E770">
            <v>1.84880337984523E-4</v>
          </cell>
          <cell r="F770">
            <v>1.9361063719822199E-4</v>
          </cell>
          <cell r="G770">
            <v>6.2873637786917797E-4</v>
          </cell>
          <cell r="H770">
            <v>1.25796826545958E-3</v>
          </cell>
          <cell r="I770">
            <v>7.2123167121573503E-4</v>
          </cell>
        </row>
        <row r="771">
          <cell r="A771" t="str">
            <v>T_TW-FCLH2O-S4</v>
          </cell>
          <cell r="B771" t="str">
            <v>VAR_fout</v>
          </cell>
          <cell r="C771" t="str">
            <v>TPTWL</v>
          </cell>
          <cell r="G771">
            <v>3.3943652881769355E-5</v>
          </cell>
          <cell r="H771">
            <v>1.1805846253025173E-4</v>
          </cell>
          <cell r="I771">
            <v>1.4452176860928835E-4</v>
          </cell>
        </row>
        <row r="772">
          <cell r="A772" t="str">
            <v>T_TW-FCLH2O-S4</v>
          </cell>
          <cell r="B772" t="str">
            <v>VAR_fin</v>
          </cell>
          <cell r="C772" t="str">
            <v>TH2O</v>
          </cell>
          <cell r="G772">
            <v>2.1730318859247962E-5</v>
          </cell>
          <cell r="H772">
            <v>7.4134059903334048E-5</v>
          </cell>
          <cell r="I772">
            <v>8.9373874160644586E-5</v>
          </cell>
        </row>
        <row r="773">
          <cell r="A773" t="str">
            <v>T_TW-FCLH2O-S4</v>
          </cell>
          <cell r="B773" t="str">
            <v>VAR_ncap</v>
          </cell>
          <cell r="C773" t="str">
            <v>-</v>
          </cell>
          <cell r="G773">
            <v>1.2770575032006899E-5</v>
          </cell>
          <cell r="H773">
            <v>1.5630632671301498E-5</v>
          </cell>
          <cell r="I773">
            <v>1.4776380384033E-5</v>
          </cell>
        </row>
        <row r="774">
          <cell r="A774" t="str">
            <v>T_TW-FCLH2O-S4</v>
          </cell>
          <cell r="B774" t="str">
            <v>VAR_cap</v>
          </cell>
          <cell r="C774" t="str">
            <v>-</v>
          </cell>
          <cell r="G774">
            <v>1.2770575032006899E-5</v>
          </cell>
          <cell r="H774">
            <v>4.4562745497459722E-5</v>
          </cell>
          <cell r="I774">
            <v>5.4845223841570321E-5</v>
          </cell>
        </row>
        <row r="775">
          <cell r="A775" t="str">
            <v>D-T-ELC-TW_Bat_S4</v>
          </cell>
          <cell r="B775" t="str">
            <v>VAR_fout</v>
          </cell>
          <cell r="C775" t="str">
            <v>T-ELC-TWSTGin_S4</v>
          </cell>
          <cell r="D775">
            <v>9.1641061423124629E-5</v>
          </cell>
          <cell r="E775">
            <v>1.8212865283251915E-4</v>
          </cell>
          <cell r="F775">
            <v>2.4339131952516888E-4</v>
          </cell>
          <cell r="G775">
            <v>5.9060352390273071E-3</v>
          </cell>
          <cell r="H775">
            <v>1.3806239606306741E-2</v>
          </cell>
          <cell r="I775">
            <v>1.0873169994603875E-2</v>
          </cell>
        </row>
        <row r="776">
          <cell r="A776" t="str">
            <v>D-T-ELC-TW_Bat_S4</v>
          </cell>
          <cell r="B776" t="str">
            <v>VAR_fin</v>
          </cell>
          <cell r="C776" t="str">
            <v>TELC</v>
          </cell>
          <cell r="D776">
            <v>9.1641061423124629E-5</v>
          </cell>
          <cell r="E776">
            <v>1.8212865283251915E-4</v>
          </cell>
          <cell r="F776">
            <v>2.4339131952516888E-4</v>
          </cell>
          <cell r="G776">
            <v>5.9060352390273071E-3</v>
          </cell>
          <cell r="H776">
            <v>1.3806239606306741E-2</v>
          </cell>
          <cell r="I776">
            <v>1.0873169994603875E-2</v>
          </cell>
        </row>
        <row r="777">
          <cell r="A777" t="str">
            <v>D-T-ELC-TW_Bat_S4</v>
          </cell>
          <cell r="B777" t="str">
            <v>VAR_ncap</v>
          </cell>
          <cell r="C777" t="str">
            <v>-</v>
          </cell>
          <cell r="D777">
            <v>2.1140422746063201E-4</v>
          </cell>
          <cell r="E777">
            <v>1.3736112785923201E-6</v>
          </cell>
          <cell r="F777">
            <v>3.4289920302571399E-6</v>
          </cell>
          <cell r="G777">
            <v>4.0823850396752201E-4</v>
          </cell>
          <cell r="H777">
            <v>2.8300260754765301E-5</v>
          </cell>
          <cell r="I777">
            <v>2.7199694430588199E-5</v>
          </cell>
        </row>
        <row r="778">
          <cell r="A778" t="str">
            <v>D-T-ELC-TW_Bat_S4</v>
          </cell>
          <cell r="B778" t="str">
            <v>VAR_cap</v>
          </cell>
          <cell r="C778" t="str">
            <v>-</v>
          </cell>
          <cell r="D778">
            <v>2.1140422746063201E-4</v>
          </cell>
          <cell r="E778">
            <v>2.12777838739224E-4</v>
          </cell>
          <cell r="F778">
            <v>2.16206830769482E-4</v>
          </cell>
          <cell r="G778">
            <v>6.2444533473700401E-4</v>
          </cell>
          <cell r="H778">
            <v>1.4604836020073199E-3</v>
          </cell>
          <cell r="I778">
            <v>1.1502177537453899E-3</v>
          </cell>
        </row>
        <row r="779">
          <cell r="A779" t="str">
            <v>T_B_u-ICENGA-S1</v>
          </cell>
          <cell r="B779" t="str">
            <v>VAR_fout</v>
          </cell>
          <cell r="C779" t="str">
            <v>CO2_T</v>
          </cell>
          <cell r="E779">
            <v>1.5619309229757201E-2</v>
          </cell>
          <cell r="F779">
            <v>0.30019990219701531</v>
          </cell>
          <cell r="G779">
            <v>8.1675996522576594E-2</v>
          </cell>
          <cell r="H779">
            <v>0.11013669521668046</v>
          </cell>
          <cell r="I779">
            <v>0.1334030241985234</v>
          </cell>
        </row>
        <row r="780">
          <cell r="A780" t="str">
            <v>T_B_u-ICENGA-S1</v>
          </cell>
          <cell r="B780" t="str">
            <v>VAR_fout</v>
          </cell>
          <cell r="C780" t="str">
            <v>TPBSu</v>
          </cell>
          <cell r="E780">
            <v>3.3298351098766399E-5</v>
          </cell>
          <cell r="F780">
            <v>6.7283325996081184E-4</v>
          </cell>
          <cell r="G780">
            <v>1.8887089573870115E-4</v>
          </cell>
          <cell r="H780">
            <v>2.8848161800256751E-4</v>
          </cell>
          <cell r="I780">
            <v>3.8824848399456741E-4</v>
          </cell>
        </row>
        <row r="781">
          <cell r="A781" t="str">
            <v>T_B_u-ICENGA-S1</v>
          </cell>
          <cell r="B781" t="str">
            <v>VAR_fin</v>
          </cell>
          <cell r="C781" t="str">
            <v>TNGA</v>
          </cell>
          <cell r="E781">
            <v>2.7693810691058863E-4</v>
          </cell>
          <cell r="F781">
            <v>5.3226933013655157E-3</v>
          </cell>
          <cell r="G781">
            <v>1.4481559667123515E-3</v>
          </cell>
          <cell r="H781">
            <v>1.9527782839836956E-3</v>
          </cell>
          <cell r="I781">
            <v>2.3653018474915429E-3</v>
          </cell>
        </row>
        <row r="782">
          <cell r="A782" t="str">
            <v>T_B_u-ICENGA-S1</v>
          </cell>
          <cell r="B782" t="str">
            <v>VAR_ncap</v>
          </cell>
          <cell r="C782" t="str">
            <v>-</v>
          </cell>
          <cell r="E782">
            <v>7.7598139239354105E-7</v>
          </cell>
          <cell r="F782">
            <v>1.2176436128071699E-5</v>
          </cell>
          <cell r="G782">
            <v>1.71839975792044E-6</v>
          </cell>
          <cell r="H782">
            <v>2.3083468019877601E-6</v>
          </cell>
          <cell r="I782">
            <v>7.7807781129044503E-6</v>
          </cell>
        </row>
        <row r="783">
          <cell r="A783" t="str">
            <v>T_B_u-ICENGA-S1</v>
          </cell>
          <cell r="B783" t="str">
            <v>VAR_cap</v>
          </cell>
          <cell r="C783" t="str">
            <v>-</v>
          </cell>
          <cell r="E783">
            <v>7.7598139239354105E-7</v>
          </cell>
          <cell r="F783">
            <v>1.29524175204653E-5</v>
          </cell>
          <cell r="G783">
            <v>3.8483770148209987E-6</v>
          </cell>
          <cell r="H783">
            <v>5.9089129381240874E-6</v>
          </cell>
          <cell r="I783">
            <v>9.5164617234071277E-6</v>
          </cell>
        </row>
        <row r="784">
          <cell r="A784" t="str">
            <v>T_B_u-ICENGA-S2</v>
          </cell>
          <cell r="B784" t="str">
            <v>VAR_fout</v>
          </cell>
          <cell r="C784" t="str">
            <v>CO2_T</v>
          </cell>
          <cell r="E784">
            <v>1.6313868441414098E-2</v>
          </cell>
          <cell r="F784">
            <v>0.1506608753913575</v>
          </cell>
          <cell r="G784">
            <v>0.2177975450573737</v>
          </cell>
          <cell r="H784">
            <v>0.1311248663984789</v>
          </cell>
          <cell r="I784">
            <v>6.1705951304411796E-2</v>
          </cell>
        </row>
        <row r="785">
          <cell r="A785" t="str">
            <v>T_B_u-ICENGA-S2</v>
          </cell>
          <cell r="B785" t="str">
            <v>VAR_fout</v>
          </cell>
          <cell r="C785" t="str">
            <v>TPBSu</v>
          </cell>
          <cell r="E785">
            <v>2.4585947401567048E-5</v>
          </cell>
          <cell r="F785">
            <v>2.3738058093972797E-4</v>
          </cell>
          <cell r="G785">
            <v>3.5301293978354248E-4</v>
          </cell>
          <cell r="H785">
            <v>2.3993723823082549E-4</v>
          </cell>
          <cell r="I785">
            <v>1.2050376361560237E-4</v>
          </cell>
        </row>
        <row r="786">
          <cell r="A786" t="str">
            <v>T_B_u-ICENGA-S2</v>
          </cell>
          <cell r="B786" t="str">
            <v>VAR_fin</v>
          </cell>
          <cell r="C786" t="str">
            <v>TNGA</v>
          </cell>
          <cell r="E786">
            <v>2.892529865498958E-4</v>
          </cell>
          <cell r="F786">
            <v>2.6712921168680361E-3</v>
          </cell>
          <cell r="G786">
            <v>3.8616586003080372E-3</v>
          </cell>
          <cell r="H786">
            <v>2.3249089786964374E-3</v>
          </cell>
          <cell r="I786">
            <v>1.0940771507874413E-3</v>
          </cell>
        </row>
        <row r="787">
          <cell r="A787" t="str">
            <v>T_B_u-ICENGA-S2</v>
          </cell>
          <cell r="B787" t="str">
            <v>VAR_ncap</v>
          </cell>
          <cell r="C787" t="str">
            <v>-</v>
          </cell>
          <cell r="E787">
            <v>5.5842105107847204E-7</v>
          </cell>
          <cell r="F787">
            <v>4.0057249287575797E-6</v>
          </cell>
          <cell r="G787">
            <v>2.2602743867857402E-6</v>
          </cell>
          <cell r="H787">
            <v>1.74691184255416E-6</v>
          </cell>
          <cell r="I787">
            <v>1.0713737394335E-6</v>
          </cell>
        </row>
        <row r="788">
          <cell r="A788" t="str">
            <v>T_B_u-ICENGA-S2</v>
          </cell>
          <cell r="B788" t="str">
            <v>VAR_cap</v>
          </cell>
          <cell r="C788" t="str">
            <v>-</v>
          </cell>
          <cell r="E788">
            <v>5.5842105107847204E-7</v>
          </cell>
          <cell r="F788">
            <v>4.5641459798360504E-6</v>
          </cell>
          <cell r="G788">
            <v>6.734654528056688E-6</v>
          </cell>
          <cell r="H788">
            <v>4.6585334148882901E-6</v>
          </cell>
          <cell r="I788">
            <v>2.3881599204892798E-6</v>
          </cell>
        </row>
        <row r="789">
          <cell r="A789" t="str">
            <v>T_B_c-ICEDSLEXT</v>
          </cell>
          <cell r="B789" t="str">
            <v>VAR_fout</v>
          </cell>
          <cell r="C789" t="str">
            <v>CO2_T</v>
          </cell>
          <cell r="D789">
            <v>0.441751320230162</v>
          </cell>
          <cell r="E789">
            <v>0.44076725070897499</v>
          </cell>
          <cell r="F789">
            <v>0.43739241897535103</v>
          </cell>
        </row>
        <row r="790">
          <cell r="A790" t="str">
            <v>T_B_c-ICEDSLEXT</v>
          </cell>
          <cell r="B790" t="str">
            <v>VAR_fout</v>
          </cell>
          <cell r="C790" t="str">
            <v>TPBSc</v>
          </cell>
          <cell r="D790">
            <v>5.9966383285887652E-2</v>
          </cell>
          <cell r="E790">
            <v>4.7983658628358822E-2</v>
          </cell>
          <cell r="F790">
            <v>2.9978639122862725E-2</v>
          </cell>
        </row>
        <row r="791">
          <cell r="A791" t="str">
            <v>T_B_c-ICEDSLEXT</v>
          </cell>
          <cell r="B791" t="str">
            <v>VAR_fin</v>
          </cell>
          <cell r="C791" t="str">
            <v>TDSL</v>
          </cell>
          <cell r="D791">
            <v>6.0266210126897922E-3</v>
          </cell>
          <cell r="E791">
            <v>6.0131957804771541E-3</v>
          </cell>
          <cell r="F791">
            <v>5.9671544198547262E-3</v>
          </cell>
        </row>
        <row r="792">
          <cell r="A792" t="str">
            <v>T_B_c-ICEDSLEXT</v>
          </cell>
          <cell r="B792" t="str">
            <v>VAR_cap</v>
          </cell>
          <cell r="C792" t="str">
            <v>-</v>
          </cell>
          <cell r="D792">
            <v>1.30332047521267E-3</v>
          </cell>
          <cell r="E792">
            <v>1.04265638017014E-3</v>
          </cell>
          <cell r="F792">
            <v>6.5166023760633498E-4</v>
          </cell>
        </row>
        <row r="793">
          <cell r="A793" t="str">
            <v>T_B_u-ICENGA-S3</v>
          </cell>
          <cell r="B793" t="str">
            <v>VAR_fout</v>
          </cell>
          <cell r="C793" t="str">
            <v>CO2_T</v>
          </cell>
          <cell r="E793">
            <v>1.84639740581726E-2</v>
          </cell>
          <cell r="F793">
            <v>5.3385378953958131</v>
          </cell>
          <cell r="G793">
            <v>5.5874280084484864</v>
          </cell>
          <cell r="H793">
            <v>12.707108657501621</v>
          </cell>
          <cell r="I793">
            <v>1.6769759873261902</v>
          </cell>
        </row>
        <row r="794">
          <cell r="A794" t="str">
            <v>T_B_u-ICENGA-S3</v>
          </cell>
          <cell r="B794" t="str">
            <v>VAR_fout</v>
          </cell>
          <cell r="C794" t="str">
            <v>TPBSu</v>
          </cell>
          <cell r="E794">
            <v>1.8471220009486405E-5</v>
          </cell>
          <cell r="F794">
            <v>5.6172855416982258E-3</v>
          </cell>
          <cell r="G794">
            <v>5.9017143711069106E-3</v>
          </cell>
          <cell r="H794">
            <v>1.5516271929953336E-2</v>
          </cell>
          <cell r="I794">
            <v>2.1140820534550479E-3</v>
          </cell>
        </row>
        <row r="795">
          <cell r="A795" t="str">
            <v>T_B_u-ICENGA-S3</v>
          </cell>
          <cell r="B795" t="str">
            <v>VAR_fin</v>
          </cell>
          <cell r="C795" t="str">
            <v>TNGA</v>
          </cell>
          <cell r="E795">
            <v>3.2737542656334332E-4</v>
          </cell>
          <cell r="F795">
            <v>9.4654927223329896E-2</v>
          </cell>
          <cell r="G795">
            <v>9.9067872490221448E-2</v>
          </cell>
          <cell r="H795">
            <v>0.22530334499116378</v>
          </cell>
          <cell r="I795">
            <v>2.973361679656358E-2</v>
          </cell>
        </row>
        <row r="796">
          <cell r="A796" t="str">
            <v>T_B_u-ICENGA-S3</v>
          </cell>
          <cell r="B796" t="str">
            <v>VAR_ncap</v>
          </cell>
          <cell r="C796" t="str">
            <v>-</v>
          </cell>
          <cell r="E796">
            <v>4.0116450842428602E-7</v>
          </cell>
          <cell r="F796">
            <v>1.05568364294119E-4</v>
          </cell>
          <cell r="G796">
            <v>5.4739467966024896E-6</v>
          </cell>
          <cell r="H796">
            <v>1.1374772726539901E-4</v>
          </cell>
          <cell r="I796">
            <v>9.3054271884344002E-7</v>
          </cell>
        </row>
        <row r="797">
          <cell r="A797" t="str">
            <v>T_B_u-ICENGA-S3</v>
          </cell>
          <cell r="B797" t="str">
            <v>VAR_cap</v>
          </cell>
          <cell r="C797" t="str">
            <v>-</v>
          </cell>
          <cell r="E797">
            <v>4.0116450842428602E-7</v>
          </cell>
          <cell r="F797">
            <v>1.05969528802543E-4</v>
          </cell>
          <cell r="G797">
            <v>1.1127999855266899E-4</v>
          </cell>
          <cell r="H797">
            <v>2.92658620850969E-4</v>
          </cell>
          <cell r="I797">
            <v>3.9891556076123301E-5</v>
          </cell>
        </row>
        <row r="798">
          <cell r="A798" t="str">
            <v>T_B_u-ICENGA-S4</v>
          </cell>
          <cell r="B798" t="str">
            <v>VAR_fout</v>
          </cell>
          <cell r="C798" t="str">
            <v>CO2_T</v>
          </cell>
          <cell r="F798">
            <v>4.9204542242092305E-3</v>
          </cell>
          <cell r="G798">
            <v>4.2967989249230601E-3</v>
          </cell>
          <cell r="H798">
            <v>7.1359580138216899E-3</v>
          </cell>
          <cell r="I798">
            <v>3.3303264080355099E-4</v>
          </cell>
        </row>
        <row r="799">
          <cell r="A799" t="str">
            <v>T_B_u-ICENGA-S4</v>
          </cell>
          <cell r="B799" t="str">
            <v>VAR_fout</v>
          </cell>
          <cell r="C799" t="str">
            <v>TPBSu</v>
          </cell>
          <cell r="F799">
            <v>3.4237900309893783E-6</v>
          </cell>
          <cell r="G799">
            <v>3.0986761881647624E-6</v>
          </cell>
          <cell r="H799">
            <v>5.8498711101851192E-6</v>
          </cell>
          <cell r="I799">
            <v>2.9455898622493996E-7</v>
          </cell>
        </row>
        <row r="800">
          <cell r="A800" t="str">
            <v>T_B_u-ICENGA-S4</v>
          </cell>
          <cell r="B800" t="str">
            <v>VAR_fin</v>
          </cell>
          <cell r="C800" t="str">
            <v>TNGA</v>
          </cell>
          <cell r="F800">
            <v>8.7242096173922547E-5</v>
          </cell>
          <cell r="G800">
            <v>7.6184378101472591E-5</v>
          </cell>
          <cell r="H800">
            <v>1.2652407825924976E-4</v>
          </cell>
          <cell r="I800">
            <v>5.9048340568005542E-6</v>
          </cell>
        </row>
        <row r="801">
          <cell r="A801" t="str">
            <v>T_B_u-ICENGA-S4</v>
          </cell>
          <cell r="B801" t="str">
            <v>VAR_ncap</v>
          </cell>
          <cell r="C801" t="str">
            <v>-</v>
          </cell>
          <cell r="E801">
            <v>1.02946350142136E-8</v>
          </cell>
          <cell r="F801">
            <v>3.9974167133914402E-8</v>
          </cell>
          <cell r="G801">
            <v>2.03461675440225E-8</v>
          </cell>
          <cell r="H801">
            <v>3.9797490338243999E-8</v>
          </cell>
          <cell r="I801">
            <v>1.06850810362894E-8</v>
          </cell>
        </row>
        <row r="802">
          <cell r="A802" t="str">
            <v>T_B_u-ICENGA-S4</v>
          </cell>
          <cell r="B802" t="str">
            <v>VAR_cap</v>
          </cell>
          <cell r="C802" t="str">
            <v>-</v>
          </cell>
          <cell r="E802">
            <v>1.02946350142136E-8</v>
          </cell>
          <cell r="F802">
            <v>5.0268802148127998E-8</v>
          </cell>
          <cell r="G802">
            <v>5.2720180461391899E-8</v>
          </cell>
          <cell r="H802">
            <v>8.3236750095394901E-8</v>
          </cell>
          <cell r="I802">
            <v>1.76690883448435E-8</v>
          </cell>
        </row>
        <row r="803">
          <cell r="A803"/>
          <cell r="B803"/>
          <cell r="C803"/>
        </row>
        <row r="804">
          <cell r="A804"/>
          <cell r="B804"/>
          <cell r="C804"/>
        </row>
        <row r="805">
          <cell r="A805"/>
          <cell r="B805"/>
          <cell r="C805"/>
        </row>
        <row r="806">
          <cell r="A806"/>
          <cell r="B806"/>
          <cell r="C806"/>
        </row>
        <row r="807">
          <cell r="A807"/>
          <cell r="B807"/>
          <cell r="C807"/>
        </row>
      </sheetData>
      <sheetData sheetId="29">
        <row r="9">
          <cell r="B9">
            <v>18.873012719820398</v>
          </cell>
          <cell r="C9">
            <v>22.21618423228276</v>
          </cell>
          <cell r="D9">
            <v>28.221098850591986</v>
          </cell>
          <cell r="E9">
            <v>35.241697674436594</v>
          </cell>
          <cell r="F9">
            <v>43.058389335579776</v>
          </cell>
          <cell r="G9">
            <v>125.8991744319619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2.2427286902557554E-2</v>
          </cell>
          <cell r="F28">
            <v>0.12510089889344561</v>
          </cell>
          <cell r="G28">
            <v>49.196084644514301</v>
          </cell>
        </row>
      </sheetData>
      <sheetData sheetId="30"/>
      <sheetData sheetId="31"/>
      <sheetData sheetId="32">
        <row r="14">
          <cell r="B14">
            <v>82.760005224486434</v>
          </cell>
          <cell r="C14">
            <v>82.759854034513822</v>
          </cell>
          <cell r="D14">
            <v>64.798355705692089</v>
          </cell>
          <cell r="E14">
            <v>68.127463275054211</v>
          </cell>
          <cell r="F14">
            <v>32.820794864953676</v>
          </cell>
          <cell r="G14">
            <v>0</v>
          </cell>
        </row>
        <row r="15">
          <cell r="B15">
            <v>66.745681733960225</v>
          </cell>
          <cell r="C15">
            <v>49.798803172271725</v>
          </cell>
          <cell r="D15">
            <v>68.534475041310913</v>
          </cell>
          <cell r="E15">
            <v>70.23307264613419</v>
          </cell>
          <cell r="F15">
            <v>70.031711325345952</v>
          </cell>
          <cell r="G15">
            <v>72.196101599248834</v>
          </cell>
        </row>
        <row r="16">
          <cell r="B16">
            <v>66.632403487301431</v>
          </cell>
          <cell r="C16">
            <v>55.764008595863004</v>
          </cell>
          <cell r="D16">
            <v>65.550878504726043</v>
          </cell>
          <cell r="E16">
            <v>64.466209482422855</v>
          </cell>
          <cell r="F16">
            <v>65.281489048397177</v>
          </cell>
          <cell r="G16">
            <v>63.117101921127755</v>
          </cell>
        </row>
        <row r="17">
          <cell r="B17">
            <v>12.841920929147433</v>
          </cell>
          <cell r="C17">
            <v>16.036451790742518</v>
          </cell>
          <cell r="D17">
            <v>7.302399013282824</v>
          </cell>
          <cell r="E17">
            <v>12.62060404945232</v>
          </cell>
          <cell r="F17">
            <v>13.086286178172367</v>
          </cell>
          <cell r="G17">
            <v>13.478398421504297</v>
          </cell>
        </row>
        <row r="18">
          <cell r="B18">
            <v>3.9601746795513988E-2</v>
          </cell>
          <cell r="C18">
            <v>1.5331921141533987E-4</v>
          </cell>
          <cell r="D18">
            <v>3.5708741924546173E-3</v>
          </cell>
          <cell r="E18">
            <v>7.0356823322589043E-4</v>
          </cell>
          <cell r="F18">
            <v>1.6855638750750649E-3</v>
          </cell>
          <cell r="G18">
            <v>2.4000663826043317E-6</v>
          </cell>
        </row>
        <row r="19">
          <cell r="B19">
            <v>6.5070017455010252</v>
          </cell>
          <cell r="C19">
            <v>7.3027704191288665</v>
          </cell>
          <cell r="D19">
            <v>7.4118206386766792</v>
          </cell>
          <cell r="E19">
            <v>7.3981427741553514</v>
          </cell>
          <cell r="F19">
            <v>4.599292898812017</v>
          </cell>
          <cell r="G19">
            <v>4.6534340704763908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3.0280393386739477</v>
          </cell>
          <cell r="G20">
            <v>4.4441382232499214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5.0224230319153393E-2</v>
          </cell>
          <cell r="G21">
            <v>1.8265501876174272E-3</v>
          </cell>
        </row>
        <row r="22">
          <cell r="B22">
            <v>0</v>
          </cell>
          <cell r="C22">
            <v>6.1078444730581192E-4</v>
          </cell>
          <cell r="D22">
            <v>7.2045491556006957E-3</v>
          </cell>
          <cell r="E22">
            <v>3.9027927886708968E-3</v>
          </cell>
          <cell r="F22">
            <v>0.12362093468501702</v>
          </cell>
          <cell r="G22">
            <v>1.0099970441606976E-3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1.0422199797364034E-2</v>
          </cell>
          <cell r="G23">
            <v>1.056270385735531E-2</v>
          </cell>
        </row>
        <row r="24">
          <cell r="B24">
            <v>0.96588174661719384</v>
          </cell>
          <cell r="C24">
            <v>6.0211521531463523E-4</v>
          </cell>
          <cell r="D24">
            <v>7.6792665892529465E-3</v>
          </cell>
          <cell r="E24">
            <v>1.8088845221543262E-2</v>
          </cell>
          <cell r="F24">
            <v>1.0492883368103376E-2</v>
          </cell>
          <cell r="G24">
            <v>5.0804715444920687E-4</v>
          </cell>
        </row>
        <row r="25">
          <cell r="B25">
            <v>0.42331705005901893</v>
          </cell>
          <cell r="C25">
            <v>7.4253488512556892E-2</v>
          </cell>
          <cell r="D25">
            <v>0.36544568690368584</v>
          </cell>
          <cell r="E25">
            <v>4.1693949444506721E-3</v>
          </cell>
          <cell r="F25">
            <v>0.67254383131144491</v>
          </cell>
          <cell r="G25">
            <v>3.287119550699974E-4</v>
          </cell>
        </row>
        <row r="26">
          <cell r="B26">
            <v>1.5176381437802853</v>
          </cell>
          <cell r="C26">
            <v>1.4122803427371284</v>
          </cell>
          <cell r="D26">
            <v>1.4275000494789114</v>
          </cell>
          <cell r="E26">
            <v>1.402532530585564</v>
          </cell>
          <cell r="F26">
            <v>0.87820240795177984</v>
          </cell>
          <cell r="G26">
            <v>0.60489405816228858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0.50651560853105981</v>
          </cell>
          <cell r="G27">
            <v>0.71175822977922365</v>
          </cell>
        </row>
        <row r="28">
          <cell r="B28">
            <v>1.8017468027856202E-3</v>
          </cell>
          <cell r="C28">
            <v>9.8751086329052797E-5</v>
          </cell>
          <cell r="D28">
            <v>1.2064193647222201E-3</v>
          </cell>
          <cell r="E28">
            <v>3.0993981625655016E-4</v>
          </cell>
          <cell r="F28">
            <v>3.390572195199668E-4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1.5932798007597154E-2</v>
          </cell>
          <cell r="G29">
            <v>2.6358003540058093E-3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1.592178374267144E-2</v>
          </cell>
          <cell r="G30">
            <v>1.4718647680206431E-2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2.1872306341112059E-3</v>
          </cell>
          <cell r="G31">
            <v>5.9581006290238347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2.2427286902557554E-2</v>
          </cell>
          <cell r="F32">
            <v>0.12492065180465514</v>
          </cell>
          <cell r="G32">
            <v>49.195935322670522</v>
          </cell>
        </row>
        <row r="33">
          <cell r="B33">
            <v>0.52400000000000047</v>
          </cell>
          <cell r="C33">
            <v>0.54529223837012331</v>
          </cell>
          <cell r="D33">
            <v>1.9633422337644117</v>
          </cell>
          <cell r="E33">
            <v>4.1997600244963245</v>
          </cell>
          <cell r="F33">
            <v>9.5054845290646135</v>
          </cell>
          <cell r="G33">
            <v>15.483438812027929</v>
          </cell>
        </row>
        <row r="34">
          <cell r="B34">
            <v>0</v>
          </cell>
          <cell r="C34">
            <v>0</v>
          </cell>
          <cell r="D34">
            <v>0.14080454933246417</v>
          </cell>
          <cell r="E34">
            <v>0.15586504811763779</v>
          </cell>
          <cell r="F34">
            <v>3.7042504879862603</v>
          </cell>
          <cell r="G34">
            <v>8.1500164179867802</v>
          </cell>
        </row>
        <row r="35">
          <cell r="B35">
            <v>3.517953999707534</v>
          </cell>
          <cell r="C35">
            <v>4.8498358494891498</v>
          </cell>
          <cell r="D35">
            <v>9.5945035688359557</v>
          </cell>
          <cell r="E35">
            <v>12.306506660757115</v>
          </cell>
          <cell r="F35">
            <v>39.100410157928245</v>
          </cell>
          <cell r="G35">
            <v>52.547693487017966</v>
          </cell>
        </row>
        <row r="36">
          <cell r="B36">
            <v>2.1349390887346629</v>
          </cell>
          <cell r="C36">
            <v>3.3906944476468097</v>
          </cell>
          <cell r="D36">
            <v>8.0482012615416174</v>
          </cell>
          <cell r="E36">
            <v>10.326583151962179</v>
          </cell>
          <cell r="F36">
            <v>13.878080098099504</v>
          </cell>
          <cell r="G36">
            <v>18.650985899804841</v>
          </cell>
        </row>
        <row r="37">
          <cell r="B37">
            <v>0.86248322578584768</v>
          </cell>
          <cell r="C37">
            <v>1.2876143589294546</v>
          </cell>
          <cell r="D37">
            <v>4.1841048000093091</v>
          </cell>
          <cell r="E37">
            <v>5.3685953409980849</v>
          </cell>
          <cell r="F37">
            <v>7.2149774525101726</v>
          </cell>
          <cell r="G37">
            <v>9.6963415801254449</v>
          </cell>
        </row>
        <row r="38">
          <cell r="B38">
            <v>2.8396236857719668</v>
          </cell>
          <cell r="C38">
            <v>3.2944551545317338</v>
          </cell>
          <cell r="D38">
            <v>6.8323984978361887</v>
          </cell>
          <cell r="E38">
            <v>8.7665993751104168</v>
          </cell>
          <cell r="F38">
            <v>11.781588468594883</v>
          </cell>
          <cell r="G38">
            <v>15.833475961988031</v>
          </cell>
        </row>
        <row r="39">
          <cell r="B39">
            <v>0.66996349347737094</v>
          </cell>
          <cell r="C39">
            <v>9.0766117707314728E-2</v>
          </cell>
          <cell r="D39">
            <v>5.058265529111422E-2</v>
          </cell>
          <cell r="E39">
            <v>4.5192829030547964E-2</v>
          </cell>
          <cell r="F39">
            <v>0.14144650092884517</v>
          </cell>
          <cell r="G39">
            <v>5.5195062211316759E-2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4.5294507352157898E-2</v>
          </cell>
          <cell r="G40">
            <v>3.1921226224338142E-2</v>
          </cell>
        </row>
        <row r="41">
          <cell r="B41">
            <v>7.0503457196634131E-2</v>
          </cell>
          <cell r="C41">
            <v>0.17128255736112893</v>
          </cell>
          <cell r="D41">
            <v>3.4516511879582545E-3</v>
          </cell>
          <cell r="E41">
            <v>0.17052089419685754</v>
          </cell>
          <cell r="F41">
            <v>5.5103969706323851E-3</v>
          </cell>
          <cell r="G41">
            <v>1.7603722058863046E-3</v>
          </cell>
        </row>
        <row r="42">
          <cell r="B42">
            <v>0.17253061443422707</v>
          </cell>
          <cell r="C42">
            <v>0.5216135400651587</v>
          </cell>
          <cell r="D42">
            <v>1.1313634630117069</v>
          </cell>
          <cell r="E42">
            <v>2.6370724394877167</v>
          </cell>
          <cell r="F42">
            <v>3.4559233666884008</v>
          </cell>
          <cell r="G42">
            <v>6.5467087069495222E-4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0.40328541983515709</v>
          </cell>
          <cell r="G43">
            <v>5.8828417224222918</v>
          </cell>
        </row>
        <row r="44">
          <cell r="B44">
            <v>0.23004349356209444</v>
          </cell>
          <cell r="C44">
            <v>0.2301603795834532</v>
          </cell>
          <cell r="D44">
            <v>0.33670929712480258</v>
          </cell>
          <cell r="E44">
            <v>0.33294906317530143</v>
          </cell>
          <cell r="F44">
            <v>6.0376183306796297E-2</v>
          </cell>
          <cell r="G44">
            <v>9.3243337430104733E-5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0.24044143010844168</v>
          </cell>
          <cell r="G45">
            <v>0.59283779365559841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1.2541434659874735E-3</v>
          </cell>
          <cell r="F46">
            <v>0.2270649182278178</v>
          </cell>
          <cell r="G46">
            <v>0.14964690540652537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8.8030708938893374E-4</v>
          </cell>
          <cell r="F47">
            <v>7.1364983335186725E-3</v>
          </cell>
          <cell r="G47">
            <v>1.0535837454364082E-3</v>
          </cell>
        </row>
        <row r="48">
          <cell r="B48">
            <v>1.4933689538624421E-2</v>
          </cell>
          <cell r="C48">
            <v>3.9742286040087569E-3</v>
          </cell>
          <cell r="D48">
            <v>1.4143218309924731E-2</v>
          </cell>
          <cell r="E48">
            <v>1.2868746871437653E-2</v>
          </cell>
          <cell r="F48">
            <v>3.8979353016175569E-2</v>
          </cell>
          <cell r="G48">
            <v>6.4877253722730815E-2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3.8405764776937236E-4</v>
          </cell>
          <cell r="F49">
            <v>1.2032096647569906E-3</v>
          </cell>
          <cell r="G49">
            <v>8.2233703942204226E-4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1.4838759985328538E-3</v>
          </cell>
          <cell r="F50">
            <v>2.4286476420933073E-3</v>
          </cell>
          <cell r="G50">
            <v>8.6417263614998031E-4</v>
          </cell>
        </row>
        <row r="51">
          <cell r="B51">
            <v>2.8048925584149651E-2</v>
          </cell>
          <cell r="C51">
            <v>4.4043976636348441E-3</v>
          </cell>
          <cell r="D51">
            <v>2.159544475473469E-2</v>
          </cell>
          <cell r="E51">
            <v>0.25275522437815007</v>
          </cell>
          <cell r="F51">
            <v>0.5428227527642181</v>
          </cell>
          <cell r="G51">
            <v>0.52090018870432298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1.5822878477521674E-3</v>
          </cell>
          <cell r="F52">
            <v>5.855518699239181E-3</v>
          </cell>
          <cell r="G52">
            <v>3.8454718655163479E-3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3.1273753617778975E-3</v>
          </cell>
          <cell r="F53">
            <v>4.9603071805766705E-3</v>
          </cell>
          <cell r="G53">
            <v>1.4590216015305723E-3</v>
          </cell>
        </row>
        <row r="54">
          <cell r="B54">
            <v>0.95936749879357186</v>
          </cell>
          <cell r="C54">
            <v>1.1060414745120946</v>
          </cell>
          <cell r="D54">
            <v>1.3085846549346178</v>
          </cell>
          <cell r="E54">
            <v>1.3088412918858716</v>
          </cell>
          <cell r="F54">
            <v>1.3091296994229891</v>
          </cell>
          <cell r="G54">
            <v>3.0450542437175603</v>
          </cell>
        </row>
        <row r="55">
          <cell r="B55">
            <v>0.59439949349198462</v>
          </cell>
          <cell r="C55">
            <v>0.6259055638162303</v>
          </cell>
          <cell r="D55">
            <v>0.52254439544758191</v>
          </cell>
          <cell r="E55">
            <v>2.0072448972223524</v>
          </cell>
          <cell r="F55">
            <v>1.8908534273340454</v>
          </cell>
          <cell r="G55">
            <v>6.3022853361743708E-3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2.4271774769993883E-3</v>
          </cell>
          <cell r="F56">
            <v>3.1388369601999776E-3</v>
          </cell>
          <cell r="G56">
            <v>6.1937424867372387E-4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8.7751762352272734E-4</v>
          </cell>
          <cell r="F57">
            <v>2.4433782190106399E-3</v>
          </cell>
          <cell r="G57">
            <v>1.9387922887076966E-3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1.0621333600626174E-3</v>
          </cell>
          <cell r="F58">
            <v>4.5230040817188016E-3</v>
          </cell>
          <cell r="G58">
            <v>7.7788969569770325E-4</v>
          </cell>
        </row>
        <row r="70">
          <cell r="B70">
            <v>9.4561225486146844E-2</v>
          </cell>
          <cell r="C70">
            <v>1.1597284689589107E-2</v>
          </cell>
          <cell r="D70">
            <v>9.4485576083167558E-2</v>
          </cell>
          <cell r="E70">
            <v>1.8775461333482989E-3</v>
          </cell>
          <cell r="F70">
            <v>4.5979257621525244E-3</v>
          </cell>
          <cell r="G70">
            <v>9.4452339862895668E-2</v>
          </cell>
        </row>
        <row r="71">
          <cell r="B71">
            <v>5.2329943259964108E-3</v>
          </cell>
          <cell r="C71">
            <v>4.3076047543611261E-3</v>
          </cell>
          <cell r="D71">
            <v>5.2071765702831384E-3</v>
          </cell>
          <cell r="E71">
            <v>2.7769226328896459E-3</v>
          </cell>
          <cell r="F71">
            <v>7.420947367291944E-2</v>
          </cell>
          <cell r="G71">
            <v>1.5320066793277487</v>
          </cell>
        </row>
        <row r="72">
          <cell r="B72">
            <v>4.8415058768513973E-3</v>
          </cell>
          <cell r="C72">
            <v>3.7763561791113193E-3</v>
          </cell>
          <cell r="D72">
            <v>4.7847752625021509E-3</v>
          </cell>
          <cell r="E72">
            <v>2.6696854084701004E-3</v>
          </cell>
          <cell r="F72">
            <v>6.9632013330373438E-3</v>
          </cell>
          <cell r="G72">
            <v>2.5557056157927926E-2</v>
          </cell>
        </row>
        <row r="73">
          <cell r="B73">
            <v>1.7404093532395986E-3</v>
          </cell>
          <cell r="C73">
            <v>1.7378194742997831E-3</v>
          </cell>
          <cell r="D73">
            <v>1.7514012970750194E-3</v>
          </cell>
          <cell r="E73">
            <v>2.7867638106996947E-3</v>
          </cell>
          <cell r="F73">
            <v>5.0372671463867098E-3</v>
          </cell>
          <cell r="G73">
            <v>3.7696739624816953E-3</v>
          </cell>
        </row>
        <row r="74">
          <cell r="B74">
            <v>4.084772533903271E-3</v>
          </cell>
          <cell r="C74">
            <v>4.0803776327554553E-3</v>
          </cell>
          <cell r="D74">
            <v>4.1212555444900285E-3</v>
          </cell>
          <cell r="E74">
            <v>1.37115173677997E-2</v>
          </cell>
          <cell r="F74">
            <v>0.19929102180364766</v>
          </cell>
          <cell r="G74">
            <v>0.21349094668686847</v>
          </cell>
        </row>
        <row r="75">
          <cell r="B75">
            <v>4.0847253560000844E-3</v>
          </cell>
          <cell r="C75">
            <v>4.0803251179014569E-3</v>
          </cell>
          <cell r="D75">
            <v>4.1212096438996322E-3</v>
          </cell>
          <cell r="E75">
            <v>1.3709515379904886E-2</v>
          </cell>
          <cell r="F75">
            <v>0.19929256297740464</v>
          </cell>
          <cell r="G75">
            <v>0.21351541056431486</v>
          </cell>
        </row>
        <row r="76">
          <cell r="B76">
            <v>1.7460957218825399E-3</v>
          </cell>
          <cell r="C76">
            <v>1.7436465802151135E-3</v>
          </cell>
          <cell r="D76">
            <v>1.7572612433983082E-3</v>
          </cell>
          <cell r="E76">
            <v>2.8660985988104544E-3</v>
          </cell>
          <cell r="F76">
            <v>4.4653667836059337E-3</v>
          </cell>
          <cell r="G76">
            <v>3.1921661393207322E-3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1.5321002547189619E-4</v>
          </cell>
          <cell r="G90">
            <v>1.2692356721475184E-4</v>
          </cell>
        </row>
        <row r="91">
          <cell r="B91">
            <v>1.8035530816268477</v>
          </cell>
          <cell r="C91">
            <v>1.1569974816791168E-3</v>
          </cell>
          <cell r="D91">
            <v>1.5381542391226244E-2</v>
          </cell>
          <cell r="E91">
            <v>3.8687188454829116E-2</v>
          </cell>
          <cell r="F91">
            <v>2.2200157249448304E-2</v>
          </cell>
          <cell r="G91">
            <v>1.0634579526892897E-3</v>
          </cell>
        </row>
        <row r="92">
          <cell r="B92">
            <v>1.2678618765535565</v>
          </cell>
          <cell r="C92">
            <v>0.30883499177976503</v>
          </cell>
          <cell r="D92">
            <v>1.193186231148714</v>
          </cell>
          <cell r="E92">
            <v>1.0991197682647119E-2</v>
          </cell>
          <cell r="F92">
            <v>1.7589860279855418</v>
          </cell>
          <cell r="G92">
            <v>9.7702476048544583E-4</v>
          </cell>
        </row>
        <row r="93">
          <cell r="B93">
            <v>14.159830703519802</v>
          </cell>
          <cell r="C93">
            <v>13.051664325294251</v>
          </cell>
          <cell r="D93">
            <v>13.178294434652461</v>
          </cell>
          <cell r="E93">
            <v>12.779648577523805</v>
          </cell>
          <cell r="F93">
            <v>11.970695570029655</v>
          </cell>
          <cell r="G93">
            <v>10.757784740509617</v>
          </cell>
        </row>
        <row r="94">
          <cell r="B94">
            <v>9.2661264143260452E-3</v>
          </cell>
          <cell r="C94">
            <v>5.0786272969227176E-4</v>
          </cell>
          <cell r="D94">
            <v>6.2044424471428394E-3</v>
          </cell>
          <cell r="E94">
            <v>1.5939761978908296E-3</v>
          </cell>
          <cell r="F94">
            <v>1.7437228432455449E-3</v>
          </cell>
          <cell r="G94">
            <v>6.9662907027236389E-6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2.031431745968636E-2</v>
          </cell>
          <cell r="G95">
            <v>3.4924354690576984E-3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1.933359454467239E-2</v>
          </cell>
          <cell r="G96">
            <v>1.8573531596450976E-2</v>
          </cell>
        </row>
        <row r="97">
          <cell r="B97">
            <v>1.7328992941765125</v>
          </cell>
          <cell r="C97">
            <v>1.4834891465340547</v>
          </cell>
          <cell r="D97">
            <v>2.8923619016435285</v>
          </cell>
          <cell r="E97">
            <v>0.42478166720327803</v>
          </cell>
          <cell r="F97">
            <v>7.4710849079059624E-3</v>
          </cell>
          <cell r="G97">
            <v>1.5912789897428817E-4</v>
          </cell>
        </row>
        <row r="98">
          <cell r="B98">
            <v>0.90177534662866199</v>
          </cell>
          <cell r="C98">
            <v>3.5611525149238546E-4</v>
          </cell>
          <cell r="D98">
            <v>1.6710957665527991E-3</v>
          </cell>
          <cell r="E98">
            <v>4.1365870358946009E-4</v>
          </cell>
          <cell r="F98">
            <v>8.3821817407079885E-4</v>
          </cell>
          <cell r="G98">
            <v>2.5209878938139648E-4</v>
          </cell>
        </row>
        <row r="99">
          <cell r="B99">
            <v>1.4500017465242498</v>
          </cell>
          <cell r="C99">
            <v>3.8012246692691485</v>
          </cell>
          <cell r="D99">
            <v>3.8006300864376512</v>
          </cell>
          <cell r="E99">
            <v>1.0172481362917034</v>
          </cell>
          <cell r="F99">
            <v>0</v>
          </cell>
          <cell r="G99">
            <v>0</v>
          </cell>
        </row>
        <row r="100">
          <cell r="B100">
            <v>0.1840651076146339</v>
          </cell>
          <cell r="C100">
            <v>2.2908341229057156</v>
          </cell>
          <cell r="D100">
            <v>1.6795162892717258E-3</v>
          </cell>
          <cell r="E100">
            <v>6.6975395647517557E-4</v>
          </cell>
          <cell r="F100">
            <v>3.5204843356893871E-4</v>
          </cell>
          <cell r="G100">
            <v>1.779598555164465E-6</v>
          </cell>
        </row>
        <row r="101">
          <cell r="B101">
            <v>1.5487949756334376</v>
          </cell>
          <cell r="C101">
            <v>1.3977881502975069</v>
          </cell>
          <cell r="D101">
            <v>1.1984295473341422</v>
          </cell>
          <cell r="E101">
            <v>0.92732292412208828</v>
          </cell>
          <cell r="F101">
            <v>0.55522430902562359</v>
          </cell>
          <cell r="G101">
            <v>0.33243704980860733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3.8335620551695544E-7</v>
          </cell>
          <cell r="G102">
            <v>1.1237153983187217E-6</v>
          </cell>
        </row>
        <row r="103">
          <cell r="F103">
            <v>0.21150437801017336</v>
          </cell>
          <cell r="G103">
            <v>9.6286424060460923E-2</v>
          </cell>
        </row>
        <row r="104">
          <cell r="B104">
            <v>0.92936375395563231</v>
          </cell>
          <cell r="C104">
            <v>2.0700025223914302</v>
          </cell>
          <cell r="D104">
            <v>3.6037114813643099E-2</v>
          </cell>
          <cell r="E104">
            <v>1.3128862469078169</v>
          </cell>
          <cell r="F104">
            <v>1.2215006970045397E-2</v>
          </cell>
          <cell r="G104">
            <v>3.9022522114786329E-3</v>
          </cell>
        </row>
        <row r="105">
          <cell r="B105">
            <v>0.6598309590891589</v>
          </cell>
          <cell r="C105">
            <v>1.8165815060098305</v>
          </cell>
          <cell r="D105">
            <v>3.3600436371904894</v>
          </cell>
          <cell r="E105">
            <v>5.5784224681471057</v>
          </cell>
          <cell r="F105">
            <v>8.1637108945690837</v>
          </cell>
          <cell r="G105">
            <v>12.44585775504288</v>
          </cell>
        </row>
        <row r="106">
          <cell r="B106">
            <v>1.9348089162624917</v>
          </cell>
          <cell r="C106">
            <v>1.8587899287249605</v>
          </cell>
          <cell r="D106">
            <v>2.5503124443252898</v>
          </cell>
          <cell r="E106">
            <v>2.2433543766151343</v>
          </cell>
          <cell r="F106">
            <v>1.5236529236244489</v>
          </cell>
          <cell r="G106">
            <v>2.0113687058438812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4.4015354469446714E-4</v>
          </cell>
          <cell r="F107">
            <v>3.2081506269946332E-3</v>
          </cell>
          <cell r="G107">
            <v>4.2513028324627053E-4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9.3744057053609146E-4</v>
          </cell>
          <cell r="F108">
            <v>0.13623895093669056</v>
          </cell>
          <cell r="G108">
            <v>7.4823452703262697E-2</v>
          </cell>
        </row>
        <row r="109">
          <cell r="B109">
            <v>4.4965418658525984E-2</v>
          </cell>
          <cell r="C109">
            <v>9.9730467491529265E-3</v>
          </cell>
          <cell r="D109">
            <v>4.0687118227950639E-2</v>
          </cell>
          <cell r="E109">
            <v>3.3584604096609974E-2</v>
          </cell>
          <cell r="F109">
            <v>9.9796516424950479E-2</v>
          </cell>
          <cell r="G109">
            <v>0.15055251539520867</v>
          </cell>
        </row>
        <row r="110">
          <cell r="B110">
            <v>1.2959038072720141E-5</v>
          </cell>
          <cell r="C110">
            <v>1.7247152221814688E-5</v>
          </cell>
          <cell r="D110">
            <v>1.7795051479605946E-5</v>
          </cell>
          <cell r="E110">
            <v>6.0163962884747842E-3</v>
          </cell>
          <cell r="F110">
            <v>1.0727632657545897E-2</v>
          </cell>
          <cell r="G110">
            <v>4.0702649744589411E-3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0.10352289520538109</v>
          </cell>
          <cell r="C112">
            <v>9.9997425604976698E-3</v>
          </cell>
          <cell r="D112">
            <v>5.6171317781099114E-2</v>
          </cell>
          <cell r="E112">
            <v>0.53847936552409281</v>
          </cell>
          <cell r="F112">
            <v>1.1624196611658486</v>
          </cell>
          <cell r="G112">
            <v>1.0677343845385106</v>
          </cell>
        </row>
        <row r="113">
          <cell r="B113">
            <v>1.295903860643776E-5</v>
          </cell>
          <cell r="C113">
            <v>1.7247152616962341E-5</v>
          </cell>
          <cell r="D113">
            <v>1.7795052813079896E-5</v>
          </cell>
          <cell r="E113">
            <v>1.1419743046610737E-2</v>
          </cell>
          <cell r="F113">
            <v>2.0579360409740573E-2</v>
          </cell>
          <cell r="G113">
            <v>6.1331073089600646E-3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1.4243126575741045</v>
          </cell>
          <cell r="C115">
            <v>1.5784633560311812</v>
          </cell>
          <cell r="D115">
            <v>1.7546361271118356</v>
          </cell>
          <cell r="E115">
            <v>1.5668060414524039</v>
          </cell>
          <cell r="F115">
            <v>1.1907199601276144</v>
          </cell>
          <cell r="G115">
            <v>2.7696315111206364</v>
          </cell>
        </row>
        <row r="116">
          <cell r="B116">
            <v>0.69257814500454418</v>
          </cell>
          <cell r="C116">
            <v>0.75024518072578328</v>
          </cell>
          <cell r="D116">
            <v>0.65259505063719592</v>
          </cell>
          <cell r="E116">
            <v>2.6748272900959202</v>
          </cell>
          <cell r="F116">
            <v>2.836280141001069</v>
          </cell>
          <cell r="G116">
            <v>9.4534280042615545E-3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3.8790383846170643E-3</v>
          </cell>
          <cell r="F117">
            <v>4.8001663829219596E-3</v>
          </cell>
          <cell r="G117">
            <v>9.0961058071849178E-4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3.1864000801878521E-4</v>
          </cell>
          <cell r="F118">
            <v>1.3346569421465334E-3</v>
          </cell>
          <cell r="G118">
            <v>2.2583894391223664E-4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6.6044747454605283E-4</v>
          </cell>
          <cell r="F119">
            <v>1.5384233230807754E-3</v>
          </cell>
          <cell r="G119">
            <v>1.0958391197043507E-3</v>
          </cell>
        </row>
        <row r="123">
          <cell r="B123">
            <v>0</v>
          </cell>
          <cell r="C123">
            <v>3.20963590274852</v>
          </cell>
          <cell r="D123">
            <v>3.3081425350266471</v>
          </cell>
          <cell r="E123">
            <v>13.007411056289339</v>
          </cell>
          <cell r="F123">
            <v>15.230073206978147</v>
          </cell>
          <cell r="G123">
            <v>22.113857579474821</v>
          </cell>
        </row>
      </sheetData>
      <sheetData sheetId="33">
        <row r="13">
          <cell r="B13">
            <v>16.052401743715119</v>
          </cell>
          <cell r="C13">
            <v>20.045565320697946</v>
          </cell>
          <cell r="D13">
            <v>9.1279993489867799</v>
          </cell>
          <cell r="E13">
            <v>15.775755648489499</v>
          </cell>
          <cell r="F13">
            <v>16.357858306125326</v>
          </cell>
          <cell r="G13">
            <v>16.847998618486002</v>
          </cell>
        </row>
        <row r="14">
          <cell r="B14">
            <v>250.94818728236902</v>
          </cell>
          <cell r="C14">
            <v>253.29895440978459</v>
          </cell>
          <cell r="D14">
            <v>199.1494840458262</v>
          </cell>
          <cell r="E14">
            <v>206.40242695762876</v>
          </cell>
          <cell r="F14">
            <v>98.945483925939811</v>
          </cell>
          <cell r="G14">
            <v>0</v>
          </cell>
        </row>
        <row r="15">
          <cell r="B15">
            <v>66.745681733960225</v>
          </cell>
          <cell r="C15">
            <v>49.798803172271725</v>
          </cell>
          <cell r="D15">
            <v>68.534475041310913</v>
          </cell>
          <cell r="E15">
            <v>70.23307264613419</v>
          </cell>
          <cell r="F15">
            <v>70.031711325345952</v>
          </cell>
          <cell r="G15">
            <v>72.196101599248834</v>
          </cell>
        </row>
        <row r="16">
          <cell r="B16">
            <v>66.632403487301431</v>
          </cell>
          <cell r="C16">
            <v>55.764008595863004</v>
          </cell>
          <cell r="D16">
            <v>65.550878504726043</v>
          </cell>
          <cell r="E16">
            <v>64.466209482422855</v>
          </cell>
          <cell r="F16">
            <v>65.281489048397177</v>
          </cell>
          <cell r="G16">
            <v>63.117101921127755</v>
          </cell>
        </row>
        <row r="18">
          <cell r="B18">
            <v>0.12651031632919343</v>
          </cell>
          <cell r="C18">
            <v>2.4827818403804587E-3</v>
          </cell>
          <cell r="D18">
            <v>1.2344881293961166E-2</v>
          </cell>
          <cell r="E18">
            <v>2.6372804697443715E-3</v>
          </cell>
          <cell r="F18">
            <v>5.5748224482681527E-3</v>
          </cell>
          <cell r="G18">
            <v>2.0653347154685644E-5</v>
          </cell>
        </row>
        <row r="19">
          <cell r="B19">
            <v>18.203595361770116</v>
          </cell>
          <cell r="C19">
            <v>20.429789775550518</v>
          </cell>
          <cell r="D19">
            <v>20.734862088176371</v>
          </cell>
          <cell r="E19">
            <v>20.696597719900865</v>
          </cell>
          <cell r="F19">
            <v>12.86670422950532</v>
          </cell>
          <cell r="G19">
            <v>13.018166303735114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9.0467983474131088</v>
          </cell>
          <cell r="G20">
            <v>13.017296089097522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8.1434253604092413E-2</v>
          </cell>
          <cell r="G21">
            <v>3.4244645513037378E-3</v>
          </cell>
        </row>
        <row r="22">
          <cell r="B22">
            <v>0</v>
          </cell>
          <cell r="C22">
            <v>2.9330949369071177E-3</v>
          </cell>
          <cell r="D22">
            <v>2.0764288016801285E-2</v>
          </cell>
          <cell r="E22">
            <v>1.0221855351002472E-2</v>
          </cell>
          <cell r="F22">
            <v>0.30433271327633749</v>
          </cell>
          <cell r="G22">
            <v>2.6666875779474842E-3</v>
          </cell>
          <cell r="L22">
            <v>2.5726219609939247</v>
          </cell>
          <cell r="M22">
            <v>0.97136440372823896</v>
          </cell>
          <cell r="N22">
            <v>1.2502255907284685</v>
          </cell>
          <cell r="O22">
            <v>1.9918757396283915</v>
          </cell>
          <cell r="P22">
            <v>2.2736802114750887</v>
          </cell>
          <cell r="Q22">
            <v>0.56557599527470381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2.0107818837538795E-2</v>
          </cell>
          <cell r="G23">
            <v>1.9681606710282254E-2</v>
          </cell>
          <cell r="L23">
            <v>6.8877418225185449E-2</v>
          </cell>
          <cell r="M23">
            <v>7.6220299526777793E-2</v>
          </cell>
          <cell r="N23">
            <v>0.18800944746075582</v>
          </cell>
          <cell r="O23">
            <v>3.7987530495021478E-3</v>
          </cell>
          <cell r="P23">
            <v>5.1872725271868397E-2</v>
          </cell>
          <cell r="Q23">
            <v>7.8441967840884988E-2</v>
          </cell>
        </row>
        <row r="24">
          <cell r="B24">
            <v>3.6883096593421305</v>
          </cell>
          <cell r="C24">
            <v>3.7993286430268967E-3</v>
          </cell>
          <cell r="D24">
            <v>3.2899569516992348E-2</v>
          </cell>
          <cell r="E24">
            <v>7.4004053667258513E-2</v>
          </cell>
          <cell r="F24">
            <v>4.3016160319388132E-2</v>
          </cell>
          <cell r="G24">
            <v>2.3850376311861403E-3</v>
          </cell>
        </row>
        <row r="25">
          <cell r="B25">
            <v>1.7363042400034983</v>
          </cell>
          <cell r="C25">
            <v>0.29743827621135305</v>
          </cell>
          <cell r="D25">
            <v>1.4093076236645725</v>
          </cell>
          <cell r="E25">
            <v>1.5702254782119243E-2</v>
          </cell>
          <cell r="F25">
            <v>2.1977687477772583</v>
          </cell>
          <cell r="G25">
            <v>1.285270363042142E-3</v>
          </cell>
        </row>
        <row r="26">
          <cell r="B26">
            <v>39.679275888967005</v>
          </cell>
          <cell r="C26">
            <v>37.439750776210332</v>
          </cell>
          <cell r="D26">
            <v>37.494360191434538</v>
          </cell>
          <cell r="E26">
            <v>37.206509953314068</v>
          </cell>
          <cell r="F26">
            <v>25.787234198500727</v>
          </cell>
          <cell r="G26">
            <v>19.536046604640205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10.499288697848728</v>
          </cell>
          <cell r="G27">
            <v>13.180707958874518</v>
          </cell>
        </row>
        <row r="28">
          <cell r="B28">
            <v>2.5449742611096539E-2</v>
          </cell>
          <cell r="C28">
            <v>2.9245015522266771E-3</v>
          </cell>
          <cell r="D28">
            <v>1.2558509392589366E-2</v>
          </cell>
          <cell r="E28">
            <v>3.3563329584696284E-3</v>
          </cell>
          <cell r="F28">
            <v>3.5512380770934887E-3</v>
          </cell>
          <cell r="G28">
            <v>2.5757700742321131E-5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3.9831995018992823E-2</v>
          </cell>
          <cell r="G29">
            <v>6.5895008850145259E-3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3.7909008911122442E-2</v>
          </cell>
          <cell r="G30">
            <v>3.5044399238586772E-2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1.0498405317437325E-2</v>
          </cell>
          <cell r="G31">
            <v>22.436654409917413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2.2427286902557554E-2</v>
          </cell>
          <cell r="F32">
            <v>0.12492065180465514</v>
          </cell>
          <cell r="G32">
            <v>49.195935322670522</v>
          </cell>
        </row>
        <row r="33">
          <cell r="B33">
            <v>0.52400000000000047</v>
          </cell>
          <cell r="C33">
            <v>0.54529223837012331</v>
          </cell>
          <cell r="D33">
            <v>1.9633422337644117</v>
          </cell>
          <cell r="E33">
            <v>4.1997600244963245</v>
          </cell>
          <cell r="F33">
            <v>9.5054845290646135</v>
          </cell>
          <cell r="G33">
            <v>15.483438812027929</v>
          </cell>
        </row>
        <row r="34">
          <cell r="B34">
            <v>0</v>
          </cell>
          <cell r="C34">
            <v>0</v>
          </cell>
          <cell r="D34">
            <v>0.14080454933246417</v>
          </cell>
          <cell r="E34">
            <v>0.15586504811763779</v>
          </cell>
          <cell r="F34">
            <v>3.7042504879862603</v>
          </cell>
          <cell r="G34">
            <v>8.1500164179867802</v>
          </cell>
        </row>
        <row r="35">
          <cell r="B35">
            <v>3.517953999707534</v>
          </cell>
          <cell r="C35">
            <v>4.8498358494891498</v>
          </cell>
          <cell r="D35">
            <v>9.5945035688359557</v>
          </cell>
          <cell r="E35">
            <v>12.306506660757115</v>
          </cell>
          <cell r="F35">
            <v>39.100410157928245</v>
          </cell>
          <cell r="G35">
            <v>52.547693487017966</v>
          </cell>
        </row>
        <row r="36">
          <cell r="B36">
            <v>2.1349390887346629</v>
          </cell>
          <cell r="C36">
            <v>3.3906944476468097</v>
          </cell>
          <cell r="D36">
            <v>8.0482012615416174</v>
          </cell>
          <cell r="E36">
            <v>10.326583151962179</v>
          </cell>
          <cell r="F36">
            <v>13.878080098099504</v>
          </cell>
          <cell r="G36">
            <v>18.650985899804841</v>
          </cell>
        </row>
        <row r="37">
          <cell r="B37">
            <v>0.86248322578584768</v>
          </cell>
          <cell r="C37">
            <v>1.2876143589294546</v>
          </cell>
          <cell r="D37">
            <v>4.1841048000093091</v>
          </cell>
          <cell r="E37">
            <v>5.3685953409980849</v>
          </cell>
          <cell r="F37">
            <v>7.2149774525101726</v>
          </cell>
          <cell r="G37">
            <v>9.6963415801254449</v>
          </cell>
        </row>
        <row r="38">
          <cell r="B38">
            <v>2.8396236857719668</v>
          </cell>
          <cell r="C38">
            <v>3.2944551545317338</v>
          </cell>
          <cell r="D38">
            <v>6.8323984978361887</v>
          </cell>
          <cell r="E38">
            <v>8.7665993751104168</v>
          </cell>
          <cell r="F38">
            <v>11.781588468594883</v>
          </cell>
          <cell r="G38">
            <v>15.833475961988031</v>
          </cell>
        </row>
        <row r="39">
          <cell r="B39">
            <v>1.9252422423784394</v>
          </cell>
          <cell r="C39">
            <v>0.25928007988642693</v>
          </cell>
          <cell r="D39">
            <v>0.14636629007841193</v>
          </cell>
          <cell r="E39">
            <v>0.12591266140118693</v>
          </cell>
          <cell r="F39">
            <v>0.53498302343714443</v>
          </cell>
          <cell r="G39">
            <v>0.25397111655015614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0.14056773382025103</v>
          </cell>
          <cell r="G40">
            <v>9.8801530707575996E-2</v>
          </cell>
        </row>
        <row r="41">
          <cell r="B41">
            <v>0.29920599609399473</v>
          </cell>
          <cell r="C41">
            <v>0.6954243302394143</v>
          </cell>
          <cell r="D41">
            <v>1.5185348470568188E-2</v>
          </cell>
          <cell r="E41">
            <v>0.64764841918139471</v>
          </cell>
          <cell r="F41">
            <v>2.2252204227221135E-2</v>
          </cell>
          <cell r="G41">
            <v>7.0773595756502888E-3</v>
          </cell>
        </row>
        <row r="42">
          <cell r="B42">
            <v>0.87376900289683301</v>
          </cell>
          <cell r="C42">
            <v>2.3100601255528774</v>
          </cell>
          <cell r="D42">
            <v>4.4875751705913585</v>
          </cell>
          <cell r="E42">
            <v>7.7906187857010449</v>
          </cell>
          <cell r="F42">
            <v>9.8068552077317488</v>
          </cell>
          <cell r="G42">
            <v>1.9671543772841432E-3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1.2041058556041662</v>
          </cell>
          <cell r="G43">
            <v>16.847750841047056</v>
          </cell>
        </row>
        <row r="44">
          <cell r="B44">
            <v>3.7119881859650965</v>
          </cell>
          <cell r="C44">
            <v>3.713874276366032</v>
          </cell>
          <cell r="D44">
            <v>5.4331636171623492</v>
          </cell>
          <cell r="E44">
            <v>5.372487917235425</v>
          </cell>
          <cell r="F44">
            <v>0.97423916443877323</v>
          </cell>
          <cell r="G44">
            <v>1.50458850116089E-3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4.3108878209844246</v>
          </cell>
          <cell r="G45">
            <v>10.629021892510664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2.5300942683950649E-3</v>
          </cell>
          <cell r="F46">
            <v>0.41284213174441042</v>
          </cell>
          <cell r="G46">
            <v>0.24940889540672262</v>
          </cell>
        </row>
        <row r="47">
          <cell r="B47">
            <v>0</v>
          </cell>
        </row>
        <row r="48">
          <cell r="B48">
            <v>7.5904067179920126E-2</v>
          </cell>
          <cell r="C48">
            <v>1.4931377416662528E-2</v>
          </cell>
          <cell r="D48">
            <v>5.8555759984535043E-2</v>
          </cell>
          <cell r="E48">
            <v>4.7552996626904445E-2</v>
          </cell>
          <cell r="F48">
            <v>0.13894917387842279</v>
          </cell>
          <cell r="G48">
            <v>0.22475056838819366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9.144229708794579E-4</v>
          </cell>
          <cell r="F49">
            <v>2.7345674199022517E-3</v>
          </cell>
          <cell r="G49">
            <v>1.8274156431600929E-3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7.2095465440065384E-3</v>
          </cell>
          <cell r="F50">
            <v>1.1425753152899254E-2</v>
          </cell>
          <cell r="G50">
            <v>3.6128475251334174E-3</v>
          </cell>
        </row>
        <row r="51">
          <cell r="B51">
            <v>0.11905233170429935</v>
          </cell>
          <cell r="C51">
            <v>1.5403321739941939E-2</v>
          </cell>
          <cell r="D51">
            <v>8.0028056043632612E-2</v>
          </cell>
          <cell r="E51">
            <v>0.84555763461125344</v>
          </cell>
          <cell r="F51">
            <v>1.7869708329855312</v>
          </cell>
          <cell r="G51">
            <v>1.6842798523360787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3.7673520184575431E-3</v>
          </cell>
          <cell r="F52">
            <v>1.3307997043725407E-2</v>
          </cell>
          <cell r="G52">
            <v>8.5454930344807806E-3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1.2987072632072588E-2</v>
          </cell>
          <cell r="F53">
            <v>1.9908587762013867E-2</v>
          </cell>
          <cell r="G53">
            <v>5.4768193802935961E-3</v>
          </cell>
        </row>
        <row r="54">
          <cell r="B54">
            <v>2.6453974931081525</v>
          </cell>
          <cell r="C54">
            <v>3.046747314375009</v>
          </cell>
          <cell r="D54">
            <v>3.5995159880193084</v>
          </cell>
          <cell r="E54">
            <v>3.5886120185945263</v>
          </cell>
          <cell r="F54">
            <v>3.4989860069851115</v>
          </cell>
          <cell r="G54">
            <v>7.9060890299637983</v>
          </cell>
        </row>
        <row r="55">
          <cell r="B55">
            <v>1.6728139408385736</v>
          </cell>
          <cell r="C55">
            <v>1.7387876776336109</v>
          </cell>
          <cell r="D55">
            <v>1.4548928130738801</v>
          </cell>
          <cell r="E55">
            <v>5.5762210105752059</v>
          </cell>
          <cell r="F55">
            <v>5.2627303978742939</v>
          </cell>
          <cell r="G55">
            <v>1.7821183970316963E-2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7.7775220524994443E-3</v>
          </cell>
          <cell r="F56">
            <v>9.9376159924000392E-3</v>
          </cell>
          <cell r="G56">
            <v>1.9034348581792818E-3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1.8437280429280255E-3</v>
          </cell>
          <cell r="F57">
            <v>4.5215396590346738E-3</v>
          </cell>
          <cell r="G57">
            <v>3.3687865345409375E-3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1.7702222667710273E-3</v>
          </cell>
          <cell r="F58">
            <v>7.4147607897029569E-3</v>
          </cell>
          <cell r="G58">
            <v>1.2546607995124258E-3</v>
          </cell>
        </row>
        <row r="63">
          <cell r="B63">
            <v>0.13508804730879187</v>
          </cell>
          <cell r="C63">
            <v>1.6568131794993494E-2</v>
          </cell>
          <cell r="D63">
            <v>0.13497997646337667</v>
          </cell>
          <cell r="E63">
            <v>2.6827908290231045E-3</v>
          </cell>
          <cell r="F63">
            <v>6.5690585772252182E-3</v>
          </cell>
          <cell r="G63">
            <v>0.13493249172205396</v>
          </cell>
        </row>
        <row r="64">
          <cell r="B64">
            <v>6.0360572735328431E-3</v>
          </cell>
          <cell r="C64">
            <v>4.9687590342632326E-3</v>
          </cell>
          <cell r="D64">
            <v>6.0062803600734512E-3</v>
          </cell>
          <cell r="E64">
            <v>3.2033465169799226E-3</v>
          </cell>
          <cell r="F64">
            <v>8.5590575953937542E-2</v>
          </cell>
          <cell r="G64">
            <v>1.7669409072232034</v>
          </cell>
        </row>
        <row r="65">
          <cell r="B65">
            <v>5.4145038309674131E-3</v>
          </cell>
          <cell r="C65">
            <v>4.2234205062193836E-3</v>
          </cell>
          <cell r="D65">
            <v>5.3510659040013455E-3</v>
          </cell>
          <cell r="E65">
            <v>2.9859070339456964E-3</v>
          </cell>
          <cell r="F65">
            <v>7.787575347472318E-3</v>
          </cell>
          <cell r="G65">
            <v>2.8579459480827425E-2</v>
          </cell>
        </row>
        <row r="66">
          <cell r="B66">
            <v>1.9252397027146343E-3</v>
          </cell>
          <cell r="C66">
            <v>1.9223756467697725E-3</v>
          </cell>
          <cell r="D66">
            <v>1.9373953064532189E-3</v>
          </cell>
          <cell r="E66">
            <v>3.0823662617385041E-3</v>
          </cell>
          <cell r="F66">
            <v>5.5711186747695084E-3</v>
          </cell>
          <cell r="G66">
            <v>4.1693342130400815E-3</v>
          </cell>
        </row>
        <row r="67">
          <cell r="B67">
            <v>4.518370681822057E-3</v>
          </cell>
          <cell r="C67">
            <v>4.5135105153441294E-3</v>
          </cell>
          <cell r="D67">
            <v>4.558715958901137E-3</v>
          </cell>
          <cell r="E67">
            <v>1.5164248897174442E-2</v>
          </cell>
          <cell r="F67">
            <v>0.22039008977904107</v>
          </cell>
          <cell r="G67">
            <v>0.23609328681837674</v>
          </cell>
        </row>
        <row r="68">
          <cell r="B68">
            <v>4.5183185094243E-3</v>
          </cell>
          <cell r="C68">
            <v>4.513452441006989E-3</v>
          </cell>
          <cell r="D68">
            <v>4.5586651990386397E-3</v>
          </cell>
          <cell r="E68">
            <v>1.5162034969238299E-2</v>
          </cell>
          <cell r="F68">
            <v>0.22039179410884363</v>
          </cell>
          <cell r="G68">
            <v>0.23612034055922704</v>
          </cell>
        </row>
        <row r="69">
          <cell r="B69">
            <v>1.9315280576182509E-3</v>
          </cell>
          <cell r="C69">
            <v>1.9288196380687099E-3</v>
          </cell>
          <cell r="D69">
            <v>1.9438756147934406E-3</v>
          </cell>
          <cell r="E69">
            <v>3.1700998110369438E-3</v>
          </cell>
          <cell r="F69">
            <v>4.938674196543833E-3</v>
          </cell>
          <cell r="G69">
            <v>3.5306879185506954E-3</v>
          </cell>
        </row>
        <row r="90">
          <cell r="B90">
            <v>2.0280755237454353</v>
          </cell>
          <cell r="C90">
            <v>1.7361816915376185</v>
          </cell>
          <cell r="D90">
            <v>3.3850370868346267</v>
          </cell>
          <cell r="E90">
            <v>0.49713754577996649</v>
          </cell>
          <cell r="F90">
            <v>8.7436843493829963E-3</v>
          </cell>
          <cell r="G90">
            <v>1.8623320936151175E-4</v>
          </cell>
        </row>
        <row r="91">
          <cell r="B91">
            <v>1.1839513792598328</v>
          </cell>
          <cell r="C91">
            <v>4.675478707153991E-4</v>
          </cell>
          <cell r="D91">
            <v>2.1940011390665895E-3</v>
          </cell>
          <cell r="E91">
            <v>5.4309734069415353E-4</v>
          </cell>
          <cell r="F91">
            <v>1.1005064254882993E-3</v>
          </cell>
          <cell r="G91">
            <v>3.3098344339717805E-4</v>
          </cell>
        </row>
        <row r="92">
          <cell r="B92">
            <v>1.4500017465242498</v>
          </cell>
          <cell r="C92">
            <v>3.8012246692691485</v>
          </cell>
          <cell r="D92">
            <v>3.8006300864376512</v>
          </cell>
          <cell r="E92">
            <v>1.0172481362917034</v>
          </cell>
          <cell r="F92">
            <v>0</v>
          </cell>
          <cell r="G92">
            <v>0</v>
          </cell>
        </row>
        <row r="93">
          <cell r="B93">
            <v>0.21541813813606683</v>
          </cell>
          <cell r="C93">
            <v>2.681047092141458</v>
          </cell>
          <cell r="D93">
            <v>1.9655994375728514E-3</v>
          </cell>
          <cell r="E93">
            <v>7.8383758976856711E-4</v>
          </cell>
          <cell r="F93">
            <v>4.1201517808533387E-4</v>
          </cell>
          <cell r="G93">
            <v>2.0827293795724532E-6</v>
          </cell>
        </row>
        <row r="94">
          <cell r="B94">
            <v>2.2125642509049124</v>
          </cell>
          <cell r="C94">
            <v>1.9968402147107251</v>
          </cell>
          <cell r="D94">
            <v>1.7120422104773465</v>
          </cell>
          <cell r="E94">
            <v>1.3247470344601266</v>
          </cell>
          <cell r="F94">
            <v>0.79317758432231977</v>
          </cell>
          <cell r="G94">
            <v>0.47491007115515321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3.8335620551695544E-7</v>
          </cell>
          <cell r="G95">
            <v>1.1237153983187217E-6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1.80247088790466E-4</v>
          </cell>
          <cell r="G96">
            <v>1.4932184378206096E-4</v>
          </cell>
        </row>
        <row r="97">
          <cell r="B97">
            <v>0</v>
          </cell>
          <cell r="C97">
            <v>1.0698786342495072</v>
          </cell>
          <cell r="D97">
            <v>1.1027141783422156</v>
          </cell>
          <cell r="E97">
            <v>4.335803685429779</v>
          </cell>
          <cell r="F97">
            <v>5.0766910689927123</v>
          </cell>
          <cell r="G97">
            <v>7.3712858598249431</v>
          </cell>
        </row>
      </sheetData>
      <sheetData sheetId="34">
        <row r="14">
          <cell r="B14">
            <v>3.0805587219222113</v>
          </cell>
          <cell r="C14">
            <v>3.0805565760474778</v>
          </cell>
          <cell r="D14">
            <v>2.6264266396248512</v>
          </cell>
          <cell r="E14">
            <v>2.543822656687913</v>
          </cell>
          <cell r="F14">
            <v>1.235685039797761</v>
          </cell>
          <cell r="G14">
            <v>0</v>
          </cell>
        </row>
        <row r="15">
          <cell r="B15">
            <v>7.3394300010600002</v>
          </cell>
          <cell r="C15">
            <v>7.3430959453839195</v>
          </cell>
          <cell r="D15">
            <v>7.3499625026960214</v>
          </cell>
          <cell r="E15">
            <v>7.4156948335755324</v>
          </cell>
          <cell r="F15">
            <v>7.5849005849058795</v>
          </cell>
          <cell r="G15">
            <v>7.6707124607516795</v>
          </cell>
        </row>
        <row r="16">
          <cell r="B16">
            <v>4.7247299999999992</v>
          </cell>
          <cell r="C16">
            <v>4.8076806377183372</v>
          </cell>
          <cell r="D16">
            <v>4.8589140116822085</v>
          </cell>
          <cell r="E16">
            <v>4.8626779077910438</v>
          </cell>
          <cell r="F16">
            <v>5.0748629846184068</v>
          </cell>
          <cell r="G16">
            <v>5.0752324329336638</v>
          </cell>
        </row>
        <row r="17">
          <cell r="B17">
            <v>3.3394499999999998</v>
          </cell>
          <cell r="C17">
            <v>3.9715304123185278</v>
          </cell>
          <cell r="D17">
            <v>4.3599519962985829</v>
          </cell>
          <cell r="E17">
            <v>4.3599524122625208</v>
          </cell>
          <cell r="F17">
            <v>4.3599553369676718</v>
          </cell>
          <cell r="G17">
            <v>4.3599559213113155</v>
          </cell>
        </row>
        <row r="18">
          <cell r="B18">
            <v>1.6046821574490597E-2</v>
          </cell>
          <cell r="C18">
            <v>1.848193490659733E-3</v>
          </cell>
          <cell r="D18">
            <v>1.7986038417703958E-3</v>
          </cell>
          <cell r="E18">
            <v>1.7869268514809191E-3</v>
          </cell>
          <cell r="F18">
            <v>2.5963324678652078E-2</v>
          </cell>
          <cell r="G18">
            <v>2.43809045278847E-2</v>
          </cell>
        </row>
        <row r="19">
          <cell r="B19">
            <v>0.27650646489851038</v>
          </cell>
          <cell r="C19">
            <v>0.27650244701519111</v>
          </cell>
          <cell r="D19">
            <v>0.27650268577786868</v>
          </cell>
          <cell r="E19">
            <v>0.27599252994962781</v>
          </cell>
          <cell r="F19">
            <v>0.18307715686581683</v>
          </cell>
          <cell r="G19">
            <v>0.19179081325184785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0.112961983573063</v>
          </cell>
          <cell r="G20">
            <v>0.16579076036900423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3.1109117607731199E-3</v>
          </cell>
          <cell r="G21">
            <v>4.5055640829422001E-4</v>
          </cell>
        </row>
        <row r="22">
          <cell r="B22">
            <v>0</v>
          </cell>
          <cell r="C22">
            <v>0.25000022146472001</v>
          </cell>
          <cell r="D22">
            <v>6.8342227884024997E-2</v>
          </cell>
          <cell r="E22">
            <v>6.8327434860000036E-2</v>
          </cell>
          <cell r="F22">
            <v>6.8350352898051026E-2</v>
          </cell>
          <cell r="G22">
            <v>1.2101216639763102E-2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8.6356003297629203E-4</v>
          </cell>
          <cell r="G23">
            <v>8.7110173061985693E-4</v>
          </cell>
        </row>
        <row r="24">
          <cell r="B24">
            <v>4.7450982398023596E-2</v>
          </cell>
          <cell r="C24">
            <v>2.0480028099437164E-4</v>
          </cell>
          <cell r="D24">
            <v>1.0182341034964126E-3</v>
          </cell>
          <cell r="E24">
            <v>1.3365631304972717E-3</v>
          </cell>
          <cell r="F24">
            <v>1.5445974416228503E-3</v>
          </cell>
          <cell r="G24">
            <v>1.7189261917513986E-4</v>
          </cell>
        </row>
        <row r="25">
          <cell r="B25">
            <v>1.5885919741604998E-2</v>
          </cell>
          <cell r="C25">
            <v>1.3556682604111948E-2</v>
          </cell>
          <cell r="D25">
            <v>1.3633223453454586E-2</v>
          </cell>
          <cell r="E25">
            <v>3.6832732719436004E-4</v>
          </cell>
          <cell r="F25">
            <v>3.0149218498360702E-2</v>
          </cell>
          <cell r="G25">
            <v>5.8476514741799546E-5</v>
          </cell>
        </row>
        <row r="26">
          <cell r="B26">
            <v>7.6767420655732263E-2</v>
          </cell>
          <cell r="C26">
            <v>7.2062071033793196E-2</v>
          </cell>
          <cell r="D26">
            <v>7.2061186929176582E-2</v>
          </cell>
          <cell r="E26">
            <v>7.0490045725918479E-2</v>
          </cell>
          <cell r="F26">
            <v>6.2905922188436506E-2</v>
          </cell>
          <cell r="G26">
            <v>3.6511347614492914E-2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2.7673692537415601E-2</v>
          </cell>
          <cell r="G27">
            <v>3.8887211977263518E-2</v>
          </cell>
        </row>
        <row r="28">
          <cell r="B28">
            <v>2.8116569543575314E-3</v>
          </cell>
          <cell r="C28">
            <v>1.0457106774760822E-3</v>
          </cell>
          <cell r="D28">
            <v>9.5941596737076675E-4</v>
          </cell>
          <cell r="E28">
            <v>6.5475909471724315E-4</v>
          </cell>
          <cell r="F28">
            <v>2.316200260579578E-4</v>
          </cell>
          <cell r="G28">
            <v>1.1192220023229371E-4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6.1500400474865801E-4</v>
          </cell>
          <cell r="G29">
            <v>6.0017171886921181E-4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1.67176402980463E-3</v>
          </cell>
          <cell r="G30">
            <v>1.6728528979952349E-3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2.5666586488355301E-4</v>
          </cell>
          <cell r="G31">
            <v>0.35295880403116431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7.48704293501442E-4</v>
          </cell>
          <cell r="F32">
            <v>4.1697643695828672E-3</v>
          </cell>
          <cell r="G32">
            <v>1.9887633034797669</v>
          </cell>
        </row>
        <row r="33">
          <cell r="B33">
            <v>8.7120000000000003E-2</v>
          </cell>
          <cell r="C33">
            <v>9.0660037799246487E-2</v>
          </cell>
          <cell r="D33">
            <v>0.3264241022689362</v>
          </cell>
          <cell r="E33">
            <v>0.69825009397264437</v>
          </cell>
          <cell r="F33">
            <v>1.5803772941601468</v>
          </cell>
          <cell r="G33">
            <v>2.5742692546939598</v>
          </cell>
        </row>
        <row r="34">
          <cell r="B34">
            <v>0</v>
          </cell>
          <cell r="C34">
            <v>0</v>
          </cell>
          <cell r="D34">
            <v>4.4925094779306597E-2</v>
          </cell>
          <cell r="E34">
            <v>4.4931373862316708E-2</v>
          </cell>
          <cell r="F34">
            <v>1.0678272459136231</v>
          </cell>
          <cell r="G34">
            <v>2.34941225646052</v>
          </cell>
        </row>
        <row r="35">
          <cell r="B35">
            <v>1.1186210000000001</v>
          </cell>
          <cell r="C35">
            <v>1.6529270567645133</v>
          </cell>
          <cell r="D35">
            <v>3.0611851095406797</v>
          </cell>
          <cell r="E35">
            <v>3.5487568943131</v>
          </cell>
          <cell r="F35">
            <v>11.275162762929737</v>
          </cell>
          <cell r="G35">
            <v>15.1528794902264</v>
          </cell>
        </row>
        <row r="36">
          <cell r="B36">
            <v>0.67885700000000004</v>
          </cell>
          <cell r="C36">
            <v>1.1559099530521177</v>
          </cell>
          <cell r="D36">
            <v>2.5678575713896401</v>
          </cell>
          <cell r="E36">
            <v>2.9768516431290237</v>
          </cell>
          <cell r="F36">
            <v>4.0006446937883116</v>
          </cell>
          <cell r="G36">
            <v>5.3765342226102302</v>
          </cell>
        </row>
        <row r="37">
          <cell r="B37">
            <v>0.27424799999999999</v>
          </cell>
          <cell r="C37">
            <v>0.43895620137317082</v>
          </cell>
          <cell r="D37">
            <v>1.334979084042841</v>
          </cell>
          <cell r="E37">
            <v>1.5476083507632432</v>
          </cell>
          <cell r="F37">
            <v>2.079866522127912</v>
          </cell>
          <cell r="G37">
            <v>2.7951714163914301</v>
          </cell>
        </row>
        <row r="38">
          <cell r="B38">
            <v>0.90292899999999998</v>
          </cell>
          <cell r="C38">
            <v>1.1231013013883988</v>
          </cell>
          <cell r="D38">
            <v>2.1799442108932103</v>
          </cell>
          <cell r="E38">
            <v>2.5271543763277799</v>
          </cell>
          <cell r="F38">
            <v>3.396287851108899</v>
          </cell>
          <cell r="G38">
            <v>4.5643288343710102</v>
          </cell>
        </row>
        <row r="39">
          <cell r="B39">
            <v>2.5466560971026106E-2</v>
          </cell>
          <cell r="C39">
            <v>1.8835359911789612E-2</v>
          </cell>
          <cell r="D39">
            <v>1.2028016692470854E-2</v>
          </cell>
          <cell r="E39">
            <v>5.7237632139762098E-3</v>
          </cell>
          <cell r="F39">
            <v>1.0507266357586476E-2</v>
          </cell>
          <cell r="G39">
            <v>8.8481752669862194E-3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3.2781402084126401E-3</v>
          </cell>
          <cell r="G40">
            <v>3.2783637739106715E-3</v>
          </cell>
        </row>
        <row r="41">
          <cell r="B41">
            <v>8.3050434824624673E-3</v>
          </cell>
          <cell r="C41">
            <v>7.5596551542648355E-3</v>
          </cell>
          <cell r="D41">
            <v>7.8102136454706516E-3</v>
          </cell>
          <cell r="E41">
            <v>2.4901493230191415E-2</v>
          </cell>
          <cell r="F41">
            <v>1.1880942216965286E-2</v>
          </cell>
          <cell r="G41">
            <v>2.4466958479264062E-4</v>
          </cell>
        </row>
        <row r="42">
          <cell r="B42">
            <v>6.5954620622302208E-3</v>
          </cell>
          <cell r="C42">
            <v>1.9286453937497276E-2</v>
          </cell>
          <cell r="D42">
            <v>4.1831620692274918E-2</v>
          </cell>
          <cell r="E42">
            <v>9.750456262530191E-2</v>
          </cell>
          <cell r="F42">
            <v>0.13637031210753017</v>
          </cell>
          <cell r="G42">
            <v>4.8777362318001838E-5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1.9092648487363199E-2</v>
          </cell>
          <cell r="G43">
            <v>0.23382611377986601</v>
          </cell>
        </row>
        <row r="44">
          <cell r="B44">
            <v>4.9067215501486343E-2</v>
          </cell>
          <cell r="C44">
            <v>1.4042813678122476E-2</v>
          </cell>
          <cell r="D44">
            <v>1.404234184061641E-2</v>
          </cell>
          <cell r="E44">
            <v>1.3546312871600821E-2</v>
          </cell>
          <cell r="F44">
            <v>1.044574002633243E-2</v>
          </cell>
          <cell r="G44">
            <v>8.4020869208209503E-5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1.8818778739630102E-2</v>
          </cell>
          <cell r="G45">
            <v>4.1097607757781547E-2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1.73736911202001E-4</v>
          </cell>
          <cell r="F46">
            <v>2.3782342807978803E-2</v>
          </cell>
          <cell r="G46">
            <v>1.7123194392536484E-2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1.35884386197522E-4</v>
          </cell>
          <cell r="F47">
            <v>3.3742305504453143E-4</v>
          </cell>
          <cell r="G47">
            <v>1.5804259427018872E-4</v>
          </cell>
        </row>
        <row r="48">
          <cell r="B48">
            <v>4.162441264335918E-3</v>
          </cell>
          <cell r="C48">
            <v>1.1223856330657559E-3</v>
          </cell>
          <cell r="D48">
            <v>1.3121349382071022E-3</v>
          </cell>
          <cell r="E48">
            <v>1.1438832121284164E-3</v>
          </cell>
          <cell r="F48">
            <v>3.4651663386230228E-3</v>
          </cell>
          <cell r="G48">
            <v>5.7670674751378499E-3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3.3971524274857601E-5</v>
          </cell>
          <cell r="F49">
            <v>1.0691317604611192E-4</v>
          </cell>
          <cell r="G49">
            <v>7.3000461978464136E-5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1.3150417151512749E-4</v>
          </cell>
          <cell r="F50">
            <v>2.1561538169820912E-4</v>
          </cell>
          <cell r="G50">
            <v>7.9347522281642289E-5</v>
          </cell>
        </row>
        <row r="51">
          <cell r="B51">
            <v>8.4417021066314803E-3</v>
          </cell>
          <cell r="C51">
            <v>1.1092547125973618E-3</v>
          </cell>
          <cell r="D51">
            <v>1.6028330762668072E-3</v>
          </cell>
          <cell r="E51">
            <v>1.8778381091409366E-2</v>
          </cell>
          <cell r="F51">
            <v>4.0288884026026345E-2</v>
          </cell>
          <cell r="G51">
            <v>3.8891839264575352E-2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1.4082546050906629E-4</v>
          </cell>
          <cell r="F52">
            <v>5.2093188735862395E-4</v>
          </cell>
          <cell r="G52">
            <v>3.4267361499304774E-4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2.3275462809535199E-4</v>
          </cell>
          <cell r="F53">
            <v>3.7079385743107575E-4</v>
          </cell>
          <cell r="G53">
            <v>1.3835039287063086E-4</v>
          </cell>
        </row>
        <row r="54">
          <cell r="B54">
            <v>7.35127E-2</v>
          </cell>
          <cell r="C54">
            <v>8.4752130827774344E-2</v>
          </cell>
          <cell r="D54">
            <v>0.10027207207261717</v>
          </cell>
          <cell r="E54">
            <v>0.10029209345443806</v>
          </cell>
          <cell r="F54">
            <v>0.10031456162263373</v>
          </cell>
          <cell r="G54">
            <v>0.23333183643710675</v>
          </cell>
        </row>
        <row r="55">
          <cell r="B55">
            <v>6.5199999999999994E-2</v>
          </cell>
          <cell r="C55">
            <v>4.7877948962593904E-2</v>
          </cell>
          <cell r="D55">
            <v>4.0034910495743169E-2</v>
          </cell>
          <cell r="E55">
            <v>0.15309796661250849</v>
          </cell>
          <cell r="F55">
            <v>0.14326767077462146</v>
          </cell>
          <cell r="G55">
            <v>7.0414160321620456E-4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1.7856606630433099E-4</v>
          </cell>
          <cell r="F56">
            <v>2.6031280172259783E-4</v>
          </cell>
          <cell r="G56">
            <v>7.5297631800362632E-5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7.3234981858784405E-5</v>
          </cell>
          <cell r="F57">
            <v>1.6801234608880179E-4</v>
          </cell>
          <cell r="G57">
            <v>1.5557791841177936E-4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6.5247124638084407E-5</v>
          </cell>
          <cell r="F58">
            <v>2.6593136220130054E-4</v>
          </cell>
          <cell r="G58">
            <v>9.5674897935035916E-5</v>
          </cell>
        </row>
        <row r="63">
          <cell r="B63">
            <v>0.1</v>
          </cell>
          <cell r="C63">
            <v>9.9994788483217745E-2</v>
          </cell>
          <cell r="D63">
            <v>9.9994620383097227E-2</v>
          </cell>
          <cell r="E63">
            <v>9.9994466718933805E-2</v>
          </cell>
          <cell r="F63">
            <v>9.9998741696042698E-2</v>
          </cell>
          <cell r="G63">
            <v>9.9999173184462956E-2</v>
          </cell>
        </row>
        <row r="64">
          <cell r="B64">
            <v>9.0022713597369397E-4</v>
          </cell>
          <cell r="C64">
            <v>9.0151930271706174E-4</v>
          </cell>
          <cell r="D64">
            <v>9.0478465901929492E-4</v>
          </cell>
          <cell r="E64">
            <v>6.6617088765097518E-4</v>
          </cell>
          <cell r="F64">
            <v>0.25403232210613019</v>
          </cell>
          <cell r="G64">
            <v>0.9797263946862752</v>
          </cell>
        </row>
        <row r="65">
          <cell r="B65">
            <v>6.7505327365372501E-4</v>
          </cell>
          <cell r="C65">
            <v>6.7606263337461952E-4</v>
          </cell>
          <cell r="D65">
            <v>6.7794323463191977E-4</v>
          </cell>
          <cell r="E65">
            <v>4.993373211535948E-4</v>
          </cell>
          <cell r="F65">
            <v>3.4282614348278583E-3</v>
          </cell>
          <cell r="G65">
            <v>1.0384828716771329E-2</v>
          </cell>
        </row>
        <row r="66">
          <cell r="B66">
            <v>7.1462758366909246E-4</v>
          </cell>
          <cell r="C66">
            <v>7.1567128852701952E-4</v>
          </cell>
          <cell r="D66">
            <v>7.2008217571807424E-4</v>
          </cell>
          <cell r="E66">
            <v>1.1766197585798082E-3</v>
          </cell>
          <cell r="F66">
            <v>2.0820236801890311E-3</v>
          </cell>
          <cell r="G66">
            <v>1.5516601352422359E-3</v>
          </cell>
        </row>
        <row r="67">
          <cell r="B67">
            <v>1.6788176309118022E-3</v>
          </cell>
          <cell r="C67">
            <v>1.6812897495982076E-3</v>
          </cell>
          <cell r="D67">
            <v>1.6948675789596732E-3</v>
          </cell>
          <cell r="E67">
            <v>5.6070376446457931E-2</v>
          </cell>
          <cell r="F67">
            <v>0.11528500702218818</v>
          </cell>
          <cell r="G67">
            <v>0.1635210996280293</v>
          </cell>
        </row>
        <row r="68">
          <cell r="B68">
            <v>1.6787981700158924E-3</v>
          </cell>
          <cell r="C68">
            <v>1.6812702429779588E-3</v>
          </cell>
          <cell r="D68">
            <v>1.6948502002814289E-3</v>
          </cell>
          <cell r="E68">
            <v>5.6067840852090156E-2</v>
          </cell>
          <cell r="F68">
            <v>0.11528578640791287</v>
          </cell>
          <cell r="G68">
            <v>0.16354409872658715</v>
          </cell>
        </row>
        <row r="69">
          <cell r="B69">
            <v>7.1694880765539842E-4</v>
          </cell>
          <cell r="C69">
            <v>7.1799004594884049E-4</v>
          </cell>
          <cell r="D69">
            <v>7.2240955777975655E-4</v>
          </cell>
          <cell r="E69">
            <v>1.1914893552396853E-3</v>
          </cell>
          <cell r="F69">
            <v>1.8449075313989643E-3</v>
          </cell>
          <cell r="G69">
            <v>1.313512940843471E-3</v>
          </cell>
        </row>
      </sheetData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5.0093679893446763E-3</v>
          </cell>
        </row>
      </sheetData>
      <sheetData sheetId="42">
        <row r="5">
          <cell r="B5">
            <v>0.4123322794140325</v>
          </cell>
          <cell r="C5">
            <v>0.29395134027329201</v>
          </cell>
          <cell r="D5">
            <v>0.60889948915692038</v>
          </cell>
          <cell r="E5">
            <v>2.10164090571453E-4</v>
          </cell>
          <cell r="F5">
            <v>3.0723785992767586E-4</v>
          </cell>
          <cell r="G5">
            <v>1.707686851436883E-4</v>
          </cell>
        </row>
        <row r="12">
          <cell r="B12">
            <v>0.16966316268291856</v>
          </cell>
          <cell r="C12">
            <v>3.0130463869475676E-4</v>
          </cell>
          <cell r="D12">
            <v>6.1919566253447588E-3</v>
          </cell>
          <cell r="E12">
            <v>1.063414465015407E-4</v>
          </cell>
          <cell r="F12">
            <v>2.0212725611056876E-4</v>
          </cell>
          <cell r="G12">
            <v>9.0890858159768838E-5</v>
          </cell>
        </row>
        <row r="19">
          <cell r="B19">
            <v>1.3280017346786102</v>
          </cell>
          <cell r="C19">
            <v>3.9756513655919217</v>
          </cell>
          <cell r="D19">
            <v>5.301367799112735</v>
          </cell>
          <cell r="E19">
            <v>5.9812455679915217</v>
          </cell>
          <cell r="F19">
            <v>6.5977915900190434</v>
          </cell>
          <cell r="G19">
            <v>9.4405552018116996</v>
          </cell>
        </row>
        <row r="20">
          <cell r="B20">
            <v>5.6294129539847555</v>
          </cell>
          <cell r="C20">
            <v>5.6371663357080877</v>
          </cell>
          <cell r="D20">
            <v>5.427978643672569</v>
          </cell>
          <cell r="E20">
            <v>5.6177369221845899</v>
          </cell>
          <cell r="F20">
            <v>5.4451508483887485</v>
          </cell>
          <cell r="G20">
            <v>5.1236745270451172</v>
          </cell>
        </row>
        <row r="21">
          <cell r="B21">
            <v>0</v>
          </cell>
          <cell r="C21">
            <v>4.7940919991783834E-4</v>
          </cell>
          <cell r="D21">
            <v>4.8389066590292162E-4</v>
          </cell>
          <cell r="E21">
            <v>3.5703316128603415E-4</v>
          </cell>
          <cell r="F21">
            <v>4.7761093157309964E-4</v>
          </cell>
          <cell r="G21">
            <v>5.330004336885323E-4</v>
          </cell>
        </row>
        <row r="28">
          <cell r="B28">
            <v>5.074187085940516E-3</v>
          </cell>
          <cell r="C28">
            <v>1.9238626169980413E-2</v>
          </cell>
          <cell r="D28">
            <v>2.6781759988862168E-2</v>
          </cell>
          <cell r="E28">
            <v>7.8942193434173649E-2</v>
          </cell>
          <cell r="F28">
            <v>10.125463943090727</v>
          </cell>
          <cell r="G28">
            <v>29.848620646077748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2.488626283804864E-4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3.2305228421444917E-3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6.7014536629756642E-5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3.8014769545597217E-4</v>
          </cell>
        </row>
        <row r="38">
          <cell r="B38">
            <v>1.2890721628095856</v>
          </cell>
          <cell r="C38">
            <v>4.9932996298373018</v>
          </cell>
          <cell r="D38">
            <v>3.5407019303806582</v>
          </cell>
          <cell r="E38">
            <v>2.795797783193771</v>
          </cell>
          <cell r="F38">
            <v>4.9654102628797512</v>
          </cell>
          <cell r="G38">
            <v>5.0043388868426799</v>
          </cell>
        </row>
        <row r="39">
          <cell r="B39">
            <v>1.1764724167268898</v>
          </cell>
          <cell r="C39">
            <v>4.5571376470906895</v>
          </cell>
          <cell r="D39">
            <v>3.2314235596132463</v>
          </cell>
          <cell r="E39">
            <v>2.5515863809398809</v>
          </cell>
          <cell r="F39">
            <v>4.5316844010334449</v>
          </cell>
          <cell r="G39">
            <v>4.5672126310540957</v>
          </cell>
        </row>
      </sheetData>
      <sheetData sheetId="43">
        <row r="3">
          <cell r="B3">
            <v>48.063397652170998</v>
          </cell>
          <cell r="C3">
            <v>50.546777993871927</v>
          </cell>
          <cell r="D3">
            <v>51.487048993473778</v>
          </cell>
          <cell r="E3">
            <v>53.040435250133292</v>
          </cell>
          <cell r="F3">
            <v>55.075228701078458</v>
          </cell>
          <cell r="G3">
            <v>57.428990794675222</v>
          </cell>
        </row>
        <row r="6">
          <cell r="B6">
            <v>0</v>
          </cell>
          <cell r="C6">
            <v>4.894204006853899</v>
          </cell>
          <cell r="D6">
            <v>4.8942105244485301</v>
          </cell>
          <cell r="E6">
            <v>4.8957696294520474</v>
          </cell>
          <cell r="F6">
            <v>6.3508899763291033</v>
          </cell>
          <cell r="G6">
            <v>6.4977638089706709</v>
          </cell>
        </row>
        <row r="11">
          <cell r="B11">
            <v>60.070003620159369</v>
          </cell>
          <cell r="C11">
            <v>62.339921553530999</v>
          </cell>
          <cell r="D11">
            <v>63.782088881321172</v>
          </cell>
          <cell r="E11">
            <v>65.995089876686791</v>
          </cell>
          <cell r="F11">
            <v>68.857741198450938</v>
          </cell>
          <cell r="G11">
            <v>76.165084956674789</v>
          </cell>
        </row>
        <row r="18">
          <cell r="B18">
            <v>3.5600026267609901</v>
          </cell>
          <cell r="C18">
            <v>3.4647190386604612</v>
          </cell>
          <cell r="D18">
            <v>1.3100852119544646E-2</v>
          </cell>
          <cell r="E18">
            <v>8.3299692124725439E-4</v>
          </cell>
          <cell r="F18">
            <v>1.2567746289039174E-3</v>
          </cell>
          <cell r="G18">
            <v>3.7845527949633648E-4</v>
          </cell>
        </row>
        <row r="19">
          <cell r="B19">
            <v>12.728642174258118</v>
          </cell>
          <cell r="C19">
            <v>13.638428463025591</v>
          </cell>
          <cell r="D19">
            <v>13.373260174629927</v>
          </cell>
          <cell r="E19">
            <v>17.626286304511673</v>
          </cell>
          <cell r="F19">
            <v>20.397553328533476</v>
          </cell>
          <cell r="G19">
            <v>28.294661294836242</v>
          </cell>
        </row>
        <row r="21">
          <cell r="B21">
            <v>7.7980433071690136</v>
          </cell>
          <cell r="C21">
            <v>8.0801429450227857</v>
          </cell>
          <cell r="D21">
            <v>5.6082614085025595</v>
          </cell>
          <cell r="E21">
            <v>5.5456252494368163</v>
          </cell>
          <cell r="F21">
            <v>5.4552899178853664</v>
          </cell>
          <cell r="G21">
            <v>9.61143971880815E-4</v>
          </cell>
        </row>
        <row r="22">
          <cell r="B22">
            <v>6.762755789151853E-2</v>
          </cell>
          <cell r="C22">
            <v>8.5488346665263865E-2</v>
          </cell>
          <cell r="D22">
            <v>8.5558424263295574E-2</v>
          </cell>
          <cell r="E22">
            <v>8.5560270341281677E-2</v>
          </cell>
          <cell r="F22">
            <v>8.5563005924369537E-2</v>
          </cell>
          <cell r="G22">
            <v>8.5564790320612441E-2</v>
          </cell>
        </row>
        <row r="23">
          <cell r="B23">
            <v>0</v>
          </cell>
          <cell r="C23">
            <v>0</v>
          </cell>
          <cell r="D23">
            <v>4.9292720939098601E-3</v>
          </cell>
          <cell r="E23">
            <v>7.3664101153465521E-3</v>
          </cell>
          <cell r="F23">
            <v>8.9835517568571834</v>
          </cell>
          <cell r="G23">
            <v>17.839818477818046</v>
          </cell>
        </row>
        <row r="24">
          <cell r="B24">
            <v>0.74846358493313569</v>
          </cell>
          <cell r="C24">
            <v>0.94973112348428768</v>
          </cell>
          <cell r="D24">
            <v>1.6480591262560089</v>
          </cell>
          <cell r="E24">
            <v>2.6594701202860942</v>
          </cell>
          <cell r="F24">
            <v>2.7113444104091919</v>
          </cell>
          <cell r="G24">
            <v>4.3796298966182325</v>
          </cell>
        </row>
        <row r="33">
          <cell r="B33">
            <v>12.006605967988369</v>
          </cell>
          <cell r="C33">
            <v>12.710042994291465</v>
          </cell>
          <cell r="D33">
            <v>13.211928677329462</v>
          </cell>
          <cell r="E33">
            <v>13.871667802795603</v>
          </cell>
          <cell r="F33">
            <v>14.292645945164363</v>
          </cell>
          <cell r="G33">
            <v>16.929493372796419</v>
          </cell>
        </row>
        <row r="34">
          <cell r="B34">
            <v>8.8978022392450846</v>
          </cell>
          <cell r="C34">
            <v>7.9329424399036039</v>
          </cell>
          <cell r="D34">
            <v>7.9121991658297341</v>
          </cell>
          <cell r="E34">
            <v>6.3531459349555419</v>
          </cell>
          <cell r="F34">
            <v>3.1189061045990036</v>
          </cell>
          <cell r="G34">
            <v>0</v>
          </cell>
        </row>
        <row r="35">
          <cell r="B35">
            <v>2.7300025971243573</v>
          </cell>
          <cell r="C35">
            <v>6.8865714409028101E-4</v>
          </cell>
          <cell r="D35">
            <v>1.8234212820787269E-3</v>
          </cell>
          <cell r="E35">
            <v>9.5646072041722827E-4</v>
          </cell>
          <cell r="F35">
            <v>1.6037802656538923E-3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5.6905634065448039E-4</v>
          </cell>
          <cell r="E36">
            <v>0.1365174127452736</v>
          </cell>
          <cell r="F36">
            <v>0.27310391750207191</v>
          </cell>
          <cell r="G36">
            <v>0.2678248164643714</v>
          </cell>
        </row>
        <row r="37">
          <cell r="B37">
            <v>35.243915113201744</v>
          </cell>
          <cell r="C37">
            <v>31.828555244660176</v>
          </cell>
          <cell r="D37">
            <v>32.316900069284941</v>
          </cell>
          <cell r="E37">
            <v>22.17756224021284</v>
          </cell>
          <cell r="F37">
            <v>11.939773016081901</v>
          </cell>
          <cell r="G37">
            <v>1.7936908265472118</v>
          </cell>
        </row>
        <row r="38">
          <cell r="B38">
            <v>0.30844705296957597</v>
          </cell>
          <cell r="C38">
            <v>1.825488529723105E-4</v>
          </cell>
          <cell r="D38">
            <v>2.5301872044323281</v>
          </cell>
          <cell r="E38">
            <v>2.5277734654942599</v>
          </cell>
          <cell r="F38">
            <v>4.3658232994310833</v>
          </cell>
          <cell r="G38">
            <v>4.3319460213156855</v>
          </cell>
        </row>
        <row r="39">
          <cell r="B39">
            <v>0.43672617173737788</v>
          </cell>
          <cell r="C39">
            <v>0.5520671697633126</v>
          </cell>
          <cell r="D39">
            <v>3.2025416077612072</v>
          </cell>
          <cell r="E39">
            <v>7.8555701643048854</v>
          </cell>
          <cell r="F39">
            <v>7.8556027859258695</v>
          </cell>
          <cell r="G39">
            <v>7.8556175027377542</v>
          </cell>
        </row>
        <row r="55">
          <cell r="B55">
            <v>9.81388898746542</v>
          </cell>
          <cell r="C55">
            <v>10.335084238832868</v>
          </cell>
          <cell r="D55">
            <v>10.500558904704613</v>
          </cell>
          <cell r="E55">
            <v>10.702128142310407</v>
          </cell>
          <cell r="F55">
            <v>11.123106246017873</v>
          </cell>
          <cell r="G55">
            <v>12.861635267363981</v>
          </cell>
        </row>
        <row r="56">
          <cell r="B56">
            <v>1.1081323560808758</v>
          </cell>
          <cell r="C56">
            <v>1.4007946327664573</v>
          </cell>
          <cell r="D56">
            <v>2.4088418554914819</v>
          </cell>
          <cell r="E56">
            <v>3.8579128588336937</v>
          </cell>
          <cell r="F56">
            <v>3.8641359301323228</v>
          </cell>
          <cell r="G56">
            <v>6.1606359931314403</v>
          </cell>
        </row>
        <row r="57">
          <cell r="B57">
            <v>6.9177043012056663</v>
          </cell>
          <cell r="C57">
            <v>6.1775400296643985</v>
          </cell>
          <cell r="D57">
            <v>6.1767584319079081</v>
          </cell>
          <cell r="E57">
            <v>5.0862794847335548</v>
          </cell>
          <cell r="F57">
            <v>2.6798224659487508</v>
          </cell>
          <cell r="G57">
            <v>0.21327651650168936</v>
          </cell>
        </row>
        <row r="58">
          <cell r="B58">
            <v>1.8458230059807055</v>
          </cell>
          <cell r="C58">
            <v>4.6763263369450534E-4</v>
          </cell>
          <cell r="D58">
            <v>1.2461944824706795E-3</v>
          </cell>
          <cell r="E58">
            <v>6.6067524262819932E-4</v>
          </cell>
          <cell r="F58">
            <v>1.1312665048856137E-3</v>
          </cell>
          <cell r="G58">
            <v>0</v>
          </cell>
        </row>
        <row r="59">
          <cell r="B59">
            <v>28.619769972053156</v>
          </cell>
          <cell r="C59">
            <v>25.644667234292406</v>
          </cell>
          <cell r="D59">
            <v>28.112112300409052</v>
          </cell>
          <cell r="E59">
            <v>19.971094984421484</v>
          </cell>
          <cell r="F59">
            <v>13.311553574679737</v>
          </cell>
          <cell r="G59">
            <v>5.0233152222202042</v>
          </cell>
        </row>
        <row r="60">
          <cell r="B60">
            <v>0</v>
          </cell>
          <cell r="C60">
            <v>0</v>
          </cell>
          <cell r="D60">
            <v>1.2318455951600337E-2</v>
          </cell>
          <cell r="E60">
            <v>1.1958865149259658E-2</v>
          </cell>
          <cell r="F60">
            <v>1.7660055763638993E-2</v>
          </cell>
          <cell r="G60">
            <v>9.7275945006021197E-3</v>
          </cell>
        </row>
        <row r="61">
          <cell r="B61">
            <v>2.3674017467960597</v>
          </cell>
          <cell r="C61">
            <v>2.3075028797478656</v>
          </cell>
          <cell r="D61">
            <v>8.7448187897960442E-3</v>
          </cell>
          <cell r="E61">
            <v>5.581079372356597E-4</v>
          </cell>
          <cell r="F61">
            <v>8.4832287451014419E-4</v>
          </cell>
          <cell r="G61">
            <v>2.573495900575088E-4</v>
          </cell>
        </row>
        <row r="62">
          <cell r="B62">
            <v>5.1850549393270269</v>
          </cell>
          <cell r="C62">
            <v>5.5675588732769059</v>
          </cell>
          <cell r="D62">
            <v>5.6343077259476937</v>
          </cell>
          <cell r="E62">
            <v>8.6249122678897159</v>
          </cell>
          <cell r="F62">
            <v>9.4740021926657043</v>
          </cell>
          <cell r="G62">
            <v>13.898976678630074</v>
          </cell>
        </row>
        <row r="63">
          <cell r="B63">
            <v>6.5822726029221794</v>
          </cell>
          <cell r="C63">
            <v>7.0678499730013238</v>
          </cell>
          <cell r="D63">
            <v>6.7951548960450356</v>
          </cell>
          <cell r="E63">
            <v>7.8446802171852283</v>
          </cell>
          <cell r="F63">
            <v>9.7885353136989242</v>
          </cell>
          <cell r="G63">
            <v>12.175297321711991</v>
          </cell>
        </row>
        <row r="64">
          <cell r="B64">
            <v>5.3111193502616274</v>
          </cell>
          <cell r="C64">
            <v>6.2669392697593711</v>
          </cell>
          <cell r="D64">
            <v>5.7596655771839051</v>
          </cell>
          <cell r="E64">
            <v>7.5152835758014618</v>
          </cell>
          <cell r="F64">
            <v>7.3023585185679085</v>
          </cell>
          <cell r="G64">
            <v>6.2909548988068904</v>
          </cell>
        </row>
        <row r="65">
          <cell r="B65">
            <v>0.46151976069026057</v>
          </cell>
          <cell r="C65">
            <v>0.54457613513183967</v>
          </cell>
          <cell r="D65">
            <v>0.54459252200810937</v>
          </cell>
          <cell r="E65">
            <v>0.54461517568120954</v>
          </cell>
          <cell r="F65">
            <v>0.54469804994432525</v>
          </cell>
          <cell r="G65">
            <v>0.54485969298282588</v>
          </cell>
        </row>
        <row r="66">
          <cell r="B66">
            <v>4.1173668661852441</v>
          </cell>
          <cell r="C66">
            <v>4.2663154749720329</v>
          </cell>
          <cell r="D66">
            <v>2.9611620236893512</v>
          </cell>
          <cell r="E66">
            <v>2.9280901317026378</v>
          </cell>
          <cell r="F66">
            <v>2.8803930766434758</v>
          </cell>
          <cell r="G66">
            <v>5.2286232070316359E-4</v>
          </cell>
        </row>
        <row r="67">
          <cell r="B67">
            <v>6.762755789151853E-2</v>
          </cell>
          <cell r="C67">
            <v>8.5488346665263865E-2</v>
          </cell>
          <cell r="D67">
            <v>8.5558424263295574E-2</v>
          </cell>
          <cell r="E67">
            <v>8.5560270341281677E-2</v>
          </cell>
          <cell r="F67">
            <v>8.5563005924369537E-2</v>
          </cell>
          <cell r="G67">
            <v>8.5564790320612441E-2</v>
          </cell>
        </row>
        <row r="68">
          <cell r="B68">
            <v>0.31051230810527564</v>
          </cell>
          <cell r="C68">
            <v>0.39251975770171554</v>
          </cell>
          <cell r="D68">
            <v>2.2770070831182165</v>
          </cell>
          <cell r="E68">
            <v>5.5853103868207636</v>
          </cell>
          <cell r="F68">
            <v>5.5853335807932982</v>
          </cell>
          <cell r="G68">
            <v>5.6560446019711792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4.727590983876988E-3</v>
          </cell>
          <cell r="F69">
            <v>7.1859905411746432</v>
          </cell>
          <cell r="G69">
            <v>14.455705401260625</v>
          </cell>
        </row>
        <row r="70">
          <cell r="B70">
            <v>0</v>
          </cell>
          <cell r="C70">
            <v>3.977304572221505</v>
          </cell>
          <cell r="D70">
            <v>3.9773217349664631</v>
          </cell>
          <cell r="E70">
            <v>3.9788716542944798</v>
          </cell>
          <cell r="F70">
            <v>5.8407678229921727</v>
          </cell>
          <cell r="G70">
            <v>6.1199254564853502</v>
          </cell>
        </row>
        <row r="71">
          <cell r="B71">
            <v>72.708193754965009</v>
          </cell>
          <cell r="C71">
            <v>74.03460905066764</v>
          </cell>
          <cell r="D71">
            <v>75.255350948958991</v>
          </cell>
          <cell r="E71">
            <v>76.742644389328916</v>
          </cell>
          <cell r="F71">
            <v>79.685899964326552</v>
          </cell>
          <cell r="G71">
            <v>83.496699647798224</v>
          </cell>
        </row>
      </sheetData>
      <sheetData sheetId="44">
        <row r="3">
          <cell r="B3">
            <v>56.994774574912441</v>
          </cell>
          <cell r="C3">
            <v>58.70189626098594</v>
          </cell>
          <cell r="D3">
            <v>61.319271471064717</v>
          </cell>
          <cell r="E3">
            <v>62.281540875219982</v>
          </cell>
          <cell r="F3">
            <v>63.379410774795069</v>
          </cell>
          <cell r="G3">
            <v>63.023962301889441</v>
          </cell>
        </row>
        <row r="6">
          <cell r="B6">
            <v>0</v>
          </cell>
          <cell r="C6">
            <v>6.9641855904602679</v>
          </cell>
          <cell r="D6">
            <v>6.9632785281182485</v>
          </cell>
          <cell r="E6">
            <v>9.7746304328416613</v>
          </cell>
          <cell r="F6">
            <v>17.708086219504985</v>
          </cell>
          <cell r="G6">
            <v>21.434288960945775</v>
          </cell>
        </row>
        <row r="11">
          <cell r="B11">
            <v>60.950002459262606</v>
          </cell>
          <cell r="C11">
            <v>60.127432790267996</v>
          </cell>
          <cell r="D11">
            <v>65.358101114691976</v>
          </cell>
          <cell r="E11">
            <v>65.880876546010583</v>
          </cell>
          <cell r="F11">
            <v>66.313296787406443</v>
          </cell>
          <cell r="G11">
            <v>66.023423455611265</v>
          </cell>
        </row>
        <row r="12">
          <cell r="B12">
            <v>30.256635777652782</v>
          </cell>
          <cell r="C12">
            <v>26.822472600090112</v>
          </cell>
          <cell r="D12">
            <v>25.904213509587493</v>
          </cell>
          <cell r="E12">
            <v>18.34862090289139</v>
          </cell>
          <cell r="F12">
            <v>5.9920464552457968</v>
          </cell>
          <cell r="G12">
            <v>0</v>
          </cell>
        </row>
        <row r="13">
          <cell r="B13">
            <v>0</v>
          </cell>
          <cell r="C13">
            <v>0</v>
          </cell>
          <cell r="D13">
            <v>3.1104267781340358E-4</v>
          </cell>
          <cell r="E13">
            <v>4.1355845120877744E-4</v>
          </cell>
          <cell r="F13">
            <v>1.2148081809986366E-3</v>
          </cell>
          <cell r="G13">
            <v>0.87188763589533691</v>
          </cell>
        </row>
        <row r="14">
          <cell r="B14">
            <v>25.263184027798061</v>
          </cell>
          <cell r="C14">
            <v>22.531301958169884</v>
          </cell>
          <cell r="D14">
            <v>25.935124109376702</v>
          </cell>
          <cell r="E14">
            <v>25.814645465008169</v>
          </cell>
          <cell r="F14">
            <v>22.684305600745361</v>
          </cell>
          <cell r="G14">
            <v>14.625516334405059</v>
          </cell>
        </row>
        <row r="15">
          <cell r="B15">
            <v>0.28550440639849806</v>
          </cell>
          <cell r="C15">
            <v>4.2184797579083719</v>
          </cell>
          <cell r="D15">
            <v>6.4837879862528506E-3</v>
          </cell>
          <cell r="E15">
            <v>3.4559388897326549E-4</v>
          </cell>
          <cell r="F15">
            <v>4.9694216036645395E-4</v>
          </cell>
          <cell r="G15">
            <v>9.8446090923366399E-4</v>
          </cell>
        </row>
        <row r="16">
          <cell r="B16">
            <v>1.4022782875528557</v>
          </cell>
          <cell r="C16">
            <v>1.5372245879428894</v>
          </cell>
          <cell r="D16">
            <v>1.552027643285</v>
          </cell>
          <cell r="E16">
            <v>1.7238879596522105</v>
          </cell>
          <cell r="F16">
            <v>3.9481495417652539</v>
          </cell>
          <cell r="G16">
            <v>9.6032094451171588</v>
          </cell>
        </row>
        <row r="17">
          <cell r="B17">
            <v>7.7268868300095797</v>
          </cell>
          <cell r="C17">
            <v>8.3696950064731883</v>
          </cell>
          <cell r="D17">
            <v>8.6941665699838122</v>
          </cell>
          <cell r="E17">
            <v>11.795240576487426</v>
          </cell>
          <cell r="F17">
            <v>11.44911289588662</v>
          </cell>
          <cell r="G17">
            <v>10.333702049864714</v>
          </cell>
        </row>
        <row r="19">
          <cell r="B19">
            <v>0.62699335417326996</v>
          </cell>
          <cell r="C19">
            <v>0.68733127363266378</v>
          </cell>
          <cell r="D19">
            <v>0.68767098429886175</v>
          </cell>
          <cell r="E19">
            <v>0.70233162547118477</v>
          </cell>
          <cell r="F19">
            <v>4.4879019390445363</v>
          </cell>
          <cell r="G19">
            <v>4.4879050417967266</v>
          </cell>
        </row>
        <row r="20">
          <cell r="B20">
            <v>0</v>
          </cell>
          <cell r="C20">
            <v>0</v>
          </cell>
          <cell r="D20">
            <v>1.1540339951918125E-3</v>
          </cell>
          <cell r="E20">
            <v>1.1551914715702985E-3</v>
          </cell>
          <cell r="F20">
            <v>6.1082117709728337E-2</v>
          </cell>
          <cell r="G20">
            <v>5.5685337306263183E-2</v>
          </cell>
        </row>
        <row r="21">
          <cell r="B21">
            <v>2.9295793070032383</v>
          </cell>
          <cell r="C21">
            <v>3.1924490907507246</v>
          </cell>
          <cell r="D21">
            <v>3.3648072766810837</v>
          </cell>
          <cell r="E21">
            <v>3.6715352522144347</v>
          </cell>
          <cell r="F21">
            <v>4.3568571025354679</v>
          </cell>
          <cell r="G21">
            <v>6.4009390301545634</v>
          </cell>
        </row>
        <row r="28">
          <cell r="B28">
            <v>3.9552278843501698</v>
          </cell>
          <cell r="C28">
            <v>1.4255365292820539</v>
          </cell>
          <cell r="D28">
            <v>4.0388296436272597</v>
          </cell>
          <cell r="E28">
            <v>3.5993356707905972</v>
          </cell>
          <cell r="F28">
            <v>2.9338860126113726</v>
          </cell>
          <cell r="G28">
            <v>2.9994611537218288</v>
          </cell>
        </row>
        <row r="47">
          <cell r="B47">
            <v>4.2612062647319844</v>
          </cell>
          <cell r="C47">
            <v>4.6176495776930118</v>
          </cell>
          <cell r="D47">
            <v>4.8257683161932228</v>
          </cell>
          <cell r="E47">
            <v>5.1997289037824608</v>
          </cell>
          <cell r="F47">
            <v>6.0194340599564882</v>
          </cell>
          <cell r="G47">
            <v>8.6823725144151709</v>
          </cell>
        </row>
        <row r="48">
          <cell r="B48">
            <v>24.84307104292569</v>
          </cell>
          <cell r="C48">
            <v>22.066964329456756</v>
          </cell>
          <cell r="D48">
            <v>21.374941663958499</v>
          </cell>
          <cell r="E48">
            <v>15.215164714232102</v>
          </cell>
          <cell r="F48">
            <v>5.0193563081199404</v>
          </cell>
          <cell r="G48">
            <v>0.73020589506234268</v>
          </cell>
        </row>
        <row r="49">
          <cell r="B49">
            <v>24.18971564514359</v>
          </cell>
          <cell r="C49">
            <v>25.326920986499644</v>
          </cell>
          <cell r="D49">
            <v>24.561481969560827</v>
          </cell>
          <cell r="E49">
            <v>24.441065198618446</v>
          </cell>
          <cell r="F49">
            <v>21.526336199771833</v>
          </cell>
          <cell r="G49">
            <v>13.895760557644307</v>
          </cell>
        </row>
        <row r="50">
          <cell r="B50">
            <v>0</v>
          </cell>
          <cell r="C50">
            <v>0</v>
          </cell>
          <cell r="D50">
            <v>2.8144198794941137E-3</v>
          </cell>
          <cell r="E50">
            <v>2.2329741064451123E-3</v>
          </cell>
          <cell r="F50">
            <v>1.7667420641801469E-2</v>
          </cell>
          <cell r="G50">
            <v>6.0587222928984406E-3</v>
          </cell>
        </row>
        <row r="51">
          <cell r="B51">
            <v>2.0957162153975886</v>
          </cell>
          <cell r="C51">
            <v>2.2700609712092565</v>
          </cell>
          <cell r="D51">
            <v>2.2722343794913158</v>
          </cell>
          <cell r="E51">
            <v>4.0156863815037074</v>
          </cell>
          <cell r="F51">
            <v>3.6729625231684775</v>
          </cell>
          <cell r="G51">
            <v>1.825933741510285</v>
          </cell>
        </row>
        <row r="52">
          <cell r="B52">
            <v>5.5539017463118929</v>
          </cell>
          <cell r="C52">
            <v>6.0159370851991971</v>
          </cell>
          <cell r="D52">
            <v>6.3349905247926568</v>
          </cell>
          <cell r="E52">
            <v>7.6616017892188362</v>
          </cell>
          <cell r="F52">
            <v>7.6616592437592779</v>
          </cell>
          <cell r="G52">
            <v>8.4044312878557772</v>
          </cell>
        </row>
        <row r="53">
          <cell r="B53">
            <v>6.1735459854766397</v>
          </cell>
          <cell r="C53">
            <v>7.1827792532565047</v>
          </cell>
          <cell r="D53">
            <v>6.2035919579269976</v>
          </cell>
          <cell r="E53">
            <v>5.1351145739923387</v>
          </cell>
          <cell r="F53">
            <v>2.2002431289316302</v>
          </cell>
          <cell r="G53">
            <v>0.38453477926667046</v>
          </cell>
        </row>
        <row r="54">
          <cell r="B54">
            <v>1.8770714464860463</v>
          </cell>
          <cell r="C54">
            <v>2.1600833875775098</v>
          </cell>
          <cell r="D54">
            <v>2.1218782577126514</v>
          </cell>
          <cell r="E54">
            <v>2.2252271620562367</v>
          </cell>
          <cell r="F54">
            <v>2.2064292131428207</v>
          </cell>
          <cell r="G54">
            <v>2.2266458023266309</v>
          </cell>
        </row>
        <row r="55">
          <cell r="B55">
            <v>0.62699335417326996</v>
          </cell>
          <cell r="C55">
            <v>0.68733127363266378</v>
          </cell>
          <cell r="D55">
            <v>0.68767098429886175</v>
          </cell>
          <cell r="E55">
            <v>0.70233162547118477</v>
          </cell>
          <cell r="F55">
            <v>4.4879019390445363</v>
          </cell>
          <cell r="G55">
            <v>4.4879050417967266</v>
          </cell>
        </row>
        <row r="56">
          <cell r="B56">
            <v>1.2230671224035998</v>
          </cell>
          <cell r="C56">
            <v>1.340767285603788</v>
          </cell>
          <cell r="D56">
            <v>1.3536785104731777</v>
          </cell>
          <cell r="E56">
            <v>1.503575078408657</v>
          </cell>
          <cell r="F56">
            <v>3.4435760303276575</v>
          </cell>
          <cell r="G56">
            <v>8.37591927803118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8.4541110973619367E-4</v>
          </cell>
          <cell r="F57">
            <v>1.9166899031220488E-3</v>
          </cell>
          <cell r="G57">
            <v>2.9422407286644249E-3</v>
          </cell>
        </row>
        <row r="58">
          <cell r="B58">
            <v>0</v>
          </cell>
          <cell r="C58">
            <v>6.9641855904602679</v>
          </cell>
          <cell r="D58">
            <v>6.9632785281182485</v>
          </cell>
          <cell r="E58">
            <v>9.7746304328416613</v>
          </cell>
          <cell r="F58">
            <v>17.708086219504985</v>
          </cell>
          <cell r="G58">
            <v>21.434288960945775</v>
          </cell>
        </row>
        <row r="59">
          <cell r="B59">
            <v>73.238324668592341</v>
          </cell>
          <cell r="C59">
            <v>78.632987219329493</v>
          </cell>
          <cell r="D59">
            <v>79.069466477639253</v>
          </cell>
          <cell r="E59">
            <v>77.791957612588192</v>
          </cell>
          <cell r="F59">
            <v>75.148526159982055</v>
          </cell>
          <cell r="G59">
            <v>71.135893789308369</v>
          </cell>
        </row>
      </sheetData>
      <sheetData sheetId="45">
        <row r="3">
          <cell r="B3">
            <v>44.576907247782252</v>
          </cell>
          <cell r="C3">
            <v>44.827339844829389</v>
          </cell>
          <cell r="D3">
            <v>44.633492372801328</v>
          </cell>
          <cell r="E3">
            <v>44.838274131417087</v>
          </cell>
          <cell r="F3">
            <v>45.051868073901602</v>
          </cell>
          <cell r="G3">
            <v>44.932089704366142</v>
          </cell>
        </row>
        <row r="10">
          <cell r="B10">
            <v>3.4498973149903644</v>
          </cell>
          <cell r="C10">
            <v>8.5222842351969952</v>
          </cell>
          <cell r="D10">
            <v>8.8041902770338858</v>
          </cell>
          <cell r="E10">
            <v>11.009045102508242</v>
          </cell>
          <cell r="F10">
            <v>27.51653694614123</v>
          </cell>
          <cell r="G10">
            <v>31.457355874960523</v>
          </cell>
        </row>
        <row r="15">
          <cell r="B15">
            <v>69.470009234135915</v>
          </cell>
          <cell r="C15">
            <v>69.674017269277513</v>
          </cell>
          <cell r="D15">
            <v>73.210901799352698</v>
          </cell>
          <cell r="E15">
            <v>67.304100430143805</v>
          </cell>
          <cell r="F15">
            <v>62.984442918376601</v>
          </cell>
          <cell r="G15">
            <v>70.452248340553581</v>
          </cell>
        </row>
        <row r="16">
          <cell r="B16">
            <v>60.231821217262286</v>
          </cell>
          <cell r="C16">
            <v>51.320004607653978</v>
          </cell>
          <cell r="D16">
            <v>43.464913456059485</v>
          </cell>
          <cell r="E16">
            <v>41.861569837127519</v>
          </cell>
          <cell r="F16">
            <v>25.293490789615632</v>
          </cell>
          <cell r="G16">
            <v>0</v>
          </cell>
        </row>
        <row r="17">
          <cell r="B17">
            <v>0</v>
          </cell>
          <cell r="C17">
            <v>0</v>
          </cell>
          <cell r="D17">
            <v>3.1025010208659334E-4</v>
          </cell>
          <cell r="E17">
            <v>4.0812866102219912E-4</v>
          </cell>
          <cell r="F17">
            <v>1.2409451977397688E-3</v>
          </cell>
          <cell r="G17">
            <v>3.1970293274187754E-3</v>
          </cell>
        </row>
        <row r="18">
          <cell r="B18">
            <v>46.694313572523683</v>
          </cell>
          <cell r="C18">
            <v>48.251553098261319</v>
          </cell>
          <cell r="D18">
            <v>47.690711092813025</v>
          </cell>
          <cell r="E18">
            <v>45.289867608008784</v>
          </cell>
          <cell r="F18">
            <v>38.26635527797243</v>
          </cell>
          <cell r="G18">
            <v>19.434577153756489</v>
          </cell>
        </row>
        <row r="19">
          <cell r="B19">
            <v>0.30760327654411213</v>
          </cell>
          <cell r="C19">
            <v>1.1468162143616247E-3</v>
          </cell>
          <cell r="D19">
            <v>1.1453623505574639E-3</v>
          </cell>
          <cell r="E19">
            <v>1.1275137656425167E-3</v>
          </cell>
          <cell r="F19">
            <v>1.1008276539102378E-3</v>
          </cell>
          <cell r="G19">
            <v>1.0768349790866477E-3</v>
          </cell>
        </row>
        <row r="20">
          <cell r="B20">
            <v>0.10000229974646078</v>
          </cell>
          <cell r="C20">
            <v>0.10000137415359019</v>
          </cell>
          <cell r="D20">
            <v>2.6873288007737903E-3</v>
          </cell>
          <cell r="E20">
            <v>1.3642721875594028E-3</v>
          </cell>
          <cell r="F20">
            <v>0</v>
          </cell>
          <cell r="G20">
            <v>0</v>
          </cell>
        </row>
        <row r="21">
          <cell r="B21">
            <v>5.605392143968551</v>
          </cell>
          <cell r="C21">
            <v>9.6844091423686613</v>
          </cell>
          <cell r="D21">
            <v>9.7507584244599173</v>
          </cell>
          <cell r="E21">
            <v>10.452156521029298</v>
          </cell>
          <cell r="F21">
            <v>10.575584185409692</v>
          </cell>
          <cell r="G21">
            <v>10.554048635394652</v>
          </cell>
        </row>
        <row r="22">
          <cell r="B22">
            <v>16.99119969126923</v>
          </cell>
          <cell r="C22">
            <v>16.397221130883345</v>
          </cell>
          <cell r="D22">
            <v>14.789210035257874</v>
          </cell>
          <cell r="E22">
            <v>14.274318850208005</v>
          </cell>
          <cell r="F22">
            <v>13.918639213457526</v>
          </cell>
          <cell r="G22">
            <v>8.2971567698954622</v>
          </cell>
        </row>
        <row r="23">
          <cell r="B23">
            <v>2.5068244970084019</v>
          </cell>
          <cell r="C23">
            <v>2.9279869274558936</v>
          </cell>
          <cell r="D23">
            <v>2.9309353108335063</v>
          </cell>
          <cell r="E23">
            <v>2.9310916810527052</v>
          </cell>
          <cell r="F23">
            <v>5.4719119222630042</v>
          </cell>
          <cell r="G23">
            <v>5.4716111983436644</v>
          </cell>
        </row>
        <row r="24">
          <cell r="B24">
            <v>0</v>
          </cell>
          <cell r="C24">
            <v>0</v>
          </cell>
          <cell r="D24">
            <v>1.4350076398603566E-3</v>
          </cell>
          <cell r="E24">
            <v>3.2767502712099342E-4</v>
          </cell>
          <cell r="F24">
            <v>8.8277805397679279E-2</v>
          </cell>
          <cell r="G24">
            <v>6.7360224530126633E-2</v>
          </cell>
        </row>
        <row r="25">
          <cell r="B25">
            <v>15.194969827884023</v>
          </cell>
          <cell r="C25">
            <v>18.074004018047749</v>
          </cell>
          <cell r="D25">
            <v>23.208232447654893</v>
          </cell>
          <cell r="E25">
            <v>28.888265015033511</v>
          </cell>
          <cell r="F25">
            <v>35.865086923741671</v>
          </cell>
          <cell r="G25">
            <v>65.922520860674794</v>
          </cell>
        </row>
        <row r="26">
          <cell r="B26">
            <v>217.10213576034263</v>
          </cell>
          <cell r="C26">
            <v>216.43034438431641</v>
          </cell>
          <cell r="D26">
            <v>215.05124051532468</v>
          </cell>
          <cell r="E26">
            <v>211.00459753224499</v>
          </cell>
          <cell r="F26">
            <v>192.46613080908591</v>
          </cell>
          <cell r="G26">
            <v>180.20379704745528</v>
          </cell>
        </row>
        <row r="102">
          <cell r="B102">
            <v>8.9080019399449135</v>
          </cell>
          <cell r="C102">
            <v>7.3936865944782939</v>
          </cell>
          <cell r="D102">
            <v>8.8075835599139332</v>
          </cell>
          <cell r="E102">
            <v>4.7486438929014314</v>
          </cell>
          <cell r="F102">
            <v>1.6339800583106669</v>
          </cell>
          <cell r="G102">
            <v>0.58124189353706113</v>
          </cell>
        </row>
        <row r="104">
          <cell r="B104">
            <v>19.060329204007601</v>
          </cell>
          <cell r="C104">
            <v>22.7035195073863</v>
          </cell>
          <cell r="D104">
            <v>24.78717350875495</v>
          </cell>
          <cell r="E104">
            <v>27.871099732014166</v>
          </cell>
          <cell r="F104">
            <v>34.103114901914907</v>
          </cell>
          <cell r="G104">
            <v>71.287047458851148</v>
          </cell>
        </row>
        <row r="105">
          <cell r="B105">
            <v>45.124389103289658</v>
          </cell>
          <cell r="C105">
            <v>38.447935129439152</v>
          </cell>
          <cell r="D105">
            <v>38.924527760581661</v>
          </cell>
          <cell r="E105">
            <v>37.499287993856839</v>
          </cell>
          <cell r="F105">
            <v>22.658665595255826</v>
          </cell>
          <cell r="G105">
            <v>2.5410276321179868E-3</v>
          </cell>
        </row>
        <row r="106">
          <cell r="B106">
            <v>36.569917430376783</v>
          </cell>
          <cell r="C106">
            <v>39.168541921481591</v>
          </cell>
          <cell r="D106">
            <v>37.327465932659983</v>
          </cell>
          <cell r="E106">
            <v>37.154191821087196</v>
          </cell>
          <cell r="F106">
            <v>31.567070293057924</v>
          </cell>
          <cell r="G106">
            <v>16.07899144638429</v>
          </cell>
        </row>
        <row r="107">
          <cell r="B107">
            <v>0</v>
          </cell>
          <cell r="C107">
            <v>0</v>
          </cell>
          <cell r="D107">
            <v>1.2892397885236967E-2</v>
          </cell>
          <cell r="E107">
            <v>1.3624133277821955E-2</v>
          </cell>
          <cell r="F107">
            <v>2.4917965164066344E-2</v>
          </cell>
          <cell r="G107">
            <v>1.1819184762141959E-2</v>
          </cell>
        </row>
        <row r="108">
          <cell r="B108">
            <v>7.2001655817451785E-2</v>
          </cell>
          <cell r="C108">
            <v>7.2000989390584955E-2</v>
          </cell>
          <cell r="D108">
            <v>1.9348767365571292E-3</v>
          </cell>
          <cell r="E108">
            <v>9.8227597504277017E-4</v>
          </cell>
          <cell r="F108">
            <v>0</v>
          </cell>
          <cell r="G108">
            <v>0</v>
          </cell>
        </row>
        <row r="109">
          <cell r="B109">
            <v>7.3714374895697932E-2</v>
          </cell>
          <cell r="C109">
            <v>1.7942664620618737E-2</v>
          </cell>
          <cell r="D109">
            <v>6.8166458076722197E-2</v>
          </cell>
          <cell r="E109">
            <v>0.55030748878545854</v>
          </cell>
          <cell r="F109">
            <v>1.1574364745591177</v>
          </cell>
          <cell r="G109">
            <v>1.1574377091338408</v>
          </cell>
        </row>
        <row r="110">
          <cell r="B110">
            <v>3.7822871074602245</v>
          </cell>
          <cell r="C110">
            <v>7.6930116827776143</v>
          </cell>
          <cell r="D110">
            <v>7.826158202703188</v>
          </cell>
          <cell r="E110">
            <v>7.9217679103916039</v>
          </cell>
          <cell r="F110">
            <v>7.4343913592514568</v>
          </cell>
          <cell r="G110">
            <v>7.4178726926270508</v>
          </cell>
        </row>
        <row r="111">
          <cell r="B111">
            <v>9.1310749218348768</v>
          </cell>
          <cell r="C111">
            <v>8.1869387184430114</v>
          </cell>
          <cell r="D111">
            <v>7.5209120022897977</v>
          </cell>
          <cell r="E111">
            <v>7.0655813951511783</v>
          </cell>
          <cell r="F111">
            <v>6.4992394612337385</v>
          </cell>
          <cell r="G111">
            <v>2.5905515261867582</v>
          </cell>
        </row>
        <row r="112">
          <cell r="B112">
            <v>2.696886171333158</v>
          </cell>
          <cell r="C112">
            <v>3.1682240159581267</v>
          </cell>
          <cell r="D112">
            <v>3.173077403308421</v>
          </cell>
          <cell r="E112">
            <v>3.3045042654733052</v>
          </cell>
          <cell r="F112">
            <v>3.7100145419548434</v>
          </cell>
          <cell r="G112">
            <v>3.8163157118450086</v>
          </cell>
        </row>
        <row r="113">
          <cell r="B113">
            <v>0.78533647234855097</v>
          </cell>
          <cell r="C113">
            <v>0.94126964318275208</v>
          </cell>
          <cell r="D113">
            <v>0.94415815279200654</v>
          </cell>
          <cell r="E113">
            <v>0.94430039828537837</v>
          </cell>
          <cell r="F113">
            <v>2.4076405405015686</v>
          </cell>
          <cell r="G113">
            <v>2.4075085190130681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129.65383569629927</v>
          </cell>
          <cell r="C116">
            <v>136.31535510235506</v>
          </cell>
          <cell r="D116">
            <v>138.19824053273632</v>
          </cell>
          <cell r="E116">
            <v>138.0833364097077</v>
          </cell>
          <cell r="F116">
            <v>138.71300813734535</v>
          </cell>
          <cell r="G116">
            <v>136.80868304493302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26.978286057286809</v>
          </cell>
          <cell r="C224">
            <v>26.144909830236944</v>
          </cell>
          <cell r="D224">
            <v>26.13041428855729</v>
          </cell>
          <cell r="E224">
            <v>26.213046328293657</v>
          </cell>
          <cell r="F224">
            <v>26.68929677650743</v>
          </cell>
          <cell r="G224">
            <v>26.317532670959316</v>
          </cell>
        </row>
        <row r="231">
          <cell r="B231">
            <v>15.552697838791119</v>
          </cell>
          <cell r="C231">
            <v>14.362396663378266</v>
          </cell>
          <cell r="D231">
            <v>15.709988776149107</v>
          </cell>
          <cell r="E231">
            <v>8.3777592921602562</v>
          </cell>
          <cell r="F231">
            <v>2.8827333399510042</v>
          </cell>
          <cell r="G231">
            <v>1.0254513896787436</v>
          </cell>
        </row>
        <row r="233">
          <cell r="B233">
            <v>22.300220200033323</v>
          </cell>
          <cell r="C233">
            <v>26.338977098687003</v>
          </cell>
          <cell r="D233">
            <v>33.824717123714969</v>
          </cell>
          <cell r="E233">
            <v>41.810789518982915</v>
          </cell>
          <cell r="F233">
            <v>50.519254680436866</v>
          </cell>
          <cell r="G233">
            <v>90.281220730655548</v>
          </cell>
        </row>
        <row r="234">
          <cell r="B234">
            <v>52.108846275319145</v>
          </cell>
          <cell r="C234">
            <v>44.451420787733831</v>
          </cell>
          <cell r="D234">
            <v>38.935088912849928</v>
          </cell>
          <cell r="E234">
            <v>37.500994691165069</v>
          </cell>
          <cell r="F234">
            <v>22.659675748305858</v>
          </cell>
          <cell r="G234">
            <v>2.8133054345543832E-3</v>
          </cell>
        </row>
        <row r="235">
          <cell r="B235">
            <v>42.950367622143347</v>
          </cell>
          <cell r="C235">
            <v>44.463624384578232</v>
          </cell>
          <cell r="D235">
            <v>43.706338511546605</v>
          </cell>
          <cell r="E235">
            <v>41.907649094944432</v>
          </cell>
          <cell r="F235">
            <v>35.605718906669402</v>
          </cell>
          <cell r="G235">
            <v>18.136114668610077</v>
          </cell>
        </row>
        <row r="236">
          <cell r="B236">
            <v>0</v>
          </cell>
          <cell r="C236">
            <v>0</v>
          </cell>
          <cell r="D236">
            <v>1.5482115594309688E-2</v>
          </cell>
          <cell r="E236">
            <v>1.6661087637780011E-2</v>
          </cell>
          <cell r="F236">
            <v>3.1782791705889303E-2</v>
          </cell>
          <cell r="G236">
            <v>1.4262327723396386E-2</v>
          </cell>
        </row>
        <row r="238">
          <cell r="B238">
            <v>9.8891947484715248E-2</v>
          </cell>
          <cell r="C238">
            <v>2.1347805640388719E-2</v>
          </cell>
          <cell r="D238">
            <v>8.0056129868832204E-2</v>
          </cell>
          <cell r="E238">
            <v>0.64629304327909587</v>
          </cell>
          <cell r="F238">
            <v>1.3593192194066235</v>
          </cell>
          <cell r="G238">
            <v>1.3591922424184695</v>
          </cell>
        </row>
        <row r="239">
          <cell r="B239">
            <v>5.0741492216723847</v>
          </cell>
          <cell r="C239">
            <v>9.15298377725086</v>
          </cell>
          <cell r="D239">
            <v>9.1912056915802083</v>
          </cell>
          <cell r="E239">
            <v>9.3034959459795008</v>
          </cell>
          <cell r="F239">
            <v>8.7311150817762435</v>
          </cell>
          <cell r="G239">
            <v>8.7108921192929785</v>
          </cell>
        </row>
        <row r="240">
          <cell r="B240">
            <v>9.651546069080208</v>
          </cell>
          <cell r="C240">
            <v>8.7841806134365328</v>
          </cell>
          <cell r="D240">
            <v>7.8266446474770257</v>
          </cell>
          <cell r="E240">
            <v>7.352789897536594</v>
          </cell>
          <cell r="F240">
            <v>6.76342876413133</v>
          </cell>
          <cell r="G240">
            <v>2.6958574135703821</v>
          </cell>
        </row>
        <row r="241">
          <cell r="B241">
            <v>2.86667911124563</v>
          </cell>
          <cell r="C241">
            <v>3.3630616498433956</v>
          </cell>
          <cell r="D241">
            <v>3.3020724479086994</v>
          </cell>
          <cell r="E241">
            <v>3.4388311067796806</v>
          </cell>
          <cell r="F241">
            <v>3.8608275130653249</v>
          </cell>
          <cell r="G241">
            <v>3.971444445203991</v>
          </cell>
        </row>
        <row r="242">
          <cell r="B242">
            <v>2.5068244970084019</v>
          </cell>
          <cell r="C242">
            <v>2.9279869274558936</v>
          </cell>
          <cell r="D242">
            <v>2.9309353108335063</v>
          </cell>
          <cell r="E242">
            <v>2.9310916810527052</v>
          </cell>
          <cell r="F242">
            <v>5.4719119222630042</v>
          </cell>
          <cell r="G242">
            <v>5.4716111983436644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3.4498973149903644</v>
          </cell>
          <cell r="C244">
            <v>8.5222842351969952</v>
          </cell>
          <cell r="D244">
            <v>8.8041902770338858</v>
          </cell>
          <cell r="E244">
            <v>11.009045102508242</v>
          </cell>
          <cell r="F244">
            <v>27.51653694614123</v>
          </cell>
          <cell r="G244">
            <v>31.457355874960523</v>
          </cell>
        </row>
        <row r="245">
          <cell r="B245">
            <v>156.63212175358603</v>
          </cell>
          <cell r="C245">
            <v>162.46026493259197</v>
          </cell>
          <cell r="D245">
            <v>164.32865482129367</v>
          </cell>
          <cell r="E245">
            <v>164.29638273800128</v>
          </cell>
          <cell r="F245">
            <v>165.40230491385279</v>
          </cell>
          <cell r="G245">
            <v>163.12621571589233</v>
          </cell>
        </row>
      </sheetData>
      <sheetData sheetId="46">
        <row r="21">
          <cell r="B21">
            <v>78.32863047524971</v>
          </cell>
          <cell r="C21">
            <v>77.529364504076355</v>
          </cell>
          <cell r="D21">
            <v>72.464269666535884</v>
          </cell>
          <cell r="E21">
            <v>40.712951076477935</v>
          </cell>
          <cell r="F21">
            <v>5.7033403320525684</v>
          </cell>
          <cell r="G21">
            <v>0.79913536342026958</v>
          </cell>
        </row>
        <row r="22">
          <cell r="B22">
            <v>117.04827146921208</v>
          </cell>
          <cell r="C22">
            <v>108.79412299072592</v>
          </cell>
          <cell r="D22">
            <v>87.760264199845565</v>
          </cell>
          <cell r="E22">
            <v>60.757687501189984</v>
          </cell>
          <cell r="F22">
            <v>38.617173058965285</v>
          </cell>
          <cell r="G22">
            <v>8.8218298126528438</v>
          </cell>
        </row>
        <row r="24">
          <cell r="B24">
            <v>0.28311542010845642</v>
          </cell>
          <cell r="C24">
            <v>0.27160314611052239</v>
          </cell>
          <cell r="D24">
            <v>5.9832558046732709</v>
          </cell>
          <cell r="E24">
            <v>7.2460159684012373</v>
          </cell>
          <cell r="F24">
            <v>1.545739058379745</v>
          </cell>
          <cell r="G24">
            <v>2.185495009252953</v>
          </cell>
        </row>
        <row r="25">
          <cell r="B25">
            <v>4.5361560747006244</v>
          </cell>
          <cell r="C25">
            <v>4.4899526385807702</v>
          </cell>
          <cell r="D25">
            <v>4.1967915929642077</v>
          </cell>
          <cell r="E25">
            <v>2.3584556696187642</v>
          </cell>
          <cell r="F25">
            <v>4.7967652630384885</v>
          </cell>
          <cell r="G25">
            <v>4.3911277767485988</v>
          </cell>
        </row>
        <row r="26">
          <cell r="B26">
            <v>2.9709489113952143</v>
          </cell>
          <cell r="C26">
            <v>2.970933928047379</v>
          </cell>
          <cell r="D26">
            <v>2.9709317619037687</v>
          </cell>
          <cell r="E26">
            <v>2.9374591629916353</v>
          </cell>
          <cell r="F26">
            <v>3.3436827463990544</v>
          </cell>
          <cell r="G26">
            <v>15.31278715999726</v>
          </cell>
        </row>
        <row r="27">
          <cell r="B27">
            <v>2.3219726138779418E-2</v>
          </cell>
          <cell r="C27">
            <v>4.8430670772029123E-2</v>
          </cell>
          <cell r="D27">
            <v>6.4921252019010571E-3</v>
          </cell>
          <cell r="E27">
            <v>4.8897497378025141E-4</v>
          </cell>
          <cell r="F27">
            <v>4.8221678843194489E-4</v>
          </cell>
          <cell r="G27">
            <v>7.7602452016193918E-4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6.0063805037641235E-2</v>
          </cell>
          <cell r="F32">
            <v>1.9545932815560052</v>
          </cell>
          <cell r="G32">
            <v>3.5868928544631977</v>
          </cell>
        </row>
      </sheetData>
      <sheetData sheetId="47">
        <row r="53">
          <cell r="B53">
            <v>2.5756574228504645</v>
          </cell>
          <cell r="C53">
            <v>2.5353595845453571</v>
          </cell>
          <cell r="D53">
            <v>2.4276367169656088</v>
          </cell>
          <cell r="E53">
            <v>2.2718669538298375</v>
          </cell>
          <cell r="F53">
            <v>2.2945411525056705</v>
          </cell>
          <cell r="G53">
            <v>2.3174584317188494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6.4926951285903662</v>
          </cell>
          <cell r="C55">
            <v>5.9889746711560816</v>
          </cell>
          <cell r="D55">
            <v>5.5586144350248778</v>
          </cell>
          <cell r="E55">
            <v>4.8919985389841427</v>
          </cell>
          <cell r="F55">
            <v>4.0077776109312442</v>
          </cell>
          <cell r="G55">
            <v>3.1560670279774503</v>
          </cell>
        </row>
        <row r="56">
          <cell r="B56">
            <v>3.7907746081474198</v>
          </cell>
          <cell r="C56">
            <v>3.3680832641123097</v>
          </cell>
          <cell r="D56">
            <v>3.49127456647168</v>
          </cell>
          <cell r="E56">
            <v>3.1514550098312601</v>
          </cell>
          <cell r="F56">
            <v>2.0300012141553228</v>
          </cell>
          <cell r="G56">
            <v>0.82858958676931693</v>
          </cell>
        </row>
        <row r="57">
          <cell r="B57">
            <v>7.1766825750910774</v>
          </cell>
          <cell r="C57">
            <v>6.5875918366559478</v>
          </cell>
          <cell r="D57">
            <v>5.9642092313922923</v>
          </cell>
          <cell r="E57">
            <v>5.7510270227404563</v>
          </cell>
          <cell r="F57">
            <v>4.1705270303980297</v>
          </cell>
          <cell r="G57">
            <v>1.2078283903425799</v>
          </cell>
        </row>
        <row r="58">
          <cell r="B58">
            <v>14.553541985881846</v>
          </cell>
          <cell r="C58">
            <v>14.018226303604035</v>
          </cell>
          <cell r="D58">
            <v>12.429531885972681</v>
          </cell>
          <cell r="E58">
            <v>8.1653457055262137</v>
          </cell>
          <cell r="F58">
            <v>3.5433390243864964</v>
          </cell>
          <cell r="G58">
            <v>0.83979788109493148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-1.6464777694307731</v>
          </cell>
          <cell r="G59">
            <v>-4.9187655101435137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-0.43272603402157267</v>
          </cell>
          <cell r="G60">
            <v>-3.4306166994219067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-3.0108056165227147E-4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-5.1987822711544522E-5</v>
          </cell>
          <cell r="G62">
            <v>-6.0215668158356617E-5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-7.6342421832714638E-6</v>
          </cell>
          <cell r="G63">
            <v>-5.283418424787465E-5</v>
          </cell>
        </row>
        <row r="77">
          <cell r="B77">
            <v>0.83333310061768107</v>
          </cell>
          <cell r="C77">
            <v>1.9047618663663246</v>
          </cell>
        </row>
        <row r="78">
          <cell r="B78">
            <v>0.25711598921921386</v>
          </cell>
          <cell r="C78">
            <v>0.71618512058485839</v>
          </cell>
        </row>
        <row r="79">
          <cell r="B79">
            <v>0.98874933267549692</v>
          </cell>
          <cell r="C79">
            <v>5.7287923336322457</v>
          </cell>
        </row>
      </sheetData>
      <sheetData sheetId="48"/>
      <sheetData sheetId="49"/>
      <sheetData sheetId="50"/>
      <sheetData sheetId="51"/>
      <sheetData sheetId="52"/>
      <sheetData sheetId="5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75" x14ac:dyDescent="0.25"/>
  <cols>
    <col min="2" max="2" width="49.625" bestFit="1" customWidth="1"/>
    <col min="3" max="3" width="81.5" bestFit="1" customWidth="1"/>
    <col min="4" max="4" width="11.5" bestFit="1" customWidth="1"/>
  </cols>
  <sheetData>
    <row r="2" spans="2:5" x14ac:dyDescent="0.25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25">
      <c r="B3" t="s">
        <v>15</v>
      </c>
      <c r="C3" t="s">
        <v>359</v>
      </c>
      <c r="D3" t="s">
        <v>8</v>
      </c>
    </row>
    <row r="4" spans="2:5" x14ac:dyDescent="0.25">
      <c r="B4" t="s">
        <v>19</v>
      </c>
      <c r="C4" t="s">
        <v>360</v>
      </c>
      <c r="D4" t="s">
        <v>8</v>
      </c>
    </row>
    <row r="5" spans="2:5" x14ac:dyDescent="0.25">
      <c r="B5" t="s">
        <v>24</v>
      </c>
      <c r="C5" t="s">
        <v>361</v>
      </c>
      <c r="D5" t="s">
        <v>8</v>
      </c>
    </row>
    <row r="6" spans="2:5" x14ac:dyDescent="0.25">
      <c r="B6" t="s">
        <v>29</v>
      </c>
      <c r="C6" t="s">
        <v>362</v>
      </c>
      <c r="D6" t="s">
        <v>8</v>
      </c>
    </row>
    <row r="7" spans="2:5" x14ac:dyDescent="0.25">
      <c r="B7" t="s">
        <v>152</v>
      </c>
      <c r="C7" t="s">
        <v>363</v>
      </c>
      <c r="D7" t="s">
        <v>8</v>
      </c>
    </row>
    <row r="8" spans="2:5" x14ac:dyDescent="0.25">
      <c r="B8" t="s">
        <v>91</v>
      </c>
      <c r="C8" t="s">
        <v>364</v>
      </c>
      <c r="D8" t="s">
        <v>8</v>
      </c>
    </row>
    <row r="9" spans="2:5" x14ac:dyDescent="0.25">
      <c r="B9" t="s">
        <v>190</v>
      </c>
      <c r="C9" t="s">
        <v>365</v>
      </c>
      <c r="D9" t="s">
        <v>8</v>
      </c>
    </row>
    <row r="10" spans="2:5" x14ac:dyDescent="0.25">
      <c r="B10" t="s">
        <v>241</v>
      </c>
      <c r="C10" t="s">
        <v>366</v>
      </c>
      <c r="D10" t="s">
        <v>240</v>
      </c>
      <c r="E10" t="s">
        <v>369</v>
      </c>
    </row>
    <row r="11" spans="2:5" x14ac:dyDescent="0.25">
      <c r="B11" t="s">
        <v>296</v>
      </c>
      <c r="C11" t="s">
        <v>367</v>
      </c>
      <c r="D11" t="s">
        <v>240</v>
      </c>
      <c r="E11" t="s">
        <v>686</v>
      </c>
    </row>
    <row r="12" spans="2:5" x14ac:dyDescent="0.25">
      <c r="B12" t="s">
        <v>303</v>
      </c>
      <c r="C12" t="s">
        <v>371</v>
      </c>
      <c r="D12" t="s">
        <v>8</v>
      </c>
    </row>
    <row r="13" spans="2:5" x14ac:dyDescent="0.25">
      <c r="B13" t="s">
        <v>370</v>
      </c>
      <c r="C13" t="s">
        <v>372</v>
      </c>
      <c r="D13" t="s">
        <v>8</v>
      </c>
    </row>
    <row r="14" spans="2:5" x14ac:dyDescent="0.25">
      <c r="B14" t="s">
        <v>373</v>
      </c>
      <c r="C14" t="s">
        <v>374</v>
      </c>
      <c r="D14" t="s">
        <v>8</v>
      </c>
    </row>
    <row r="15" spans="2:5" x14ac:dyDescent="0.25">
      <c r="B15" t="s">
        <v>306</v>
      </c>
      <c r="C15" t="s">
        <v>375</v>
      </c>
      <c r="D15" t="s">
        <v>240</v>
      </c>
    </row>
    <row r="16" spans="2:5" x14ac:dyDescent="0.25">
      <c r="B16" t="s">
        <v>376</v>
      </c>
      <c r="C16" t="s">
        <v>377</v>
      </c>
      <c r="D16" t="s">
        <v>8</v>
      </c>
    </row>
    <row r="17" spans="2:5" x14ac:dyDescent="0.25">
      <c r="B17" t="s">
        <v>378</v>
      </c>
      <c r="C17" t="s">
        <v>379</v>
      </c>
      <c r="D17" t="s">
        <v>8</v>
      </c>
    </row>
    <row r="18" spans="2:5" x14ac:dyDescent="0.25">
      <c r="B18" t="s">
        <v>311</v>
      </c>
      <c r="C18" t="s">
        <v>380</v>
      </c>
      <c r="D18" t="s">
        <v>240</v>
      </c>
    </row>
    <row r="19" spans="2:5" x14ac:dyDescent="0.25">
      <c r="B19" t="s">
        <v>381</v>
      </c>
      <c r="C19" t="s">
        <v>382</v>
      </c>
      <c r="D19" t="s">
        <v>8</v>
      </c>
    </row>
    <row r="20" spans="2:5" x14ac:dyDescent="0.25">
      <c r="B20" t="s">
        <v>383</v>
      </c>
      <c r="C20" t="s">
        <v>384</v>
      </c>
      <c r="D20" t="s">
        <v>8</v>
      </c>
    </row>
    <row r="21" spans="2:5" x14ac:dyDescent="0.25">
      <c r="B21" t="s">
        <v>385</v>
      </c>
      <c r="C21" t="s">
        <v>386</v>
      </c>
      <c r="D21" t="s">
        <v>8</v>
      </c>
    </row>
    <row r="22" spans="2:5" x14ac:dyDescent="0.25">
      <c r="B22" t="s">
        <v>387</v>
      </c>
      <c r="C22" t="s">
        <v>387</v>
      </c>
      <c r="D22" t="s">
        <v>8</v>
      </c>
    </row>
    <row r="23" spans="2:5" x14ac:dyDescent="0.25">
      <c r="B23" t="s">
        <v>388</v>
      </c>
      <c r="C23" t="s">
        <v>389</v>
      </c>
      <c r="D23" t="s">
        <v>240</v>
      </c>
    </row>
    <row r="24" spans="2:5" x14ac:dyDescent="0.25">
      <c r="B24" t="s">
        <v>390</v>
      </c>
      <c r="C24" t="s">
        <v>390</v>
      </c>
      <c r="D24" t="s">
        <v>8</v>
      </c>
    </row>
    <row r="25" spans="2:5" x14ac:dyDescent="0.25">
      <c r="B25" t="s">
        <v>406</v>
      </c>
      <c r="C25" t="s">
        <v>407</v>
      </c>
      <c r="D25" t="s">
        <v>8</v>
      </c>
    </row>
    <row r="26" spans="2:5" x14ac:dyDescent="0.25">
      <c r="B26" t="s">
        <v>408</v>
      </c>
      <c r="C26" t="s">
        <v>416</v>
      </c>
      <c r="D26" t="s">
        <v>240</v>
      </c>
      <c r="E26" t="s">
        <v>417</v>
      </c>
    </row>
    <row r="27" spans="2:5" x14ac:dyDescent="0.25">
      <c r="B27" t="s">
        <v>424</v>
      </c>
      <c r="C27" t="s">
        <v>418</v>
      </c>
      <c r="D27" t="s">
        <v>8</v>
      </c>
      <c r="E27" t="s">
        <v>421</v>
      </c>
    </row>
    <row r="28" spans="2:5" x14ac:dyDescent="0.25">
      <c r="B28" t="s">
        <v>425</v>
      </c>
      <c r="C28" t="s">
        <v>419</v>
      </c>
      <c r="D28" t="s">
        <v>8</v>
      </c>
      <c r="E28" t="s">
        <v>420</v>
      </c>
    </row>
    <row r="29" spans="2:5" x14ac:dyDescent="0.25">
      <c r="B29" t="s">
        <v>426</v>
      </c>
      <c r="C29" t="s">
        <v>422</v>
      </c>
      <c r="D29" t="s">
        <v>8</v>
      </c>
      <c r="E29" t="s">
        <v>423</v>
      </c>
    </row>
    <row r="30" spans="2:5" x14ac:dyDescent="0.25">
      <c r="B30" t="s">
        <v>431</v>
      </c>
      <c r="C30" t="s">
        <v>432</v>
      </c>
      <c r="D30" t="s">
        <v>8</v>
      </c>
    </row>
    <row r="31" spans="2:5" x14ac:dyDescent="0.25">
      <c r="B31" t="s">
        <v>434</v>
      </c>
      <c r="C31" t="s">
        <v>435</v>
      </c>
      <c r="D31" t="s">
        <v>8</v>
      </c>
    </row>
    <row r="32" spans="2:5" x14ac:dyDescent="0.25">
      <c r="B32" t="s">
        <v>440</v>
      </c>
      <c r="C32" t="s">
        <v>441</v>
      </c>
      <c r="D32" t="s">
        <v>240</v>
      </c>
    </row>
    <row r="33" spans="2:5" x14ac:dyDescent="0.25">
      <c r="B33" t="s">
        <v>444</v>
      </c>
      <c r="C33" t="s">
        <v>444</v>
      </c>
      <c r="D33" t="s">
        <v>442</v>
      </c>
      <c r="E33" t="s">
        <v>447</v>
      </c>
    </row>
    <row r="34" spans="2:5" x14ac:dyDescent="0.25">
      <c r="B34" t="s">
        <v>474</v>
      </c>
      <c r="C34" t="s">
        <v>477</v>
      </c>
      <c r="D34" t="s">
        <v>8</v>
      </c>
      <c r="E34" t="s">
        <v>478</v>
      </c>
    </row>
    <row r="35" spans="2:5" x14ac:dyDescent="0.25">
      <c r="B35" t="s">
        <v>475</v>
      </c>
      <c r="C35" t="s">
        <v>479</v>
      </c>
      <c r="D35" t="s">
        <v>8</v>
      </c>
      <c r="E35" t="s">
        <v>478</v>
      </c>
    </row>
    <row r="36" spans="2:5" x14ac:dyDescent="0.25">
      <c r="B36" t="s">
        <v>476</v>
      </c>
      <c r="C36" t="s">
        <v>480</v>
      </c>
      <c r="D36" t="s">
        <v>240</v>
      </c>
    </row>
    <row r="37" spans="2:5" x14ac:dyDescent="0.25">
      <c r="B37" t="s">
        <v>496</v>
      </c>
      <c r="C37" t="s">
        <v>497</v>
      </c>
      <c r="D37" t="s">
        <v>8</v>
      </c>
      <c r="E37" t="s">
        <v>498</v>
      </c>
    </row>
    <row r="38" spans="2:5" x14ac:dyDescent="0.25">
      <c r="B38" t="s">
        <v>684</v>
      </c>
      <c r="C38" t="s">
        <v>685</v>
      </c>
      <c r="D38" t="s">
        <v>8</v>
      </c>
      <c r="E38" t="s">
        <v>498</v>
      </c>
    </row>
    <row r="39" spans="2:5" x14ac:dyDescent="0.25">
      <c r="B39" t="s">
        <v>687</v>
      </c>
      <c r="C39" t="s">
        <v>688</v>
      </c>
      <c r="D39" t="s">
        <v>240</v>
      </c>
      <c r="E39" t="s">
        <v>498</v>
      </c>
    </row>
    <row r="40" spans="2:5" x14ac:dyDescent="0.25">
      <c r="B40" t="s">
        <v>674</v>
      </c>
      <c r="C40" t="s">
        <v>675</v>
      </c>
      <c r="D40" t="s">
        <v>8</v>
      </c>
    </row>
    <row r="41" spans="2:5" x14ac:dyDescent="0.25">
      <c r="B41" t="s">
        <v>697</v>
      </c>
      <c r="C41" t="s">
        <v>698</v>
      </c>
      <c r="D41" t="s">
        <v>8</v>
      </c>
    </row>
    <row r="42" spans="2:5" x14ac:dyDescent="0.25">
      <c r="B42" t="s">
        <v>689</v>
      </c>
      <c r="C42" t="s">
        <v>690</v>
      </c>
      <c r="D42" t="s">
        <v>240</v>
      </c>
    </row>
    <row r="43" spans="2:5" x14ac:dyDescent="0.25">
      <c r="B43" t="s">
        <v>740</v>
      </c>
      <c r="C43" t="s">
        <v>741</v>
      </c>
      <c r="D43" t="s">
        <v>8</v>
      </c>
    </row>
    <row r="44" spans="2:5" x14ac:dyDescent="0.25">
      <c r="B44" t="s">
        <v>756</v>
      </c>
      <c r="C44" t="s">
        <v>757</v>
      </c>
      <c r="D44" t="s">
        <v>8</v>
      </c>
    </row>
    <row r="45" spans="2:5" x14ac:dyDescent="0.25">
      <c r="B45" t="s">
        <v>1092</v>
      </c>
      <c r="C45" t="s">
        <v>1126</v>
      </c>
      <c r="D45" t="s">
        <v>240</v>
      </c>
    </row>
    <row r="46" spans="2:5" x14ac:dyDescent="0.25">
      <c r="B46" t="s">
        <v>1237</v>
      </c>
      <c r="C46" t="s">
        <v>1127</v>
      </c>
      <c r="D46" t="s">
        <v>8</v>
      </c>
      <c r="E46" t="s">
        <v>1128</v>
      </c>
    </row>
    <row r="47" spans="2:5" x14ac:dyDescent="0.25">
      <c r="B47" t="s">
        <v>1129</v>
      </c>
      <c r="C47" t="s">
        <v>1130</v>
      </c>
      <c r="D47" t="s">
        <v>1132</v>
      </c>
    </row>
    <row r="48" spans="2:5" x14ac:dyDescent="0.25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25">
      <c r="B49" t="s">
        <v>1305</v>
      </c>
      <c r="C49" t="s">
        <v>1306</v>
      </c>
      <c r="D49" t="s">
        <v>8</v>
      </c>
    </row>
    <row r="50" spans="2:5" x14ac:dyDescent="0.25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25">
      <c r="B51" t="s">
        <v>1371</v>
      </c>
      <c r="C51" t="s">
        <v>1472</v>
      </c>
      <c r="D51" t="s">
        <v>1230</v>
      </c>
    </row>
    <row r="52" spans="2:5" x14ac:dyDescent="0.25">
      <c r="B52" t="s">
        <v>1395</v>
      </c>
      <c r="C52" t="s">
        <v>1395</v>
      </c>
      <c r="D52" t="s">
        <v>8</v>
      </c>
    </row>
    <row r="53" spans="2:5" x14ac:dyDescent="0.25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25">
      <c r="B54" t="s">
        <v>1394</v>
      </c>
      <c r="C54" t="s">
        <v>1471</v>
      </c>
      <c r="D54" t="s">
        <v>1230</v>
      </c>
    </row>
    <row r="55" spans="2:5" x14ac:dyDescent="0.25">
      <c r="B55" t="s">
        <v>1474</v>
      </c>
      <c r="C55" t="s">
        <v>1474</v>
      </c>
      <c r="D55" t="s">
        <v>8</v>
      </c>
    </row>
    <row r="56" spans="2:5" x14ac:dyDescent="0.25">
      <c r="B56" t="s">
        <v>1479</v>
      </c>
      <c r="C56" t="s">
        <v>1531</v>
      </c>
      <c r="D56" t="s">
        <v>1132</v>
      </c>
    </row>
    <row r="57" spans="2:5" x14ac:dyDescent="0.25">
      <c r="B57" t="s">
        <v>1481</v>
      </c>
      <c r="C57" t="s">
        <v>1487</v>
      </c>
      <c r="D57" t="s">
        <v>1230</v>
      </c>
    </row>
    <row r="58" spans="2:5" x14ac:dyDescent="0.25">
      <c r="B58" t="s">
        <v>1473</v>
      </c>
      <c r="C58" t="s">
        <v>1473</v>
      </c>
      <c r="D58" t="s">
        <v>8</v>
      </c>
    </row>
    <row r="59" spans="2:5" x14ac:dyDescent="0.25">
      <c r="B59" t="s">
        <v>1483</v>
      </c>
      <c r="C59" t="s">
        <v>1530</v>
      </c>
      <c r="D59" t="s">
        <v>1132</v>
      </c>
    </row>
    <row r="60" spans="2:5" x14ac:dyDescent="0.25">
      <c r="B60" t="s">
        <v>1485</v>
      </c>
      <c r="C60" t="s">
        <v>1535</v>
      </c>
      <c r="D60" t="s">
        <v>1230</v>
      </c>
    </row>
    <row r="61" spans="2:5" x14ac:dyDescent="0.25">
      <c r="B61" t="s">
        <v>1488</v>
      </c>
      <c r="C61" t="s">
        <v>1529</v>
      </c>
      <c r="D61" t="s">
        <v>8</v>
      </c>
    </row>
    <row r="62" spans="2:5" x14ac:dyDescent="0.25">
      <c r="B62" t="s">
        <v>1504</v>
      </c>
      <c r="C62" t="s">
        <v>1596</v>
      </c>
      <c r="D62" t="s">
        <v>1132</v>
      </c>
    </row>
    <row r="63" spans="2:5" x14ac:dyDescent="0.25">
      <c r="B63" t="s">
        <v>1519</v>
      </c>
      <c r="C63" t="s">
        <v>1534</v>
      </c>
      <c r="D63" t="s">
        <v>1230</v>
      </c>
    </row>
    <row r="64" spans="2:5" x14ac:dyDescent="0.25">
      <c r="B64" t="s">
        <v>1644</v>
      </c>
      <c r="C64" t="s">
        <v>1594</v>
      </c>
      <c r="D64" t="s">
        <v>8</v>
      </c>
    </row>
    <row r="65" spans="2:4" x14ac:dyDescent="0.25">
      <c r="B65" t="s">
        <v>1645</v>
      </c>
      <c r="C65" t="s">
        <v>1596</v>
      </c>
      <c r="D65" t="s">
        <v>1132</v>
      </c>
    </row>
    <row r="66" spans="2:4" x14ac:dyDescent="0.25">
      <c r="B66" t="s">
        <v>1646</v>
      </c>
      <c r="C66" t="s">
        <v>1595</v>
      </c>
      <c r="D66" t="s">
        <v>1230</v>
      </c>
    </row>
    <row r="67" spans="2:4" x14ac:dyDescent="0.25">
      <c r="B67" t="s">
        <v>1647</v>
      </c>
      <c r="C67" t="s">
        <v>1648</v>
      </c>
      <c r="D67" t="s">
        <v>8</v>
      </c>
    </row>
    <row r="68" spans="2:4" x14ac:dyDescent="0.25">
      <c r="B68" t="s">
        <v>1650</v>
      </c>
      <c r="C68" t="s">
        <v>1596</v>
      </c>
      <c r="D68" t="s">
        <v>1132</v>
      </c>
    </row>
    <row r="69" spans="2:4" x14ac:dyDescent="0.25">
      <c r="B69" t="s">
        <v>1651</v>
      </c>
      <c r="C69" t="s">
        <v>1649</v>
      </c>
      <c r="D69" t="s">
        <v>1230</v>
      </c>
    </row>
    <row r="70" spans="2:4" x14ac:dyDescent="0.25">
      <c r="B70" t="s">
        <v>1697</v>
      </c>
      <c r="C70" t="s">
        <v>1652</v>
      </c>
      <c r="D70" t="s">
        <v>8</v>
      </c>
    </row>
    <row r="71" spans="2:4" x14ac:dyDescent="0.25">
      <c r="B71" t="s">
        <v>1675</v>
      </c>
      <c r="C71" t="s">
        <v>1698</v>
      </c>
      <c r="D71" t="s">
        <v>1700</v>
      </c>
    </row>
    <row r="72" spans="2:4" x14ac:dyDescent="0.25">
      <c r="B72" t="s">
        <v>1686</v>
      </c>
      <c r="C72" t="s">
        <v>1699</v>
      </c>
      <c r="D72" t="s">
        <v>1701</v>
      </c>
    </row>
    <row r="73" spans="2:4" x14ac:dyDescent="0.25">
      <c r="B73" t="s">
        <v>1702</v>
      </c>
      <c r="C73" t="s">
        <v>1702</v>
      </c>
      <c r="D73" t="s">
        <v>442</v>
      </c>
    </row>
    <row r="74" spans="2:4" x14ac:dyDescent="0.25">
      <c r="B74" t="s">
        <v>1716</v>
      </c>
      <c r="C74" t="s">
        <v>1722</v>
      </c>
      <c r="D74" t="s">
        <v>442</v>
      </c>
    </row>
    <row r="75" spans="2:4" x14ac:dyDescent="0.25">
      <c r="B75" t="s">
        <v>1721</v>
      </c>
      <c r="C75" t="s">
        <v>1723</v>
      </c>
      <c r="D75" t="s">
        <v>8</v>
      </c>
    </row>
    <row r="76" spans="2:4" x14ac:dyDescent="0.25">
      <c r="B76" t="s">
        <v>1769</v>
      </c>
      <c r="C76" t="s">
        <v>1787</v>
      </c>
      <c r="D76" t="s">
        <v>8</v>
      </c>
    </row>
    <row r="77" spans="2:4" x14ac:dyDescent="0.25">
      <c r="B77" t="s">
        <v>1790</v>
      </c>
      <c r="C77" t="s">
        <v>1788</v>
      </c>
      <c r="D77" t="s">
        <v>1858</v>
      </c>
    </row>
    <row r="78" spans="2:4" x14ac:dyDescent="0.25">
      <c r="B78" t="s">
        <v>1857</v>
      </c>
      <c r="C78" t="s">
        <v>1860</v>
      </c>
      <c r="D78" t="s">
        <v>1859</v>
      </c>
    </row>
    <row r="79" spans="2:4" x14ac:dyDescent="0.25">
      <c r="B79" t="s">
        <v>1900</v>
      </c>
      <c r="C79" t="s">
        <v>1919</v>
      </c>
      <c r="D79" t="s">
        <v>1859</v>
      </c>
    </row>
    <row r="80" spans="2:4" x14ac:dyDescent="0.25">
      <c r="B80" t="s">
        <v>1901</v>
      </c>
      <c r="C80" t="s">
        <v>1920</v>
      </c>
      <c r="D80" t="s">
        <v>1859</v>
      </c>
    </row>
    <row r="81" spans="2:4" x14ac:dyDescent="0.25">
      <c r="B81" t="s">
        <v>1921</v>
      </c>
      <c r="C81" t="s">
        <v>1972</v>
      </c>
      <c r="D81" t="s">
        <v>1973</v>
      </c>
    </row>
    <row r="82" spans="2:4" x14ac:dyDescent="0.25">
      <c r="B82" t="s">
        <v>1974</v>
      </c>
      <c r="C82" t="s">
        <v>1975</v>
      </c>
      <c r="D82" t="s">
        <v>1976</v>
      </c>
    </row>
    <row r="83" spans="2:4" x14ac:dyDescent="0.25">
      <c r="B83" t="s">
        <v>1978</v>
      </c>
      <c r="C83" t="s">
        <v>1977</v>
      </c>
      <c r="D83" t="s">
        <v>1976</v>
      </c>
    </row>
    <row r="84" spans="2:4" x14ac:dyDescent="0.25">
      <c r="B84" t="s">
        <v>2122</v>
      </c>
      <c r="C84" t="s">
        <v>2132</v>
      </c>
      <c r="D84" t="s">
        <v>1976</v>
      </c>
    </row>
    <row r="85" spans="2:4" x14ac:dyDescent="0.25">
      <c r="B85" t="s">
        <v>2134</v>
      </c>
      <c r="C85" t="s">
        <v>2133</v>
      </c>
      <c r="D85" t="s">
        <v>1976</v>
      </c>
    </row>
    <row r="86" spans="2:4" x14ac:dyDescent="0.25">
      <c r="B86" t="s">
        <v>2144</v>
      </c>
      <c r="C86" t="s">
        <v>2156</v>
      </c>
      <c r="D86" t="s">
        <v>2155</v>
      </c>
    </row>
    <row r="87" spans="2:4" x14ac:dyDescent="0.25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2" activePane="bottomRight" state="frozen"/>
      <selection activeCell="B1" sqref="B1"/>
      <selection pane="topRight" activeCell="F1" sqref="F1"/>
      <selection pane="bottomLeft" activeCell="B2" sqref="B2"/>
      <selection pane="bottomRight" activeCell="B1" sqref="B1"/>
    </sheetView>
  </sheetViews>
  <sheetFormatPr defaultColWidth="11" defaultRowHeight="15.75" x14ac:dyDescent="0.25"/>
  <cols>
    <col min="1" max="1" width="11.5" bestFit="1" customWidth="1"/>
    <col min="2" max="2" width="26.25" bestFit="1" customWidth="1"/>
    <col min="3" max="3" width="6.5" customWidth="1"/>
    <col min="4" max="4" width="83.5" customWidth="1"/>
    <col min="5" max="5" width="12.5" bestFit="1" customWidth="1"/>
    <col min="6" max="11" width="9.375" customWidth="1"/>
    <col min="13" max="13" width="16.375" bestFit="1" customWidth="1"/>
    <col min="14" max="18" width="15.375" bestFit="1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3" x14ac:dyDescent="0.25">
      <c r="A2" s="9" t="s">
        <v>5</v>
      </c>
      <c r="B2" s="9" t="str" cm="1">
        <f t="array" aca="1" ref="B2" ca="1">MID(CELL("filename"),SEARCH("[",CELL("filename"))+1, SEARCH("]",CELL("filename"))-SEARCH("[",CELL("filename"))-6)</f>
        <v>STEM_to_Premise_AGS_1156</v>
      </c>
      <c r="C2" s="2" t="s">
        <v>7</v>
      </c>
      <c r="D2" s="2" t="s">
        <v>15</v>
      </c>
      <c r="E2" s="2" t="s">
        <v>8</v>
      </c>
      <c r="F2" s="3">
        <f>F3+F8+F11+F12+F16+F17+F18+F19</f>
        <v>299.34493661055478</v>
      </c>
      <c r="G2" s="3">
        <f t="shared" ref="G2:K2" si="0">G3+G8+G11+G12+G16+G17+G18+G19</f>
        <v>292.81877628390129</v>
      </c>
      <c r="H2" s="3">
        <f t="shared" si="0"/>
        <v>337.22614822557841</v>
      </c>
      <c r="I2" s="3">
        <f t="shared" si="0"/>
        <v>364.27794363681369</v>
      </c>
      <c r="J2" s="3">
        <f t="shared" si="0"/>
        <v>425.65696385872297</v>
      </c>
      <c r="K2" s="3">
        <f t="shared" si="0"/>
        <v>568.60759627682285</v>
      </c>
    </row>
    <row r="3" spans="1:13" x14ac:dyDescent="0.25">
      <c r="A3" s="5" t="str">
        <f>A2</f>
        <v>STEM</v>
      </c>
      <c r="B3" s="5" t="str">
        <f t="shared" ref="B3" ca="1" si="1">B2</f>
        <v>STEM_to_Premise_AGS_1156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44.76999507771751</v>
      </c>
      <c r="G3" s="1">
        <f t="shared" ref="G3:K3" si="3">SUM(G4:G7)</f>
        <v>46.891655148318193</v>
      </c>
      <c r="H3" s="1">
        <f t="shared" si="3"/>
        <v>46.891679089497437</v>
      </c>
      <c r="I3" s="1">
        <f t="shared" si="3"/>
        <v>47.790796573053733</v>
      </c>
      <c r="J3" s="1">
        <f t="shared" si="3"/>
        <v>47.88697119805699</v>
      </c>
      <c r="K3" s="1">
        <f t="shared" si="3"/>
        <v>63.755692753138696</v>
      </c>
    </row>
    <row r="4" spans="1:13" x14ac:dyDescent="0.25">
      <c r="A4" s="5" t="str">
        <f t="shared" ref="A4:A53" si="4">A3</f>
        <v>STEM</v>
      </c>
      <c r="B4" s="5" t="str">
        <f t="shared" ref="B4:B60" ca="1" si="5">B3</f>
        <v>STEM_to_Premise_AGS_1156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10.182338852151712</v>
      </c>
      <c r="G4" s="1" cm="1">
        <f t="array" ref="G4">SUMPRODUCT(("RNWWOD1"=[1]OUT_PrimaryEnergyCons!$A$1:$A$1000)*1,[1]OUT_PrimaryEnergyCons!E$1:E$1000)</f>
        <v>11.152949831612878</v>
      </c>
      <c r="H4" s="1" cm="1">
        <f t="array" ref="H4">SUMPRODUCT(("RNWWOD1"=[1]OUT_PrimaryEnergyCons!$A$1:$A$1000)*1,[1]OUT_PrimaryEnergyCons!F$1:F$1000)</f>
        <v>12.608866461542716</v>
      </c>
      <c r="I4" s="1" cm="1">
        <f t="array" ref="I4">SUMPRODUCT(("RNWWOD1"=[1]OUT_PrimaryEnergyCons!$A$1:$A$1000)*1,[1]OUT_PrimaryEnergyCons!G$1:G$1000)</f>
        <v>15.035395165832727</v>
      </c>
      <c r="J4" s="1" cm="1">
        <f t="array" ref="J4">SUMPRODUCT(("RNWWOD1"=[1]OUT_PrimaryEnergyCons!$A$1:$A$1000)*1,[1]OUT_PrimaryEnergyCons!H$1:H$1000)</f>
        <v>17.461924035477789</v>
      </c>
      <c r="K4" s="1" cm="1">
        <f t="array" ref="K4">SUMPRODUCT(("RNWWOD1"=[1]OUT_PrimaryEnergyCons!$A$1:$A$1000)*1,[1]OUT_PrimaryEnergyCons!I$1:I$1000)</f>
        <v>17.461930442239122</v>
      </c>
    </row>
    <row r="5" spans="1:13" x14ac:dyDescent="0.25">
      <c r="A5" s="5" t="str">
        <f t="shared" si="4"/>
        <v>STEM</v>
      </c>
      <c r="B5" s="5" t="str">
        <f t="shared" ca="1" si="5"/>
        <v>STEM_to_Premise_AGS_1156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7.4592156581143145</v>
      </c>
      <c r="G5" s="1" cm="1">
        <f t="array" ref="G5">SUMPRODUCT(("RNWWOD2"=[1]OUT_PrimaryEnergyCons!$A$1:$A$1000)*1,[1]OUT_PrimaryEnergyCons!E$1:E$1000)</f>
        <v>8.0030393525867431</v>
      </c>
      <c r="H5" s="1" cm="1">
        <f t="array" ref="H5">SUMPRODUCT(("RNWWOD2"=[1]OUT_PrimaryEnergyCons!$A$1:$A$1000)*1,[1]OUT_PrimaryEnergyCons!F$1:F$1000)</f>
        <v>8.8187751779064474</v>
      </c>
      <c r="I5" s="1" cm="1">
        <f t="array" ref="I5">SUMPRODUCT(("RNWWOD2"=[1]OUT_PrimaryEnergyCons!$A$1:$A$1000)*1,[1]OUT_PrimaryEnergyCons!G$1:G$1000)</f>
        <v>10.17833589335544</v>
      </c>
      <c r="J5" s="1" cm="1">
        <f t="array" ref="J5">SUMPRODUCT(("RNWWOD2"=[1]OUT_PrimaryEnergyCons!$A$1:$A$1000)*1,[1]OUT_PrimaryEnergyCons!H$1:H$1000)</f>
        <v>10.230789683122659</v>
      </c>
      <c r="K5" s="1" cm="1">
        <f t="array" ref="K5">SUMPRODUCT(("RNWWOD2"=[1]OUT_PrimaryEnergyCons!$A$1:$A$1000)*1,[1]OUT_PrimaryEnergyCons!I$1:I$1000)</f>
        <v>7.6165822009690718</v>
      </c>
      <c r="M5" s="1"/>
    </row>
    <row r="6" spans="1:13" x14ac:dyDescent="0.25">
      <c r="A6" s="5" t="str">
        <f t="shared" si="4"/>
        <v>STEM</v>
      </c>
      <c r="B6" s="5" t="str">
        <f t="shared" ca="1" si="5"/>
        <v>STEM_to_Premise_AGS_1156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2.622527362381748</v>
      </c>
      <c r="G6" s="1" cm="1">
        <f t="array" ref="G6">SUMPRODUCT(("RNWWOD3"=[1]OUT_PrimaryEnergyCons!$A$1:$A$1000)*1,[1]OUT_PrimaryEnergyCons!E$1:E$1000)</f>
        <v>3.2650026500779199</v>
      </c>
      <c r="H6" s="1" cm="1">
        <f t="array" ref="H6">SUMPRODUCT(("RNWWOD3"=[1]OUT_PrimaryEnergyCons!$A$1:$A$1000)*1,[1]OUT_PrimaryEnergyCons!F$1:F$1000)</f>
        <v>4.2287171348391146</v>
      </c>
      <c r="I6" s="1" cm="1">
        <f t="array" ref="I6">SUMPRODUCT(("RNWWOD3"=[1]OUT_PrimaryEnergyCons!$A$1:$A$1000)*1,[1]OUT_PrimaryEnergyCons!G$1:G$1000)</f>
        <v>5.8349090478289263</v>
      </c>
      <c r="J6" s="1" cm="1">
        <f t="array" ref="J6">SUMPRODUCT(("RNWWOD3"=[1]OUT_PrimaryEnergyCons!$A$1:$A$1000)*1,[1]OUT_PrimaryEnergyCons!H$1:H$1000)</f>
        <v>6.3806240301761541</v>
      </c>
      <c r="K6" s="1" cm="1">
        <f t="array" ref="K6">SUMPRODUCT(("RNWWOD3"=[1]OUT_PrimaryEnergyCons!$A$1:$A$1000)*1,[1]OUT_PrimaryEnergyCons!I$1:I$1000)</f>
        <v>4.259679656904467</v>
      </c>
      <c r="M6" s="1"/>
    </row>
    <row r="7" spans="1:13" x14ac:dyDescent="0.25">
      <c r="A7" s="5" t="str">
        <f t="shared" si="4"/>
        <v>STEM</v>
      </c>
      <c r="B7" s="5" t="str">
        <f t="shared" ca="1" si="5"/>
        <v>STEM_to_Premise_AGS_1156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24.505913205069739</v>
      </c>
      <c r="G7" s="1" cm="1">
        <f t="array" ref="G7">SUMPRODUCT(("RNWWOD4"=[1]OUT_PrimaryEnergyCons!$A$1:$A$1000)*1+("RNWWOD5"=[1]OUT_PrimaryEnergyCons!$A$1:$A$1000)*1,[1]OUT_PrimaryEnergyCons!E$1:E$1000)</f>
        <v>24.470663314040657</v>
      </c>
      <c r="H7" s="1" cm="1">
        <f t="array" ref="H7">SUMPRODUCT(("RNWWOD4"=[1]OUT_PrimaryEnergyCons!$A$1:$A$1000)*1+("RNWWOD5"=[1]OUT_PrimaryEnergyCons!$A$1:$A$1000)*1,[1]OUT_PrimaryEnergyCons!F$1:F$1000)</f>
        <v>21.235320315209158</v>
      </c>
      <c r="I7" s="1" cm="1">
        <f t="array" ref="I7">SUMPRODUCT(("RNWWOD4"=[1]OUT_PrimaryEnergyCons!$A$1:$A$1000)*1+("RNWWOD5"=[1]OUT_PrimaryEnergyCons!$A$1:$A$1000)*1,[1]OUT_PrimaryEnergyCons!G$1:G$1000)</f>
        <v>16.74215646603664</v>
      </c>
      <c r="J7" s="1" cm="1">
        <f t="array" ref="J7">SUMPRODUCT(("RNWWOD4"=[1]OUT_PrimaryEnergyCons!$A$1:$A$1000)*1+("RNWWOD5"=[1]OUT_PrimaryEnergyCons!$A$1:$A$1000)*1,[1]OUT_PrimaryEnergyCons!H$1:H$1000)</f>
        <v>13.81363344928039</v>
      </c>
      <c r="K7" s="1" cm="1">
        <f t="array" ref="K7">SUMPRODUCT(("RNWWOD4"=[1]OUT_PrimaryEnergyCons!$A$1:$A$1000)*1+("RNWWOD5"=[1]OUT_PrimaryEnergyCons!$A$1:$A$1000)*1,[1]OUT_PrimaryEnergyCons!I$1:I$1000)</f>
        <v>34.417500453026037</v>
      </c>
      <c r="M7" s="1"/>
    </row>
    <row r="8" spans="1:13" x14ac:dyDescent="0.25">
      <c r="A8" s="5" t="str">
        <f t="shared" si="4"/>
        <v>STEM</v>
      </c>
      <c r="B8" s="5" t="str">
        <f t="shared" ca="1" si="5"/>
        <v>STEM_to_Premise_AGS_1156</v>
      </c>
      <c r="C8" s="5" t="str">
        <f t="shared" si="6"/>
        <v>CH</v>
      </c>
      <c r="D8" t="s">
        <v>772</v>
      </c>
      <c r="E8" t="s">
        <v>8</v>
      </c>
      <c r="F8" s="1">
        <f>SUM(F9:F10)</f>
        <v>69.392902743871247</v>
      </c>
      <c r="G8" s="1">
        <f t="shared" ref="G8:K8" si="7">SUM(G9:G10)</f>
        <v>69.6634893348986</v>
      </c>
      <c r="H8" s="1">
        <f t="shared" si="7"/>
        <v>69.270578867074633</v>
      </c>
      <c r="I8" s="1">
        <f t="shared" si="7"/>
        <v>68.821147710270395</v>
      </c>
      <c r="J8" s="1">
        <f t="shared" si="7"/>
        <v>68.940684916305656</v>
      </c>
      <c r="K8" s="1">
        <f t="shared" si="7"/>
        <v>69.384497271326325</v>
      </c>
      <c r="M8" s="1"/>
    </row>
    <row r="9" spans="1:13" x14ac:dyDescent="0.25">
      <c r="A9" s="5" t="str">
        <f t="shared" si="4"/>
        <v>STEM</v>
      </c>
      <c r="B9" s="5" t="str">
        <f t="shared" ca="1" si="5"/>
        <v>STEM_to_Premise_AGS_1156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35.611780381776946</v>
      </c>
      <c r="G9" s="1" cm="1">
        <f t="array" ref="G9">SUMPRODUCT(("RNNWWST1"=[1]OUT_PrimaryEnergyCons!$A$1:$A$1000)*1,[1]OUT_PrimaryEnergyCons!E$1:E$1000)</f>
        <v>35.882385974280695</v>
      </c>
      <c r="H9" s="1" cm="1">
        <f t="array" ref="H9">SUMPRODUCT(("RNNWWST1"=[1]OUT_PrimaryEnergyCons!$A$1:$A$1000)*1,[1]OUT_PrimaryEnergyCons!F$1:F$1000)</f>
        <v>35.489476289745483</v>
      </c>
      <c r="I9" s="1" cm="1">
        <f t="array" ref="I9">SUMPRODUCT(("RNNWWST1"=[1]OUT_PrimaryEnergyCons!$A$1:$A$1000)*1,[1]OUT_PrimaryEnergyCons!G$1:G$1000)</f>
        <v>35.03996747788166</v>
      </c>
      <c r="J9" s="1" cm="1">
        <f t="array" ref="J9">SUMPRODUCT(("RNNWWST1"=[1]OUT_PrimaryEnergyCons!$A$1:$A$1000)*1,[1]OUT_PrimaryEnergyCons!H$1:H$1000)</f>
        <v>35.159465037079087</v>
      </c>
      <c r="K9" s="1" cm="1">
        <f t="array" ref="K9">SUMPRODUCT(("RNNWWST1"=[1]OUT_PrimaryEnergyCons!$A$1:$A$1000)*1,[1]OUT_PrimaryEnergyCons!I$1:I$1000)</f>
        <v>35.603181427920063</v>
      </c>
    </row>
    <row r="10" spans="1:13" x14ac:dyDescent="0.25">
      <c r="A10" s="5" t="str">
        <f t="shared" si="4"/>
        <v>STEM</v>
      </c>
      <c r="B10" s="5" t="str">
        <f t="shared" ca="1" si="5"/>
        <v>STEM_to_Premise_AGS_1156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33.781122362094294</v>
      </c>
      <c r="G10" s="1" cm="1">
        <f t="array" ref="G10">SUMPRODUCT(("RNWWST1"=[1]OUT_PrimaryEnergyCons!$A$1:$A$1000)*1,[1]OUT_PrimaryEnergyCons!E$1:E$1000)</f>
        <v>33.781103360617898</v>
      </c>
      <c r="H10" s="1" cm="1">
        <f t="array" ref="H10">SUMPRODUCT(("RNWWST1"=[1]OUT_PrimaryEnergyCons!$A$1:$A$1000)*1,[1]OUT_PrimaryEnergyCons!F$1:F$1000)</f>
        <v>33.78110257732915</v>
      </c>
      <c r="I10" s="1" cm="1">
        <f t="array" ref="I10">SUMPRODUCT(("RNWWST1"=[1]OUT_PrimaryEnergyCons!$A$1:$A$1000)*1,[1]OUT_PrimaryEnergyCons!G$1:G$1000)</f>
        <v>33.781180232388735</v>
      </c>
      <c r="J10" s="1" cm="1">
        <f t="array" ref="J10">SUMPRODUCT(("RNWWST1"=[1]OUT_PrimaryEnergyCons!$A$1:$A$1000)*1,[1]OUT_PrimaryEnergyCons!H$1:H$1000)</f>
        <v>33.781219879226569</v>
      </c>
      <c r="K10" s="1" cm="1">
        <f t="array" ref="K10">SUMPRODUCT(("RNWWST1"=[1]OUT_PrimaryEnergyCons!$A$1:$A$1000)*1,[1]OUT_PrimaryEnergyCons!I$1:I$1000)</f>
        <v>33.781315843406254</v>
      </c>
      <c r="M10" s="1"/>
    </row>
    <row r="11" spans="1:13" x14ac:dyDescent="0.25">
      <c r="A11" s="5" t="str">
        <f t="shared" si="4"/>
        <v>STEM</v>
      </c>
      <c r="B11" s="5" t="str">
        <f t="shared" ca="1" si="5"/>
        <v>STEM_to_Premise_AGS_1156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3.7980849611808205</v>
      </c>
      <c r="G11" s="1" cm="1">
        <f t="array" ref="G11">SUMPRODUCT(("mnr"=[1]OUT_PrimaryEnergyCons!$C$1:$C$1000)*1,[1]OUT_PrimaryEnergyCons!E$1:E$1000)</f>
        <v>11.370362905592875</v>
      </c>
      <c r="H11" s="1" cm="1">
        <f t="array" ref="H11">SUMPRODUCT(("mnr"=[1]OUT_PrimaryEnergyCons!$C$1:$C$1000)*1,[1]OUT_PrimaryEnergyCons!F$1:F$1000)</f>
        <v>15.161911905462414</v>
      </c>
      <c r="I11" s="1" cm="1">
        <f t="array" ref="I11">SUMPRODUCT(("mnr"=[1]OUT_PrimaryEnergyCons!$C$1:$C$1000)*1,[1]OUT_PrimaryEnergyCons!G$1:G$1000)</f>
        <v>17.106362324455731</v>
      </c>
      <c r="J11" s="1" cm="1">
        <f t="array" ref="J11">SUMPRODUCT(("mnr"=[1]OUT_PrimaryEnergyCons!$C$1:$C$1000)*1,[1]OUT_PrimaryEnergyCons!H$1:H$1000)</f>
        <v>18.869683947454469</v>
      </c>
      <c r="K11" s="1" cm="1">
        <f t="array" ref="K11">SUMPRODUCT(("mnr"=[1]OUT_PrimaryEnergyCons!$C$1:$C$1000)*1,[1]OUT_PrimaryEnergyCons!I$1:I$1000)</f>
        <v>26.999987877181415</v>
      </c>
    </row>
    <row r="12" spans="1:13" x14ac:dyDescent="0.25">
      <c r="A12" s="5" t="str">
        <f t="shared" si="4"/>
        <v>STEM</v>
      </c>
      <c r="B12" s="5" t="str">
        <f t="shared" ca="1" si="5"/>
        <v>STEM_to_Premise_AGS_1156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149.43048696497675</v>
      </c>
      <c r="G12" s="1">
        <f t="shared" ref="G12:K12" si="8">SUM(G13:G15)</f>
        <v>125.60837708883268</v>
      </c>
      <c r="H12" s="1">
        <f t="shared" si="8"/>
        <v>143.21335289502375</v>
      </c>
      <c r="I12" s="1">
        <f t="shared" si="8"/>
        <v>150.47503777704657</v>
      </c>
      <c r="J12" s="1">
        <f t="shared" si="8"/>
        <v>151.67105867986848</v>
      </c>
      <c r="K12" s="1">
        <f t="shared" si="8"/>
        <v>152.16120213886259</v>
      </c>
    </row>
    <row r="13" spans="1:13" x14ac:dyDescent="0.25">
      <c r="A13" s="5" t="str">
        <f t="shared" si="4"/>
        <v>STEM</v>
      </c>
      <c r="B13" s="5" t="str">
        <f t="shared" ca="1" si="5"/>
        <v>STEM_to_Premise_AGS_1156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66.745681733960225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49.798803172271725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68.534475041310913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70.23307264613419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70.031711325345952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72.196101599248834</v>
      </c>
    </row>
    <row r="14" spans="1:13" x14ac:dyDescent="0.25">
      <c r="A14" s="5" t="str">
        <f t="shared" si="4"/>
        <v>STEM</v>
      </c>
      <c r="B14" s="5" t="str">
        <f t="shared" ca="1" si="5"/>
        <v>STEM_to_Premise_AGS_1156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66.632403487301431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55.764008595863004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65.550878504726043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64.466209482422855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65.281489048397177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63.117101921127755</v>
      </c>
    </row>
    <row r="15" spans="1:13" x14ac:dyDescent="0.25">
      <c r="A15" s="5" t="str">
        <f t="shared" si="4"/>
        <v>STEM</v>
      </c>
      <c r="B15" s="5" t="str">
        <f t="shared" ca="1" si="5"/>
        <v>STEM_to_Premise_AGS_1156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16.052401743715119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20.045565320697946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9.1279993489867799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15.775755648489499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16.357858306125326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16.847998618486002</v>
      </c>
    </row>
    <row r="16" spans="1:13" x14ac:dyDescent="0.25">
      <c r="A16" s="5" t="str">
        <f t="shared" si="4"/>
        <v>STEM</v>
      </c>
      <c r="B16" s="5" t="str">
        <f t="shared" ca="1" si="5"/>
        <v>STEM_to_Premise_AGS_1156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16.523406638176148</v>
      </c>
      <c r="H16" s="1" cm="1">
        <f t="array" ref="H16">SUMPRODUCT(ISNUMBER(SEARCH("SOL",[1]OUT_PrimaryEnergyCons!$C$1:$C$1000))*1,[1]OUT_PrimaryEnergyCons!F$1:F$1000)</f>
        <v>32.504177396951192</v>
      </c>
      <c r="I16" s="1" cm="1">
        <f t="array" ref="I16">SUMPRODUCT(ISNUMBER(SEARCH("SOL",[1]OUT_PrimaryEnergyCons!$C$1:$C$1000))*1,[1]OUT_PrimaryEnergyCons!G$1:G$1000)</f>
        <v>40.643133434663312</v>
      </c>
      <c r="J16" s="1" cm="1">
        <f t="array" ref="J16">SUMPRODUCT(ISNUMBER(SEARCH("SOL",[1]OUT_PrimaryEnergyCons!$C$1:$C$1000))*1,[1]OUT_PrimaryEnergyCons!H$1:H$1000)</f>
        <v>85.724684265180457</v>
      </c>
      <c r="K16" s="1" cm="1">
        <f t="array" ref="K16">SUMPRODUCT(ISNUMBER(SEARCH("SOL",[1]OUT_PrimaryEnergyCons!$C$1:$C$1000))*1,[1]OUT_PrimaryEnergyCons!I$1:I$1000)</f>
        <v>114.92359600725776</v>
      </c>
    </row>
    <row r="17" spans="1:18" x14ac:dyDescent="0.25">
      <c r="A17" s="5" t="str">
        <f t="shared" si="4"/>
        <v>STEM</v>
      </c>
      <c r="B17" s="5" t="str">
        <f t="shared" ca="1" si="5"/>
        <v>STEM_to_Premise_AGS_1156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0.52400873391485014</v>
      </c>
      <c r="G17" s="1" cm="1">
        <f t="array" ref="G17">SUMPRODUCT(ISNUMBER(SEARCH("wnd",[1]OUT_PrimaryEnergyCons!$C$1:$C$1000))*1,[1]OUT_PrimaryEnergyCons!E$1:E$1000)</f>
        <v>0.54530093580003192</v>
      </c>
      <c r="H17" s="1" cm="1">
        <f t="array" ref="H17">SUMPRODUCT(ISNUMBER(SEARCH("wnd",[1]OUT_PrimaryEnergyCons!$C$1:$C$1000))*1,[1]OUT_PrimaryEnergyCons!F$1:F$1000)</f>
        <v>1.9633492209769388</v>
      </c>
      <c r="I17" s="1" cm="1">
        <f t="array" ref="I17">SUMPRODUCT(ISNUMBER(SEARCH("wnd",[1]OUT_PrimaryEnergyCons!$C$1:$C$1000))*1,[1]OUT_PrimaryEnergyCons!G$1:G$1000)</f>
        <v>4.1997681428873568</v>
      </c>
      <c r="J17" s="1" cm="1">
        <f t="array" ref="J17">SUMPRODUCT(ISNUMBER(SEARCH("wnd",[1]OUT_PrimaryEnergyCons!$C$1:$C$1000))*1,[1]OUT_PrimaryEnergyCons!H$1:H$1000)</f>
        <v>9.5054915162771412</v>
      </c>
      <c r="K17" s="1" cm="1">
        <f t="array" ref="K17">SUMPRODUCT(ISNUMBER(SEARCH("wnd",[1]OUT_PrimaryEnergyCons!$C$1:$C$1000))*1,[1]OUT_PrimaryEnergyCons!I$1:I$1000)</f>
        <v>15.483445797094262</v>
      </c>
    </row>
    <row r="18" spans="1:18" x14ac:dyDescent="0.25">
      <c r="A18" s="5" t="str">
        <f t="shared" si="4"/>
        <v>STEM</v>
      </c>
      <c r="B18" s="5" t="str">
        <f t="shared" ca="1" si="5"/>
        <v>STEM_to_Premise_AGS_1156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18.873012719820398</v>
      </c>
      <c r="G18" s="1">
        <f>[1]Overview!C$9-G19</f>
        <v>22.21618423228276</v>
      </c>
      <c r="H18" s="1">
        <f>[1]Overview!D$9-H19</f>
        <v>28.221098850591986</v>
      </c>
      <c r="I18" s="1">
        <f>[1]Overview!E$9-I19</f>
        <v>35.219270387534038</v>
      </c>
      <c r="J18" s="1">
        <f>[1]Overview!F$9-J19</f>
        <v>42.933288436686333</v>
      </c>
      <c r="K18" s="1">
        <f>[1]Overview!G$9-K19</f>
        <v>76.703089787447595</v>
      </c>
    </row>
    <row r="19" spans="1:18" x14ac:dyDescent="0.25">
      <c r="A19" s="5" t="str">
        <f t="shared" si="4"/>
        <v>STEM</v>
      </c>
      <c r="B19" s="5" t="str">
        <f t="shared" ca="1" si="5"/>
        <v>STEM_to_Premise_AGS_1156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2.2427286902557554E-2</v>
      </c>
      <c r="J19" s="1">
        <f>+[1]Overview!F$28</f>
        <v>0.12510089889344561</v>
      </c>
      <c r="K19" s="1">
        <f>+[1]Overview!G$28</f>
        <v>49.196084644514301</v>
      </c>
    </row>
    <row r="20" spans="1:18" x14ac:dyDescent="0.25">
      <c r="A20" s="9" t="str">
        <f t="shared" si="4"/>
        <v>STEM</v>
      </c>
      <c r="B20" s="9" t="str">
        <f t="shared" ca="1" si="5"/>
        <v>STEM_to_Premise_AGS_1156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779.859898393187</v>
      </c>
      <c r="G20" s="3">
        <f t="shared" si="9"/>
        <v>703.13942259249097</v>
      </c>
      <c r="H20" s="3">
        <f t="shared" si="9"/>
        <v>617.34724758719358</v>
      </c>
      <c r="I20" s="3">
        <f t="shared" si="9"/>
        <v>524.27292318237585</v>
      </c>
      <c r="J20" s="3">
        <f t="shared" si="9"/>
        <v>309.48129187234787</v>
      </c>
      <c r="K20" s="3">
        <f t="shared" si="9"/>
        <v>103.30633354078847</v>
      </c>
      <c r="M20" s="1"/>
      <c r="N20" s="1"/>
      <c r="O20" s="1"/>
      <c r="P20" s="1"/>
      <c r="Q20" s="1"/>
      <c r="R20" s="1"/>
    </row>
    <row r="21" spans="1:18" x14ac:dyDescent="0.25">
      <c r="A21" s="5" t="str">
        <f t="shared" si="4"/>
        <v>STEM</v>
      </c>
      <c r="B21" s="5" t="str">
        <f t="shared" ca="1" si="5"/>
        <v>STEM_to_Premise_AGS_1156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3.6600049265074523</v>
      </c>
      <c r="G21" s="1" cm="1">
        <f t="array" ref="G21">SUMPRODUCT(("COA"=[1]OUT_PrimaryEnergyCons!$C$4:$C$10000)*1,[1]OUT_PrimaryEnergyCons!E$4:E$10000)</f>
        <v>3.5647204128140544</v>
      </c>
      <c r="H21" s="1" cm="1">
        <f t="array" ref="H21">SUMPRODUCT(("COA"=[1]OUT_PrimaryEnergyCons!$C$4:$C$10000)*1,[1]OUT_PrimaryEnergyCons!F$4:F$10000)</f>
        <v>1.5788180920318425E-2</v>
      </c>
      <c r="I21" s="1" cm="1">
        <f t="array" ref="I21">SUMPRODUCT(("COA"=[1]OUT_PrimaryEnergyCons!$C$4:$C$10000)*1,[1]OUT_PrimaryEnergyCons!G$4:G$10000)</f>
        <v>2.1972691088066568E-3</v>
      </c>
      <c r="J21" s="1" cm="1">
        <f t="array" ref="J21">SUMPRODUCT(("COA"=[1]OUT_PrimaryEnergyCons!$C$4:$C$10000)*1,[1]OUT_PrimaryEnergyCons!H$4:H$10000)</f>
        <v>1.2567746289039174E-3</v>
      </c>
      <c r="K21" s="1" cm="1">
        <f t="array" ref="K21">SUMPRODUCT(("COA"=[1]OUT_PrimaryEnergyCons!$C$4:$C$10000)*1,[1]OUT_PrimaryEnergyCons!I$4:I$10000)</f>
        <v>3.7845527949633648E-4</v>
      </c>
    </row>
    <row r="22" spans="1:18" x14ac:dyDescent="0.25">
      <c r="A22" s="5" t="str">
        <f t="shared" si="4"/>
        <v>STEM</v>
      </c>
      <c r="B22" s="5" t="str">
        <f t="shared" ca="1" si="5"/>
        <v>STEM_to_Premise_AGS_1156</v>
      </c>
      <c r="C22" s="5" t="str">
        <f t="shared" si="6"/>
        <v>CH</v>
      </c>
      <c r="D22" t="s">
        <v>780</v>
      </c>
      <c r="E22" t="s">
        <v>8</v>
      </c>
      <c r="F22" s="1">
        <f>F23+F29</f>
        <v>310.97099566951999</v>
      </c>
      <c r="G22" s="1">
        <f t="shared" ref="G22:K22" si="10">G23+G29</f>
        <v>288.76451552719215</v>
      </c>
      <c r="H22" s="1">
        <f t="shared" si="10"/>
        <v>249.76401932822651</v>
      </c>
      <c r="I22" s="1">
        <f t="shared" si="10"/>
        <v>179.44856755139477</v>
      </c>
      <c r="J22" s="1">
        <f t="shared" si="10"/>
        <v>87.196418506574787</v>
      </c>
      <c r="K22" s="1">
        <f t="shared" si="10"/>
        <v>22.883195685386191</v>
      </c>
    </row>
    <row r="23" spans="1:18" x14ac:dyDescent="0.25">
      <c r="A23" s="5" t="str">
        <f t="shared" ref="A23" si="11">A22</f>
        <v>STEM</v>
      </c>
      <c r="B23" s="5" t="str">
        <f t="shared" ref="B23" ca="1" si="12">B22</f>
        <v>STEM_to_Premise_AGS_1156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303.933915388147</v>
      </c>
      <c r="G23" s="1">
        <f t="shared" ref="G23:K23" si="14">SUM(G24:G28)</f>
        <v>281.48660029191069</v>
      </c>
      <c r="H23" s="1">
        <f t="shared" si="14"/>
        <v>243.10326924913963</v>
      </c>
      <c r="I23" s="1">
        <f t="shared" si="14"/>
        <v>173.88647692218245</v>
      </c>
      <c r="J23" s="1">
        <f t="shared" si="14"/>
        <v>78.641318736563704</v>
      </c>
      <c r="K23" s="1">
        <f t="shared" si="14"/>
        <v>0</v>
      </c>
    </row>
    <row r="24" spans="1:18" x14ac:dyDescent="0.25">
      <c r="A24" s="5" t="str">
        <f>A22</f>
        <v>STEM</v>
      </c>
      <c r="B24" s="5" t="str">
        <f ca="1">B22</f>
        <v>STEM_to_Premise_AGS_1156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101.75715138843245</v>
      </c>
      <c r="G24" s="1" cm="1">
        <f t="array" ref="G24">SUMPRODUCT(("LFO"=[1]OUT_PrimaryEnergyCons!$C$4:$C$10000)*1,[1]OUT_PrimaryEnergyCons!E$4:E$10000)</f>
        <v>90.978126555306375</v>
      </c>
      <c r="H24" s="1" cm="1">
        <f t="array" ref="H24">SUMPRODUCT(("LFO"=[1]OUT_PrimaryEnergyCons!$C$4:$C$10000)*1,[1]OUT_PrimaryEnergyCons!F$4:F$10000)</f>
        <v>78.638124591142102</v>
      </c>
      <c r="I24" s="1" cm="1">
        <f t="array" ref="I24">SUMPRODUCT(("LFO"=[1]OUT_PrimaryEnergyCons!$C$4:$C$10000)*1,[1]OUT_PrimaryEnergyCons!G$4:G$10000)</f>
        <v>68.346841336091671</v>
      </c>
      <c r="J24" s="1" cm="1">
        <f t="array" ref="J24">SUMPRODUCT(("LFO"=[1]OUT_PrimaryEnergyCons!$C$4:$C$10000)*1,[1]OUT_PrimaryEnergyCons!H$4:H$10000)</f>
        <v>35.022366954648888</v>
      </c>
      <c r="K24" s="1" cm="1">
        <f t="array" ref="K24">SUMPRODUCT(("LFO"=[1]OUT_PrimaryEnergyCons!$C$4:$C$10000)*1,[1]OUT_PrimaryEnergyCons!I$4:I$10000)</f>
        <v>0</v>
      </c>
    </row>
    <row r="25" spans="1:18" x14ac:dyDescent="0.25">
      <c r="A25" s="5" t="str">
        <f t="shared" si="4"/>
        <v>STEM</v>
      </c>
      <c r="B25" s="5" t="str">
        <f t="shared" ca="1" si="5"/>
        <v>STEM_to_Premise_AGS_1156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2.7763712322736196</v>
      </c>
      <c r="G25" s="1" cm="1">
        <f t="array" ref="G25">SUMPRODUCT(("HFO"=[1]OUT_PrimaryEnergyCons!$C$4:$C$10000)*1,[1]OUT_PrimaryEnergyCons!E$4:E$10000)</f>
        <v>7.0035386990691302E-4</v>
      </c>
      <c r="H25" s="1" cm="1">
        <f t="array" ref="H25">SUMPRODUCT(("HFO"=[1]OUT_PrimaryEnergyCons!$C$4:$C$10000)*1,[1]OUT_PrimaryEnergyCons!F$4:F$10000)</f>
        <v>1.8543917860046832E-3</v>
      </c>
      <c r="I25" s="1" cm="1">
        <f t="array" ref="I25">SUMPRODUCT(("HFO"=[1]OUT_PrimaryEnergyCons!$C$4:$C$10000)*1,[1]OUT_PrimaryEnergyCons!G$4:G$10000)</f>
        <v>9.7270604495514079E-4</v>
      </c>
      <c r="J25" s="1" cm="1">
        <f t="array" ref="J25">SUMPRODUCT(("HFO"=[1]OUT_PrimaryEnergyCons!$C$4:$C$10000)*1,[1]OUT_PrimaryEnergyCons!H$4:H$10000)</f>
        <v>1.6310202038415063E-3</v>
      </c>
      <c r="K25" s="1" cm="1">
        <f t="array" ref="K25">SUMPRODUCT(("HFO"=[1]OUT_PrimaryEnergyCons!$C$4:$C$10000)*1,[1]OUT_PrimaryEnergyCons!I$4:I$10000)</f>
        <v>0</v>
      </c>
    </row>
    <row r="26" spans="1:18" x14ac:dyDescent="0.25">
      <c r="A26" s="5" t="str">
        <f t="shared" si="4"/>
        <v>STEM</v>
      </c>
      <c r="B26" s="5" t="str">
        <f t="shared" ca="1" si="5"/>
        <v>STEM_to_Premise_AGS_1156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118.79408173568089</v>
      </c>
      <c r="G26" s="1" cm="1">
        <f t="array" ref="G26">SUMPRODUCT(("DSL"=[1]OUT_PrimaryEnergyCons!$C$4:$C$10000)*1,[1]OUT_PrimaryEnergyCons!E$4:E$10000)</f>
        <v>110.41682014348689</v>
      </c>
      <c r="H26" s="1" cm="1">
        <f t="array" ref="H26">SUMPRODUCT(("DSL"=[1]OUT_PrimaryEnergyCons!$C$4:$C$10000)*1,[1]OUT_PrimaryEnergyCons!F$4:F$10000)</f>
        <v>89.069235005693017</v>
      </c>
      <c r="I26" s="1" cm="1">
        <f t="array" ref="I26">SUMPRODUCT(("DSL"=[1]OUT_PrimaryEnergyCons!$C$4:$C$10000)*1,[1]OUT_PrimaryEnergyCons!G$4:G$10000)</f>
        <v>61.663906732581047</v>
      </c>
      <c r="J26" s="1" cm="1">
        <f t="array" ref="J26">SUMPRODUCT(("DSL"=[1]OUT_PrimaryEnergyCons!$C$4:$C$10000)*1,[1]OUT_PrimaryEnergyCons!H$4:H$10000)</f>
        <v>36.539029373070299</v>
      </c>
      <c r="K26" s="1" cm="1">
        <f t="array" ref="K26">SUMPRODUCT(("DSL"=[1]OUT_PrimaryEnergyCons!$C$4:$C$10000)*1,[1]OUT_PrimaryEnergyCons!I$4:I$10000)</f>
        <v>0</v>
      </c>
    </row>
    <row r="27" spans="1:18" x14ac:dyDescent="0.25">
      <c r="A27" s="5" t="str">
        <f t="shared" si="4"/>
        <v>STEM</v>
      </c>
      <c r="B27" s="5" t="str">
        <f t="shared" ca="1" si="5"/>
        <v>STEM_to_Premise_AGS_1156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79.496925665380871</v>
      </c>
      <c r="G27" s="1" cm="1">
        <f t="array" ref="G27">SUMPRODUCT(("GSL"=[1]OUT_PrimaryEnergyCons!$C$4:$C$10000)*1,[1]OUT_PrimaryEnergyCons!E$4:E$10000)</f>
        <v>78.685738355693815</v>
      </c>
      <c r="H27" s="1" cm="1">
        <f t="array" ref="H27">SUMPRODUCT(("GSL"=[1]OUT_PrimaryEnergyCons!$C$4:$C$10000)*1,[1]OUT_PrimaryEnergyCons!F$4:F$10000)</f>
        <v>73.54509610120283</v>
      </c>
      <c r="I27" s="1" cm="1">
        <f t="array" ref="I27">SUMPRODUCT(("GSL"=[1]OUT_PrimaryEnergyCons!$C$4:$C$10000)*1,[1]OUT_PrimaryEnergyCons!G$4:G$10000)</f>
        <v>41.320200297010217</v>
      </c>
      <c r="J27" s="1" cm="1">
        <f t="array" ref="J27">SUMPRODUCT(("GSL"=[1]OUT_PrimaryEnergyCons!$C$4:$C$10000)*1,[1]OUT_PrimaryEnergyCons!H$4:H$10000)</f>
        <v>5.469331324047852</v>
      </c>
      <c r="K27" s="1" cm="1">
        <f t="array" ref="K27">SUMPRODUCT(("GSL"=[1]OUT_PrimaryEnergyCons!$C$4:$C$10000)*1,[1]OUT_PrimaryEnergyCons!I$4:I$10000)</f>
        <v>0</v>
      </c>
    </row>
    <row r="28" spans="1:18" x14ac:dyDescent="0.25">
      <c r="A28" s="5" t="str">
        <f t="shared" ref="A28" si="15">A27</f>
        <v>STEM</v>
      </c>
      <c r="B28" s="5" t="str">
        <f t="shared" ref="B28" ca="1" si="16">B27</f>
        <v>STEM_to_Premise_AGS_1156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2.554555850454574</v>
      </c>
      <c r="J28" s="1" cm="1">
        <f t="array" ref="J28">SUMPRODUCT(("KER"=[1]OUT_PrimaryEnergyCons!$C$4:$C$10000)*1,[1]OUT_PrimaryEnergyCons!H$4:H$10000)</f>
        <v>1.6089600645928279</v>
      </c>
      <c r="K28" s="1" cm="1">
        <f t="array" ref="K28">SUMPRODUCT(("KER"=[1]OUT_PrimaryEnergyCons!$C$4:$C$10000)*1,[1]OUT_PrimaryEnergyCons!I$4:I$10000)</f>
        <v>0</v>
      </c>
    </row>
    <row r="29" spans="1:18" x14ac:dyDescent="0.25">
      <c r="A29" s="5" t="str">
        <f>A48</f>
        <v>STEM</v>
      </c>
      <c r="B29" s="5" t="str">
        <f ca="1">B48</f>
        <v>STEM_to_Premise_AGS_1156</v>
      </c>
      <c r="C29" s="5" t="str">
        <f>C48</f>
        <v>CH</v>
      </c>
      <c r="D29" t="s">
        <v>782</v>
      </c>
      <c r="E29" t="s">
        <v>8</v>
      </c>
      <c r="F29" s="1">
        <f>SUM(F30:F31)</f>
        <v>7.0370802813729707</v>
      </c>
      <c r="G29" s="1">
        <f t="shared" ref="G29:K29" si="18">SUM(G30:G31)</f>
        <v>7.2779152352814354</v>
      </c>
      <c r="H29" s="1">
        <f t="shared" si="18"/>
        <v>6.6607500790868759</v>
      </c>
      <c r="I29" s="1">
        <f t="shared" si="18"/>
        <v>5.5620906292123271</v>
      </c>
      <c r="J29" s="1">
        <f t="shared" si="18"/>
        <v>8.5550997700110809</v>
      </c>
      <c r="K29" s="1">
        <f t="shared" si="18"/>
        <v>22.883195685386191</v>
      </c>
    </row>
    <row r="30" spans="1:18" x14ac:dyDescent="0.25">
      <c r="A30" s="5" t="str">
        <f>A35</f>
        <v>STEM</v>
      </c>
      <c r="B30" s="5" t="str">
        <f ca="1">B35</f>
        <v>STEM_to_Premise_AGS_1156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2.6029292309248797</v>
      </c>
      <c r="G30" s="1" cm="1">
        <f t="array" ref="G30">SUMPRODUCT(ISNUMBER(SEARCH("IMPBDS",[1]OUT_SyntheticFuels!$C$4:$C$1000))*1,("Var_Fout"=[1]OUT_SyntheticFuels!$B$4:$B$1000)*1,[1]OUT_SyntheticFuels!F$4:F$1000)</f>
        <v>2.721294963236637</v>
      </c>
      <c r="H30" s="1" cm="1">
        <f t="array" ref="H30">SUMPRODUCT(ISNUMBER(SEARCH("IMPBDS",[1]OUT_SyntheticFuels!$C$4:$C$1000))*1,("Var_Fout"=[1]OUT_SyntheticFuels!$B$4:$B$1000)*1,[1]OUT_SyntheticFuels!G$4:G$1000)</f>
        <v>2.4075540305391061</v>
      </c>
      <c r="I30" s="1" cm="1">
        <f t="array" ref="I30">SUMPRODUCT(ISNUMBER(SEARCH("IMPBDS",[1]OUT_SyntheticFuels!$C$4:$C$1000))*1,("Var_Fout"=[1]OUT_SyntheticFuels!$B$4:$B$1000)*1,[1]OUT_SyntheticFuels!H$4:H$1000)</f>
        <v>3.168564033630842</v>
      </c>
      <c r="J30" s="1" cm="1">
        <f t="array" ref="J30">SUMPRODUCT(ISNUMBER(SEARCH("IMPBDS",[1]OUT_SyntheticFuels!$C$4:$C$1000))*1,("Var_Fout"=[1]OUT_SyntheticFuels!$B$4:$B$1000)*1,[1]OUT_SyntheticFuels!I$4:I$1000)</f>
        <v>3.6869914338003791</v>
      </c>
      <c r="K30" s="1" cm="1">
        <f t="array" ref="K30">SUMPRODUCT(ISNUMBER(SEARCH("IMPBDS",[1]OUT_SyntheticFuels!$C$4:$C$1000))*1,("Var_Fout"=[1]OUT_SyntheticFuels!$B$4:$B$1000)*1,[1]OUT_SyntheticFuels!J$4:J$1000)</f>
        <v>18.426517946839397</v>
      </c>
    </row>
    <row r="31" spans="1:18" x14ac:dyDescent="0.25">
      <c r="A31" s="5" t="str">
        <f>A30</f>
        <v>STEM</v>
      </c>
      <c r="B31" s="5" t="str">
        <f ca="1">B30</f>
        <v>STEM_to_Premise_AGS_1156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4.434151050448091</v>
      </c>
      <c r="G31" s="1" cm="1">
        <f t="array" ref="G31">SUMPRODUCT(ISNUMBER(SEARCH("IMPeth",[1]OUT_SyntheticFuels!$C$4:$C$1000))*1,("Var_Fout"=[1]OUT_SyntheticFuels!$B$4:$B$1000)*1,[1]OUT_SyntheticFuels!F$4:F$1000)</f>
        <v>4.5566202720447979</v>
      </c>
      <c r="H31" s="1" cm="1">
        <f t="array" ref="H31">SUMPRODUCT(ISNUMBER(SEARCH("IMPeth",[1]OUT_SyntheticFuels!$C$4:$C$1000))*1,("Var_Fout"=[1]OUT_SyntheticFuels!$B$4:$B$1000)*1,[1]OUT_SyntheticFuels!G$4:G$1000)</f>
        <v>4.2531960485477702</v>
      </c>
      <c r="I31" s="1" cm="1">
        <f t="array" ref="I31">SUMPRODUCT(ISNUMBER(SEARCH("IMPeth",[1]OUT_SyntheticFuels!$C$4:$C$1000))*1,("Var_Fout"=[1]OUT_SyntheticFuels!$B$4:$B$1000)*1,[1]OUT_SyntheticFuels!H$4:H$1000)</f>
        <v>2.3935265955814851</v>
      </c>
      <c r="J31" s="1" cm="1">
        <f t="array" ref="J31">SUMPRODUCT(ISNUMBER(SEARCH("IMPeth",[1]OUT_SyntheticFuels!$C$4:$C$1000))*1,("Var_Fout"=[1]OUT_SyntheticFuels!$B$4:$B$1000)*1,[1]OUT_SyntheticFuels!I$4:I$1000)</f>
        <v>4.8681083362107014</v>
      </c>
      <c r="K31" s="1" cm="1">
        <f t="array" ref="K31">SUMPRODUCT(ISNUMBER(SEARCH("IMPeth",[1]OUT_SyntheticFuels!$C$4:$C$1000))*1,("Var_Fout"=[1]OUT_SyntheticFuels!$B$4:$B$1000)*1,[1]OUT_SyntheticFuels!J$4:J$1000)</f>
        <v>4.4566777385467962</v>
      </c>
    </row>
    <row r="32" spans="1:18" x14ac:dyDescent="0.25">
      <c r="A32" s="5" t="str">
        <f>A29</f>
        <v>STEM</v>
      </c>
      <c r="B32" s="5" t="str">
        <f ca="1">B29</f>
        <v>STEM_to_Premise_AGS_1156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7.0370802813729707</v>
      </c>
      <c r="G32" s="1">
        <f t="shared" si="19"/>
        <v>7.2779152352814354</v>
      </c>
      <c r="H32" s="1">
        <f t="shared" si="19"/>
        <v>6.6607500790868759</v>
      </c>
      <c r="I32" s="1">
        <f t="shared" si="19"/>
        <v>5.5620906292123271</v>
      </c>
      <c r="J32" s="1">
        <f t="shared" si="19"/>
        <v>7.72518430567564</v>
      </c>
      <c r="K32" s="1">
        <f t="shared" si="19"/>
        <v>8.1436691723471757</v>
      </c>
    </row>
    <row r="33" spans="1:11" x14ac:dyDescent="0.25">
      <c r="A33" s="5" t="str">
        <f>A31</f>
        <v>STEM</v>
      </c>
      <c r="B33" s="5" t="str">
        <f ca="1">B31</f>
        <v>STEM_to_Premise_AGS_1156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2.6029292309248797</v>
      </c>
      <c r="G33" s="1">
        <f t="shared" si="20"/>
        <v>2.721294963236637</v>
      </c>
      <c r="H33" s="1">
        <f t="shared" si="20"/>
        <v>2.4075540305391061</v>
      </c>
      <c r="I33" s="1">
        <f t="shared" si="20"/>
        <v>3.168564033630842</v>
      </c>
      <c r="J33" s="1">
        <f>IF(J30-MAX(F30:I30)&lt;0,J30,MAX(F30:I30))</f>
        <v>3.168564033630842</v>
      </c>
      <c r="K33" s="1">
        <f>IF(K30-MAX(F30:J30)&lt;0,K30,MAX(F30:J30))</f>
        <v>3.6869914338003791</v>
      </c>
    </row>
    <row r="34" spans="1:11" x14ac:dyDescent="0.25">
      <c r="A34" s="5" t="str">
        <f>A33</f>
        <v>STEM</v>
      </c>
      <c r="B34" s="5" t="str">
        <f ca="1">B33</f>
        <v>STEM_to_Premise_AGS_1156</v>
      </c>
      <c r="C34" s="5" t="str">
        <f>C33</f>
        <v>CH</v>
      </c>
      <c r="D34" t="s">
        <v>534</v>
      </c>
      <c r="E34" t="s">
        <v>8</v>
      </c>
      <c r="F34" s="1">
        <f t="shared" si="20"/>
        <v>4.434151050448091</v>
      </c>
      <c r="G34" s="1">
        <f t="shared" si="20"/>
        <v>4.5566202720447979</v>
      </c>
      <c r="H34" s="1">
        <f t="shared" si="20"/>
        <v>4.2531960485477702</v>
      </c>
      <c r="I34" s="1">
        <f t="shared" si="20"/>
        <v>2.3935265955814851</v>
      </c>
      <c r="J34" s="1">
        <f>IF(J31-MAX(F31:I31)&lt;0,J31,MAX(F31:I31))</f>
        <v>4.5566202720447979</v>
      </c>
      <c r="K34" s="1">
        <f>IF(K31-MAX(F31:J31)&lt;0,K31,MAX(F31:J31))</f>
        <v>4.4566777385467962</v>
      </c>
    </row>
    <row r="35" spans="1:11" x14ac:dyDescent="0.25">
      <c r="A35" s="5" t="str">
        <f>A32</f>
        <v>STEM</v>
      </c>
      <c r="B35" s="5" t="str">
        <f ca="1">B32</f>
        <v>STEM_to_Premise_AGS_1156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0.8299154643354405</v>
      </c>
      <c r="K35" s="1">
        <f t="shared" si="21"/>
        <v>14.739526513039017</v>
      </c>
    </row>
    <row r="36" spans="1:11" x14ac:dyDescent="0.25">
      <c r="A36" s="5" t="str">
        <f>A34</f>
        <v>STEM</v>
      </c>
      <c r="B36" s="5" t="str">
        <f ca="1">B34</f>
        <v>STEM_to_Premise_AGS_1156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0.51842740016953703</v>
      </c>
      <c r="K36" s="1">
        <f>K30-K33</f>
        <v>14.739526513039017</v>
      </c>
    </row>
    <row r="37" spans="1:11" x14ac:dyDescent="0.25">
      <c r="A37" s="5" t="str">
        <f>A36</f>
        <v>STEM</v>
      </c>
      <c r="B37" s="5" t="str">
        <f ca="1">B36</f>
        <v>STEM_to_Premise_AGS_1156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0.31148806416590347</v>
      </c>
      <c r="K37" s="1">
        <f>K31-K34</f>
        <v>0</v>
      </c>
    </row>
    <row r="38" spans="1:11" x14ac:dyDescent="0.25">
      <c r="A38" s="5"/>
      <c r="B38" s="5" t="str">
        <f ca="1">B37</f>
        <v>STEM_to_Premise_AGS_1156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5">
      <c r="A39" s="5" t="str">
        <f t="shared" ref="A39:C40" si="22">A28</f>
        <v>STEM</v>
      </c>
      <c r="B39" s="5" t="str">
        <f t="shared" ca="1" si="22"/>
        <v>STEM_to_Premise_AGS_1156</v>
      </c>
      <c r="C39" s="5" t="str">
        <f t="shared" si="22"/>
        <v>CH</v>
      </c>
      <c r="D39" t="s">
        <v>784</v>
      </c>
      <c r="E39" t="s">
        <v>8</v>
      </c>
      <c r="F39" s="1">
        <f>F40+F43</f>
        <v>117.12070354627032</v>
      </c>
      <c r="G39" s="1">
        <f t="shared" ref="G39:K39" si="23">G40+G43</f>
        <v>107.23650289092549</v>
      </c>
      <c r="H39" s="1">
        <f t="shared" si="23"/>
        <v>117.96723074094696</v>
      </c>
      <c r="I39" s="1">
        <f t="shared" si="23"/>
        <v>112.41193424449355</v>
      </c>
      <c r="J39" s="1">
        <f t="shared" si="23"/>
        <v>91.02836906521101</v>
      </c>
      <c r="K39" s="1">
        <f t="shared" si="23"/>
        <v>56.023678625748872</v>
      </c>
    </row>
    <row r="40" spans="1:11" x14ac:dyDescent="0.25">
      <c r="A40" s="5" t="str">
        <f t="shared" si="22"/>
        <v>STEM</v>
      </c>
      <c r="B40" s="5" t="str">
        <f t="shared" ca="1" si="22"/>
        <v>STEM_to_Premise_AGS_1156</v>
      </c>
      <c r="C40" s="5" t="str">
        <f t="shared" si="22"/>
        <v>CH</v>
      </c>
      <c r="D40" t="s">
        <v>549</v>
      </c>
      <c r="E40" t="s">
        <v>8</v>
      </c>
      <c r="F40" s="1">
        <f>F41+F42</f>
        <v>117.12070354627032</v>
      </c>
      <c r="G40" s="1">
        <f t="shared" ref="G40:K40" si="24">G41+G42</f>
        <v>106.72000129815849</v>
      </c>
      <c r="H40" s="1">
        <f t="shared" si="24"/>
        <v>116.80008813713486</v>
      </c>
      <c r="I40" s="1">
        <f t="shared" si="24"/>
        <v>108.04656860270379</v>
      </c>
      <c r="J40" s="1">
        <f t="shared" si="24"/>
        <v>82.801927704772865</v>
      </c>
      <c r="K40" s="1">
        <f t="shared" si="24"/>
        <v>40.218477991503519</v>
      </c>
    </row>
    <row r="41" spans="1:11" x14ac:dyDescent="0.25">
      <c r="A41" s="5" t="str">
        <f>A27</f>
        <v>STEM</v>
      </c>
      <c r="B41" s="5" t="str">
        <f ca="1">B27</f>
        <v>STEM_to_Premise_AGS_1156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117.12070354627032</v>
      </c>
      <c r="G41" s="1" cm="1">
        <f t="array" ref="G41">SUMPRODUCT(("NGA"=[1]OUT_PrimaryEnergyCons!$C$4:$C$10000)*1,[1]OUT_PrimaryEnergyCons!E$4:E$10000)</f>
        <v>106.72000129815849</v>
      </c>
      <c r="H41" s="1" cm="1">
        <f t="array" ref="H41">SUMPRODUCT(("NGA"=[1]OUT_PrimaryEnergyCons!$C$4:$C$10000)*1,[1]OUT_PrimaryEnergyCons!F$4:F$10000)</f>
        <v>116.80008813713486</v>
      </c>
      <c r="I41" s="1" cm="1">
        <f t="array" ref="I41">SUMPRODUCT(("NGA"=[1]OUT_PrimaryEnergyCons!$C$4:$C$10000)*1,[1]OUT_PrimaryEnergyCons!G$4:G$10000)</f>
        <v>108.04483026351016</v>
      </c>
      <c r="J41" s="1" cm="1">
        <f t="array" ref="J41">SUMPRODUCT(("NGA"=[1]OUT_PrimaryEnergyCons!$C$4:$C$10000)*1,[1]OUT_PrimaryEnergyCons!H$4:H$10000)</f>
        <v>82.799814655874329</v>
      </c>
      <c r="K41" s="1" cm="1">
        <f t="array" ref="K41">SUMPRODUCT(("NGA"=[1]OUT_PrimaryEnergyCons!$C$4:$C$10000)*1,[1]OUT_PrimaryEnergyCons!I$4:I$10000)</f>
        <v>40.217604390846908</v>
      </c>
    </row>
    <row r="42" spans="1:11" x14ac:dyDescent="0.25">
      <c r="A42" s="5" t="str">
        <f t="shared" si="4"/>
        <v>STEM</v>
      </c>
      <c r="B42" s="5" t="str">
        <f t="shared" ca="1" si="5"/>
        <v>STEM_to_Premise_AGS_1156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1.7383391936160277E-3</v>
      </c>
      <c r="J42" s="1" cm="1">
        <f t="array" ref="J42">SUMPRODUCT(("LNGA"=[1]OUT_PrimaryEnergyCons!$C$4:$C$10000)*1,[1]OUT_PrimaryEnergyCons!H$4:H$10000)</f>
        <v>2.1130488985412312E-3</v>
      </c>
      <c r="K42" s="1" cm="1">
        <f t="array" ref="K42">SUMPRODUCT(("LNGA"=[1]OUT_PrimaryEnergyCons!$C$4:$C$10000)*1,[1]OUT_PrimaryEnergyCons!I$4:I$10000)</f>
        <v>8.7360065661300961E-4</v>
      </c>
    </row>
    <row r="43" spans="1:11" x14ac:dyDescent="0.25">
      <c r="A43" s="5" t="str">
        <f>A37</f>
        <v>STEM</v>
      </c>
      <c r="B43" s="5" t="str">
        <f ca="1">B37</f>
        <v>STEM_to_Premise_AGS_1156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0.51650159276700036</v>
      </c>
      <c r="H43" s="1" cm="1">
        <f t="array" ref="H43">SUMPRODUCT(("BIO"=[1]OUT_PrimaryEnergyCons!$C$4:$C$10000)*1+("LBIO"=[1]OUT_PrimaryEnergyCons!$C$4:$C$10000)*1,[1]OUT_PrimaryEnergyCons!F$4:F$10000)</f>
        <v>1.1671426038120905</v>
      </c>
      <c r="I43" s="1" cm="1">
        <f t="array" ref="I43">SUMPRODUCT(("BIO"=[1]OUT_PrimaryEnergyCons!$C$4:$C$10000)*1+("LBIO"=[1]OUT_PrimaryEnergyCons!$C$4:$C$10000)*1,[1]OUT_PrimaryEnergyCons!G$4:G$10000)</f>
        <v>4.3653656417897686</v>
      </c>
      <c r="J43" s="1" cm="1">
        <f t="array" ref="J43">SUMPRODUCT(("BIO"=[1]OUT_PrimaryEnergyCons!$C$4:$C$10000)*1+("LBIO"=[1]OUT_PrimaryEnergyCons!$C$4:$C$10000)*1,[1]OUT_PrimaryEnergyCons!H$4:H$10000)</f>
        <v>8.2264413604381481</v>
      </c>
      <c r="K43" s="1" cm="1">
        <f t="array" ref="K43">SUMPRODUCT(("BIO"=[1]OUT_PrimaryEnergyCons!$C$4:$C$10000)*1+("LBIO"=[1]OUT_PrimaryEnergyCons!$C$4:$C$10000)*1,[1]OUT_PrimaryEnergyCons!I$4:I$10000)</f>
        <v>15.805200634245352</v>
      </c>
    </row>
    <row r="44" spans="1:11" x14ac:dyDescent="0.25">
      <c r="A44" s="5" t="str">
        <f t="shared" ref="A44:C45" si="25">A43</f>
        <v>STEM</v>
      </c>
      <c r="B44" s="5" t="str">
        <f t="shared" ca="1" si="25"/>
        <v>STEM_to_Premise_AGS_1156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0.51650159276700036</v>
      </c>
      <c r="H44" s="1">
        <f t="shared" si="26"/>
        <v>1.1671426038120905</v>
      </c>
      <c r="I44" s="1">
        <f t="shared" si="26"/>
        <v>4.3653656417897686</v>
      </c>
      <c r="J44" s="1">
        <f t="shared" si="26"/>
        <v>4.3653656417897686</v>
      </c>
      <c r="K44" s="1">
        <f t="shared" si="26"/>
        <v>8.2264413604381481</v>
      </c>
    </row>
    <row r="45" spans="1:11" x14ac:dyDescent="0.25">
      <c r="A45" s="5" t="str">
        <f t="shared" si="25"/>
        <v>STEM</v>
      </c>
      <c r="B45" s="5" t="str">
        <f t="shared" ca="1" si="25"/>
        <v>STEM_to_Premise_AGS_1156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0.51650159276700036</v>
      </c>
      <c r="H45" s="1">
        <f>H43</f>
        <v>1.1671426038120905</v>
      </c>
      <c r="I45" s="1">
        <f>I43</f>
        <v>4.3653656417897686</v>
      </c>
      <c r="J45" s="1">
        <f>IF(J43-MAX(F43:I43)&lt;0,J43,MAX(F43:I43))</f>
        <v>4.3653656417897686</v>
      </c>
      <c r="K45" s="1">
        <f>IF(K43-MAX(G43:J43)&lt;0,K43,MAX(G43:J43))</f>
        <v>8.2264413604381481</v>
      </c>
    </row>
    <row r="46" spans="1:11" x14ac:dyDescent="0.25">
      <c r="A46" s="5" t="str">
        <f>A44</f>
        <v>STEM</v>
      </c>
      <c r="B46" s="5" t="str">
        <f ca="1">B44</f>
        <v>STEM_to_Premise_AGS_1156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3.8610757186483795</v>
      </c>
      <c r="K46" s="1">
        <f t="shared" si="27"/>
        <v>7.5787592738072043</v>
      </c>
    </row>
    <row r="47" spans="1:11" x14ac:dyDescent="0.25">
      <c r="A47" s="5" t="str">
        <f t="shared" ref="A47" si="28">A45</f>
        <v>STEM</v>
      </c>
      <c r="B47" s="5" t="str">
        <f t="shared" ref="B47" ca="1" si="29">B45</f>
        <v>STEM_to_Premise_AGS_1156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3.8610757186483795</v>
      </c>
      <c r="K47" s="1">
        <f>K43-K45</f>
        <v>7.5787592738072043</v>
      </c>
    </row>
    <row r="48" spans="1:11" x14ac:dyDescent="0.25">
      <c r="A48" s="5" t="str">
        <f>A42</f>
        <v>STEM</v>
      </c>
      <c r="B48" s="5" t="str">
        <f ca="1">B42</f>
        <v>STEM_to_Premise_AGS_1156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250.94818728236922</v>
      </c>
      <c r="G48" s="1" cm="1">
        <f t="array" ref="G48">SUMPRODUCT(("urn"=[1]OUT_PrimaryEnergyCons!$C$4:$C$10000)*1,[1]OUT_PrimaryEnergyCons!E$4:E$10000)</f>
        <v>253.29895440978467</v>
      </c>
      <c r="H48" s="1" cm="1">
        <f t="array" ref="H48">SUMPRODUCT(("urn"=[1]OUT_PrimaryEnergyCons!$C$4:$C$10000)*1,[1]OUT_PrimaryEnergyCons!F$4:F$10000)</f>
        <v>199.1494840458262</v>
      </c>
      <c r="I48" s="1" cm="1">
        <f t="array" ref="I48">SUMPRODUCT(("urn"=[1]OUT_PrimaryEnergyCons!$C$4:$C$10000)*1,[1]OUT_PrimaryEnergyCons!G$4:G$10000)</f>
        <v>206.40242695762862</v>
      </c>
      <c r="J48" s="1" cm="1">
        <f t="array" ref="J48">SUMPRODUCT(("urn"=[1]OUT_PrimaryEnergyCons!$C$4:$C$10000)*1,[1]OUT_PrimaryEnergyCons!H$4:H$10000)</f>
        <v>98.945483925939811</v>
      </c>
      <c r="K48" s="1" cm="1">
        <f t="array" ref="K48">SUMPRODUCT(("urn"=[1]OUT_PrimaryEnergyCons!$C$4:$C$10000)*1,[1]OUT_PrimaryEnergyCons!I$4:I$10000)</f>
        <v>0</v>
      </c>
    </row>
    <row r="49" spans="1:19" x14ac:dyDescent="0.25">
      <c r="A49" s="5" t="str">
        <f>A37</f>
        <v>STEM</v>
      </c>
      <c r="B49" s="5" t="str">
        <f ca="1">B37</f>
        <v>STEM_to_Premise_AGS_1156</v>
      </c>
      <c r="C49" s="5" t="str">
        <f>C37</f>
        <v>CH</v>
      </c>
      <c r="D49" t="s">
        <v>789</v>
      </c>
      <c r="E49" t="s">
        <v>8</v>
      </c>
      <c r="F49" s="1">
        <f>SUM(F50:F53)</f>
        <v>97.160006968520122</v>
      </c>
      <c r="G49" s="1">
        <f t="shared" ref="G49:K49" si="31">SUM(G50:G53)</f>
        <v>50.274729351774631</v>
      </c>
      <c r="H49" s="1">
        <f t="shared" si="31"/>
        <v>50.450725291273514</v>
      </c>
      <c r="I49" s="1">
        <f t="shared" si="31"/>
        <v>26.007797159750041</v>
      </c>
      <c r="J49" s="1">
        <f t="shared" si="31"/>
        <v>25.427718540838999</v>
      </c>
      <c r="K49" s="1">
        <f t="shared" si="31"/>
        <v>16.168210455823825</v>
      </c>
    </row>
    <row r="50" spans="1:19" x14ac:dyDescent="0.25">
      <c r="A50" s="5" t="str">
        <f t="shared" si="4"/>
        <v>STEM</v>
      </c>
      <c r="B50" s="5" t="str">
        <f t="shared" ca="1" si="5"/>
        <v>STEM_to_Premise_AGS_1156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15.013807230314825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9.3013718166578325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6.6967657885138747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2.7803350350759999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5.0240384823518518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5.7776527186192883</v>
      </c>
    </row>
    <row r="51" spans="1:19" x14ac:dyDescent="0.25">
      <c r="A51" s="5" t="str">
        <f t="shared" si="4"/>
        <v>STEM</v>
      </c>
      <c r="B51" s="5" t="str">
        <f t="shared" ca="1" si="5"/>
        <v>STEM_to_Premise_AGS_1156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28.948622809234099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21.513974976141743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27.129554407037581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13.466247470962493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8.7626749502000933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6.2191217301761776</v>
      </c>
    </row>
    <row r="52" spans="1:19" x14ac:dyDescent="0.25">
      <c r="A52" s="5" t="str">
        <f t="shared" si="4"/>
        <v>STEM</v>
      </c>
      <c r="B52" s="5" t="str">
        <f t="shared" ca="1" si="5"/>
        <v>STEM_to_Premise_AGS_1156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46.398477296276191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19.45871547665087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16.623831015049468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9.7609904388257718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11.640744685390766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4.1712643194152745</v>
      </c>
    </row>
    <row r="53" spans="1:19" x14ac:dyDescent="0.25">
      <c r="A53" s="5" t="str">
        <f t="shared" si="4"/>
        <v>STEM</v>
      </c>
      <c r="B53" s="5" t="str">
        <f t="shared" ca="1" si="5"/>
        <v>STEM_to_Premise_AGS_1156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6.7990996326950066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6.6708232419492508E-4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5.7408067259406967E-4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2.2421488577457235E-4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2.6042289628522839E-4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1.7168761308333257E-4</v>
      </c>
    </row>
    <row r="54" spans="1:19" x14ac:dyDescent="0.25">
      <c r="A54" s="5" t="str">
        <f t="shared" ref="A54" si="32">A53</f>
        <v>STEM</v>
      </c>
      <c r="B54" s="5" t="str">
        <f t="shared" ref="B54" ca="1" si="33">B53</f>
        <v>STEM_to_Premise_AGS_1156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6.8820450591543185</v>
      </c>
      <c r="K54" s="1" cm="1">
        <f t="array" ref="K54">SUMPRODUCT(("h2"=[1]OUT_PrimaryEnergyCons!$C$4:$C$10000)*1,[1]OUT_PrimaryEnergyCons!I$4:I$10000)</f>
        <v>8.2308703185500836</v>
      </c>
    </row>
    <row r="55" spans="1:19" x14ac:dyDescent="0.25">
      <c r="A55" s="9" t="str">
        <f>A53</f>
        <v>STEM</v>
      </c>
      <c r="B55" s="9" t="str">
        <f ca="1">B53</f>
        <v>STEM_to_Premise_AGS_1156</v>
      </c>
      <c r="C55" s="2" t="str">
        <f>C53</f>
        <v>CH</v>
      </c>
      <c r="D55" s="2" t="s">
        <v>24</v>
      </c>
      <c r="E55" s="2" t="s">
        <v>8</v>
      </c>
      <c r="F55" s="3">
        <f>F56</f>
        <v>117.17000696465394</v>
      </c>
      <c r="G55" s="3">
        <f t="shared" ref="G55:K55" si="35">G56</f>
        <v>35.547589104031829</v>
      </c>
      <c r="H55" s="3">
        <f t="shared" si="35"/>
        <v>54.850849880622668</v>
      </c>
      <c r="I55" s="3">
        <f t="shared" si="35"/>
        <v>30.995854967884192</v>
      </c>
      <c r="J55" s="3">
        <f t="shared" si="35"/>
        <v>13.956205353923028</v>
      </c>
      <c r="K55" s="3">
        <f t="shared" si="35"/>
        <v>22.033174658840487</v>
      </c>
      <c r="N55" s="1"/>
      <c r="O55" s="1"/>
      <c r="P55" s="1"/>
      <c r="Q55" s="1"/>
      <c r="R55" s="1"/>
      <c r="S55" s="1"/>
    </row>
    <row r="56" spans="1:19" x14ac:dyDescent="0.25">
      <c r="A56" s="5" t="str">
        <f>A55</f>
        <v>STEM</v>
      </c>
      <c r="B56" s="5" t="str">
        <f t="shared" ca="1" si="5"/>
        <v>STEM_to_Premise_AGS_1156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117.17000696465394</v>
      </c>
      <c r="G56" s="1">
        <f t="shared" ref="G56:K56" si="36">SUM(G57:G60)</f>
        <v>35.547589104031829</v>
      </c>
      <c r="H56" s="1">
        <f t="shared" si="36"/>
        <v>54.850849880622668</v>
      </c>
      <c r="I56" s="1">
        <f t="shared" si="36"/>
        <v>30.995854967884192</v>
      </c>
      <c r="J56" s="1">
        <f t="shared" si="36"/>
        <v>13.956205353923028</v>
      </c>
      <c r="K56" s="1">
        <f t="shared" si="36"/>
        <v>22.033174658840487</v>
      </c>
      <c r="N56" s="1"/>
    </row>
    <row r="57" spans="1:19" x14ac:dyDescent="0.25">
      <c r="A57" s="5" t="str">
        <f t="shared" ref="A57:A61" si="37">A56</f>
        <v>STEM</v>
      </c>
      <c r="B57" s="5" t="str">
        <f t="shared" ca="1" si="5"/>
        <v>STEM_to_Premise_AGS_1156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6.2295562112046863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1.0452295688092911E-3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1.1322034094705935E-3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2.024724649566212E-4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1.9650097992205542E-4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1.5246408494702546E-4</v>
      </c>
    </row>
    <row r="58" spans="1:19" x14ac:dyDescent="0.25">
      <c r="A58" s="5" t="str">
        <f t="shared" si="37"/>
        <v>STEM</v>
      </c>
      <c r="B58" s="5" t="str">
        <f t="shared" ca="1" si="5"/>
        <v>STEM_to_Premise_AGS_1156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12.753360286349505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7.7440504419339724E-4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7.3292602702183709E-4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3.3404638523158411E-4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7.5786512624596825E-4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6.2116118529351855E-4</v>
      </c>
    </row>
    <row r="59" spans="1:19" x14ac:dyDescent="0.25">
      <c r="A59" s="5" t="str">
        <f t="shared" si="37"/>
        <v>STEM</v>
      </c>
      <c r="B59" s="5" t="str">
        <f t="shared" ca="1" si="5"/>
        <v>STEM_to_Premise_AGS_1156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26.492980996106514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6.1642913035275652E-4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6.6292313471080224E-4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4.399360659776425E-4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1.1325124802701982E-3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3.9863540673508804E-4</v>
      </c>
    </row>
    <row r="60" spans="1:19" x14ac:dyDescent="0.25">
      <c r="A60" s="5" t="str">
        <f t="shared" si="37"/>
        <v>STEM</v>
      </c>
      <c r="B60" s="5" t="str">
        <f t="shared" ca="1" si="5"/>
        <v>STEM_to_Premise_AGS_1156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71.694109470993226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35.545153040288476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54.848321828051468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30.994878512968025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13.954118475336591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22.03200239816351</v>
      </c>
    </row>
    <row r="61" spans="1:19" x14ac:dyDescent="0.25">
      <c r="A61" s="9" t="str">
        <f t="shared" si="37"/>
        <v>STEM</v>
      </c>
      <c r="B61" s="9" t="str">
        <f t="shared" ref="B61:B62" ca="1" si="39">B60</f>
        <v>STEM_to_Premise_AGS_1156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251.17033594918405</v>
      </c>
      <c r="G61" s="3">
        <f t="shared" ref="G61:K61" si="41">SUM(G62,G64,G72,G80,G128,G149,G157,G159,G167,G171,G165)</f>
        <v>229.30325053643853</v>
      </c>
      <c r="H61" s="3">
        <f t="shared" si="41"/>
        <v>249.67909409640046</v>
      </c>
      <c r="I61" s="3">
        <f t="shared" si="41"/>
        <v>272.24245849860489</v>
      </c>
      <c r="J61" s="3">
        <f t="shared" si="41"/>
        <v>285.33208820600237</v>
      </c>
      <c r="K61" s="3">
        <f t="shared" si="41"/>
        <v>347.20285737613085</v>
      </c>
    </row>
    <row r="62" spans="1:19" x14ac:dyDescent="0.25">
      <c r="A62" s="5" t="str">
        <f>A61</f>
        <v>STEM</v>
      </c>
      <c r="B62" s="5" t="str">
        <f t="shared" ca="1" si="39"/>
        <v>STEM_to_Premise_AGS_1156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82.760005224486434</v>
      </c>
      <c r="G62" s="1">
        <f t="shared" ref="G62:K62" si="42">+G63</f>
        <v>82.759854034513822</v>
      </c>
      <c r="H62" s="1">
        <f t="shared" si="42"/>
        <v>64.798355705692089</v>
      </c>
      <c r="I62" s="1">
        <f t="shared" si="42"/>
        <v>68.127463275054211</v>
      </c>
      <c r="J62" s="1">
        <f t="shared" si="42"/>
        <v>32.820794864953676</v>
      </c>
      <c r="K62" s="1">
        <f t="shared" si="42"/>
        <v>0</v>
      </c>
    </row>
    <row r="63" spans="1:19" x14ac:dyDescent="0.25">
      <c r="A63" s="5" t="str">
        <f t="shared" ref="A63:A147" si="43">A62</f>
        <v>STEM</v>
      </c>
      <c r="B63" s="5" t="str">
        <f t="shared" ref="B63:B147" ca="1" si="44">B62</f>
        <v>STEM_to_Premise_AGS_1156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82.760005224486434</v>
      </c>
      <c r="G63" s="1">
        <f>'[1]Electricity and CHPs'!C14</f>
        <v>82.759854034513822</v>
      </c>
      <c r="H63" s="1">
        <f>'[1]Electricity and CHPs'!D14</f>
        <v>64.798355705692089</v>
      </c>
      <c r="I63" s="1">
        <f>'[1]Electricity and CHPs'!E14</f>
        <v>68.127463275054211</v>
      </c>
      <c r="J63" s="1">
        <f>'[1]Electricity and CHPs'!F14</f>
        <v>32.820794864953676</v>
      </c>
      <c r="K63" s="1">
        <f>'[1]Electricity and CHPs'!G14</f>
        <v>0</v>
      </c>
    </row>
    <row r="64" spans="1:19" x14ac:dyDescent="0.25">
      <c r="A64" s="5" t="str">
        <f t="shared" si="43"/>
        <v>STEM</v>
      </c>
      <c r="B64" s="5" t="str">
        <f t="shared" ca="1" si="44"/>
        <v>STEM_to_Premise_AGS_1156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146.22000615040906</v>
      </c>
      <c r="G64" s="1">
        <f t="shared" ref="G64:K64" si="46">SUM(G65:G67)</f>
        <v>121.59926355887725</v>
      </c>
      <c r="H64" s="1">
        <f t="shared" si="46"/>
        <v>141.38775255931981</v>
      </c>
      <c r="I64" s="1">
        <f t="shared" si="46"/>
        <v>147.31988617800937</v>
      </c>
      <c r="J64" s="1">
        <f t="shared" si="46"/>
        <v>148.39948655191552</v>
      </c>
      <c r="K64" s="1">
        <f t="shared" si="46"/>
        <v>148.79160194188088</v>
      </c>
    </row>
    <row r="65" spans="1:11" x14ac:dyDescent="0.25">
      <c r="A65" s="5" t="str">
        <f t="shared" si="43"/>
        <v>STEM</v>
      </c>
      <c r="B65" s="5" t="str">
        <f t="shared" ca="1" si="44"/>
        <v>STEM_to_Premise_AGS_1156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66.745681733960225</v>
      </c>
      <c r="G65" s="1">
        <f>'[1]Electricity and CHPs'!C15</f>
        <v>49.798803172271725</v>
      </c>
      <c r="H65" s="1">
        <f>'[1]Electricity and CHPs'!D15</f>
        <v>68.534475041310913</v>
      </c>
      <c r="I65" s="1">
        <f>'[1]Electricity and CHPs'!E15</f>
        <v>70.23307264613419</v>
      </c>
      <c r="J65" s="1">
        <f>'[1]Electricity and CHPs'!F15</f>
        <v>70.031711325345952</v>
      </c>
      <c r="K65" s="1">
        <f>'[1]Electricity and CHPs'!G15</f>
        <v>72.196101599248834</v>
      </c>
    </row>
    <row r="66" spans="1:11" x14ac:dyDescent="0.25">
      <c r="A66" s="5" t="str">
        <f t="shared" si="43"/>
        <v>STEM</v>
      </c>
      <c r="B66" s="5" t="str">
        <f t="shared" ca="1" si="44"/>
        <v>STEM_to_Premise_AGS_1156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66.632403487301431</v>
      </c>
      <c r="G66" s="1">
        <f>'[1]Electricity and CHPs'!C16</f>
        <v>55.764008595863004</v>
      </c>
      <c r="H66" s="1">
        <f>'[1]Electricity and CHPs'!D16</f>
        <v>65.550878504726043</v>
      </c>
      <c r="I66" s="1">
        <f>'[1]Electricity and CHPs'!E16</f>
        <v>64.466209482422855</v>
      </c>
      <c r="J66" s="1">
        <f>'[1]Electricity and CHPs'!F16</f>
        <v>65.281489048397177</v>
      </c>
      <c r="K66" s="1">
        <f>'[1]Electricity and CHPs'!G16</f>
        <v>63.117101921127755</v>
      </c>
    </row>
    <row r="67" spans="1:11" x14ac:dyDescent="0.25">
      <c r="A67" s="5" t="str">
        <f t="shared" si="43"/>
        <v>STEM</v>
      </c>
      <c r="B67" s="5" t="str">
        <f t="shared" ca="1" si="44"/>
        <v>STEM_to_Premise_AGS_1156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12.841920929147433</v>
      </c>
      <c r="G67" s="1">
        <f>'[1]Electricity and CHPs'!C17</f>
        <v>16.036451790742518</v>
      </c>
      <c r="H67" s="1">
        <f>'[1]Electricity and CHPs'!D17</f>
        <v>7.302399013282824</v>
      </c>
      <c r="I67" s="1">
        <f>'[1]Electricity and CHPs'!E17</f>
        <v>12.62060404945232</v>
      </c>
      <c r="J67" s="1">
        <f>'[1]Electricity and CHPs'!F17</f>
        <v>13.086286178172367</v>
      </c>
      <c r="K67" s="1">
        <f>'[1]Electricity and CHPs'!G17</f>
        <v>13.478398421504297</v>
      </c>
    </row>
    <row r="68" spans="1:11" x14ac:dyDescent="0.25">
      <c r="A68" s="5" t="str">
        <f>A59</f>
        <v>STEM</v>
      </c>
      <c r="B68" s="5" t="str">
        <f ca="1">B59</f>
        <v>STEM_to_Premise_AGS_1156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0.11190695079493373</v>
      </c>
      <c r="G68" s="1">
        <f t="shared" ref="G68" si="48">SUM(G69:G71)</f>
        <v>0.17153462765887334</v>
      </c>
      <c r="H68" s="1">
        <f t="shared" ref="H68" si="49">SUM(H69:H71)</f>
        <v>8.2289447451350927E-3</v>
      </c>
      <c r="I68" s="1">
        <f t="shared" ref="I68" si="50">SUM(I69:I71)</f>
        <v>0.17153440224633998</v>
      </c>
      <c r="J68" s="1">
        <f t="shared" ref="J68" si="51">SUM(J69:J71)</f>
        <v>7.5350180652274164E-3</v>
      </c>
      <c r="K68" s="1">
        <f t="shared" ref="K68" si="52">SUM(K69:K71)</f>
        <v>1.7627722722689089E-3</v>
      </c>
    </row>
    <row r="69" spans="1:11" x14ac:dyDescent="0.25">
      <c r="A69" s="5" t="str">
        <f>A68</f>
        <v>STEM</v>
      </c>
      <c r="B69" s="5" t="str">
        <f ca="1">B68</f>
        <v>STEM_to_Premise_AGS_1156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3.9601746795513988E-2</v>
      </c>
      <c r="G69" s="1">
        <f>'[1]Electricity and CHPs'!C18</f>
        <v>1.5331921141533987E-4</v>
      </c>
      <c r="H69" s="1">
        <f>'[1]Electricity and CHPs'!D18</f>
        <v>3.5708741924546173E-3</v>
      </c>
      <c r="I69" s="1">
        <f>'[1]Electricity and CHPs'!E18</f>
        <v>7.0356823322589043E-4</v>
      </c>
      <c r="J69" s="1">
        <f>'[1]Electricity and CHPs'!F18</f>
        <v>1.6855638750750649E-3</v>
      </c>
      <c r="K69" s="1">
        <f>'[1]Electricity and CHPs'!G18</f>
        <v>2.4000663826043317E-6</v>
      </c>
    </row>
    <row r="70" spans="1:11" x14ac:dyDescent="0.25">
      <c r="A70" s="5" t="str">
        <f t="shared" ref="A70:A71" si="53">A69</f>
        <v>STEM</v>
      </c>
      <c r="B70" s="5" t="str">
        <f t="shared" ref="B70:B71" ca="1" si="54">B69</f>
        <v>STEM_to_Premise_AGS_1156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1.8017468027856202E-3</v>
      </c>
      <c r="G70" s="1">
        <f>'[1]Electricity and CHPs'!C28</f>
        <v>9.8751086329052797E-5</v>
      </c>
      <c r="H70" s="1">
        <f>'[1]Electricity and CHPs'!D28</f>
        <v>1.2064193647222201E-3</v>
      </c>
      <c r="I70" s="1">
        <f>'[1]Electricity and CHPs'!E28</f>
        <v>3.0993981625655016E-4</v>
      </c>
      <c r="J70" s="1">
        <f>'[1]Electricity and CHPs'!F28</f>
        <v>3.390572195199668E-4</v>
      </c>
      <c r="K70" s="1">
        <f>'[1]Electricity and CHPs'!G28</f>
        <v>0</v>
      </c>
    </row>
    <row r="71" spans="1:11" x14ac:dyDescent="0.25">
      <c r="A71" s="5" t="str">
        <f t="shared" si="53"/>
        <v>STEM</v>
      </c>
      <c r="B71" s="5" t="str">
        <f t="shared" ca="1" si="54"/>
        <v>STEM_to_Premise_AGS_1156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7.0503457196634131E-2</v>
      </c>
      <c r="G71" s="1">
        <f>'[1]Electricity and CHPs'!C41</f>
        <v>0.17128255736112893</v>
      </c>
      <c r="H71" s="1">
        <f>'[1]Electricity and CHPs'!D41</f>
        <v>3.4516511879582545E-3</v>
      </c>
      <c r="I71" s="1">
        <f>'[1]Electricity and CHPs'!E41</f>
        <v>0.17052089419685754</v>
      </c>
      <c r="J71" s="1">
        <f>'[1]Electricity and CHPs'!F41</f>
        <v>5.5103969706323851E-3</v>
      </c>
      <c r="K71" s="1">
        <f>'[1]Electricity and CHPs'!G41</f>
        <v>1.7603722058863046E-3</v>
      </c>
    </row>
    <row r="72" spans="1:11" x14ac:dyDescent="0.25">
      <c r="A72" s="5" t="str">
        <f>A67</f>
        <v>STEM</v>
      </c>
      <c r="B72" s="5" t="str">
        <f ca="1">B67</f>
        <v>STEM_to_Premise_AGS_1156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0.11190695079493373</v>
      </c>
      <c r="G72" s="1">
        <f t="shared" ref="G72:K72" si="56">SUM(G73:G75)</f>
        <v>0.17153462765887334</v>
      </c>
      <c r="H72" s="1">
        <f t="shared" si="56"/>
        <v>8.2289447451350927E-3</v>
      </c>
      <c r="I72" s="1">
        <f t="shared" si="56"/>
        <v>0.17153440224633998</v>
      </c>
      <c r="J72" s="1">
        <f t="shared" si="56"/>
        <v>7.5350180652274164E-3</v>
      </c>
      <c r="K72" s="1">
        <f t="shared" si="56"/>
        <v>1.7627722722689089E-3</v>
      </c>
    </row>
    <row r="73" spans="1:11" x14ac:dyDescent="0.25">
      <c r="A73" s="5" t="str">
        <f>A72</f>
        <v>STEM</v>
      </c>
      <c r="B73" s="5" t="str">
        <f ca="1">B72</f>
        <v>STEM_to_Premise_AGS_1156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3.9601746795513988E-2</v>
      </c>
      <c r="G73" s="1">
        <f t="shared" ref="G73:K73" si="57">G69</f>
        <v>1.5331921141533987E-4</v>
      </c>
      <c r="H73" s="1">
        <f t="shared" si="57"/>
        <v>3.5708741924546173E-3</v>
      </c>
      <c r="I73" s="1">
        <f t="shared" si="57"/>
        <v>7.0356823322589043E-4</v>
      </c>
      <c r="J73" s="1">
        <f t="shared" si="57"/>
        <v>1.6855638750750649E-3</v>
      </c>
      <c r="K73" s="1">
        <f t="shared" si="57"/>
        <v>2.4000663826043317E-6</v>
      </c>
    </row>
    <row r="74" spans="1:11" x14ac:dyDescent="0.25">
      <c r="A74" s="5" t="str">
        <f t="shared" si="43"/>
        <v>STEM</v>
      </c>
      <c r="B74" s="5" t="str">
        <f t="shared" ca="1" si="44"/>
        <v>STEM_to_Premise_AGS_1156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1.8017468027856202E-3</v>
      </c>
      <c r="G74" s="1">
        <f>'[1]Electricity and CHPs'!C28</f>
        <v>9.8751086329052797E-5</v>
      </c>
      <c r="H74" s="1">
        <f>'[1]Electricity and CHPs'!D28</f>
        <v>1.2064193647222201E-3</v>
      </c>
      <c r="I74" s="1">
        <f>'[1]Electricity and CHPs'!E28</f>
        <v>3.0993981625655016E-4</v>
      </c>
      <c r="J74" s="1">
        <f>'[1]Electricity and CHPs'!F28</f>
        <v>3.390572195199668E-4</v>
      </c>
      <c r="K74" s="1">
        <f>'[1]Electricity and CHPs'!G28</f>
        <v>0</v>
      </c>
    </row>
    <row r="75" spans="1:11" x14ac:dyDescent="0.25">
      <c r="A75" s="5" t="str">
        <f t="shared" si="43"/>
        <v>STEM</v>
      </c>
      <c r="B75" s="5" t="str">
        <f t="shared" ca="1" si="44"/>
        <v>STEM_to_Premise_AGS_1156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7.0503457196634131E-2</v>
      </c>
      <c r="G75" s="1">
        <f>'[1]Electricity and CHPs'!C41</f>
        <v>0.17128255736112893</v>
      </c>
      <c r="H75" s="1">
        <f>'[1]Electricity and CHPs'!D41</f>
        <v>3.4516511879582545E-3</v>
      </c>
      <c r="I75" s="1">
        <f>'[1]Electricity and CHPs'!E41</f>
        <v>0.17052089419685754</v>
      </c>
      <c r="J75" s="1">
        <f>'[1]Electricity and CHPs'!F41</f>
        <v>5.5103969706323851E-3</v>
      </c>
      <c r="K75" s="1">
        <f>'[1]Electricity and CHPs'!G41</f>
        <v>1.7603722058863046E-3</v>
      </c>
    </row>
    <row r="76" spans="1:11" x14ac:dyDescent="0.25">
      <c r="A76" s="5" t="str">
        <f t="shared" ref="A76:C77" si="58">A74</f>
        <v>STEM</v>
      </c>
      <c r="B76" s="5" t="str">
        <f t="shared" ca="1" si="58"/>
        <v>STEM_to_Premise_AGS_1156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25">
      <c r="A77" s="5" t="str">
        <f t="shared" si="58"/>
        <v>STEM</v>
      </c>
      <c r="B77" s="5" t="str">
        <f t="shared" ca="1" si="58"/>
        <v>STEM_to_Premise_AGS_1156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25">
      <c r="A78" s="5" t="str">
        <f t="shared" si="43"/>
        <v>STEM</v>
      </c>
      <c r="B78" s="5" t="str">
        <f t="shared" ca="1" si="44"/>
        <v>STEM_to_Premise_AGS_1156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25">
      <c r="A79" s="5" t="str">
        <f t="shared" si="43"/>
        <v>STEM</v>
      </c>
      <c r="B79" s="5" t="str">
        <f t="shared" ca="1" si="44"/>
        <v>STEM_to_Premise_AGS_1156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25">
      <c r="A80" s="5" t="str">
        <f t="shared" si="43"/>
        <v>STEM</v>
      </c>
      <c r="B80" s="5" t="str">
        <f t="shared" ca="1" si="44"/>
        <v>STEM_to_Premise_AGS_1156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3.2325948475028956</v>
      </c>
      <c r="G80" s="1">
        <f t="shared" ref="G80:K80" si="60">SUM(G81:G95)</f>
        <v>1.8323046819659037</v>
      </c>
      <c r="H80" s="1">
        <f t="shared" si="60"/>
        <v>1.932334184482827</v>
      </c>
      <c r="I80" s="1">
        <f t="shared" si="60"/>
        <v>3.652803413343547</v>
      </c>
      <c r="J80" s="1">
        <f t="shared" si="60"/>
        <v>4.1979375177748999</v>
      </c>
      <c r="K80" s="1">
        <f t="shared" si="60"/>
        <v>3.7472926408601044</v>
      </c>
    </row>
    <row r="81" spans="1:11" x14ac:dyDescent="0.25">
      <c r="A81" s="5" t="str">
        <f t="shared" si="43"/>
        <v>STEM</v>
      </c>
      <c r="B81" s="5" t="str">
        <f t="shared" ca="1" si="44"/>
        <v>STEM_to_Premise_AGS_1156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5.0224230319153393E-2</v>
      </c>
      <c r="K81" s="1">
        <f>'[1]Electricity and CHPs'!G21</f>
        <v>1.8265501876174272E-3</v>
      </c>
    </row>
    <row r="82" spans="1:11" x14ac:dyDescent="0.25">
      <c r="A82" s="5" t="str">
        <f t="shared" si="43"/>
        <v>STEM</v>
      </c>
      <c r="B82" s="5" t="str">
        <f t="shared" ca="1" si="44"/>
        <v>STEM_to_Premise_AGS_1156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6.1078444730581192E-4</v>
      </c>
      <c r="H82" s="1">
        <f>'[1]Electricity and CHPs'!D22</f>
        <v>7.2045491556006957E-3</v>
      </c>
      <c r="I82" s="1">
        <f>'[1]Electricity and CHPs'!E22</f>
        <v>3.9027927886708968E-3</v>
      </c>
      <c r="J82" s="1">
        <f>'[1]Electricity and CHPs'!F22</f>
        <v>0.12362093468501702</v>
      </c>
      <c r="K82" s="1">
        <f>'[1]Electricity and CHPs'!G22</f>
        <v>1.0099970441606976E-3</v>
      </c>
    </row>
    <row r="83" spans="1:11" x14ac:dyDescent="0.25">
      <c r="A83" s="5" t="str">
        <f t="shared" si="43"/>
        <v>STEM</v>
      </c>
      <c r="B83" s="5" t="str">
        <f t="shared" ca="1" si="44"/>
        <v>STEM_to_Premise_AGS_1156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1.0422199797364034E-2</v>
      </c>
      <c r="K83" s="1">
        <f>'[1]Electricity and CHPs'!G23</f>
        <v>1.056270385735531E-2</v>
      </c>
    </row>
    <row r="84" spans="1:11" x14ac:dyDescent="0.25">
      <c r="A84" s="5" t="str">
        <f t="shared" si="43"/>
        <v>STEM</v>
      </c>
      <c r="B84" s="5" t="str">
        <f t="shared" ca="1" si="44"/>
        <v>STEM_to_Premise_AGS_1156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0.96588174661719384</v>
      </c>
      <c r="G84" s="1">
        <f>'[1]Electricity and CHPs'!C24</f>
        <v>6.0211521531463523E-4</v>
      </c>
      <c r="H84" s="1">
        <f>'[1]Electricity and CHPs'!D24</f>
        <v>7.6792665892529465E-3</v>
      </c>
      <c r="I84" s="1">
        <f>'[1]Electricity and CHPs'!E24</f>
        <v>1.8088845221543262E-2</v>
      </c>
      <c r="J84" s="1">
        <f>'[1]Electricity and CHPs'!F24</f>
        <v>1.0492883368103376E-2</v>
      </c>
      <c r="K84" s="1">
        <f>'[1]Electricity and CHPs'!G24</f>
        <v>5.0804715444920687E-4</v>
      </c>
    </row>
    <row r="85" spans="1:11" x14ac:dyDescent="0.25">
      <c r="A85" s="5" t="str">
        <f t="shared" si="43"/>
        <v>STEM</v>
      </c>
      <c r="B85" s="5" t="str">
        <f t="shared" ca="1" si="44"/>
        <v>STEM_to_Premise_AGS_1156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1.5932798007597154E-2</v>
      </c>
      <c r="K85" s="1">
        <f>'[1]Electricity and CHPs'!G29</f>
        <v>2.6358003540058093E-3</v>
      </c>
    </row>
    <row r="86" spans="1:11" x14ac:dyDescent="0.25">
      <c r="A86" s="5" t="str">
        <f t="shared" si="43"/>
        <v>STEM</v>
      </c>
      <c r="B86" s="5" t="str">
        <f t="shared" ca="1" si="44"/>
        <v>STEM_to_Premise_AGS_1156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0.66996349347737094</v>
      </c>
      <c r="G86" s="1">
        <f>'[1]Electricity and CHPs'!C39</f>
        <v>9.0766117707314728E-2</v>
      </c>
      <c r="H86" s="1">
        <f>'[1]Electricity and CHPs'!D39</f>
        <v>5.058265529111422E-2</v>
      </c>
      <c r="I86" s="1">
        <f>'[1]Electricity and CHPs'!E39</f>
        <v>4.5192829030547964E-2</v>
      </c>
      <c r="J86" s="1">
        <f>'[1]Electricity and CHPs'!F39</f>
        <v>0.14144650092884517</v>
      </c>
      <c r="K86" s="1">
        <f>'[1]Electricity and CHPs'!G39</f>
        <v>5.5195062211316759E-2</v>
      </c>
    </row>
    <row r="87" spans="1:11" x14ac:dyDescent="0.25">
      <c r="A87" s="5" t="str">
        <f t="shared" si="43"/>
        <v>STEM</v>
      </c>
      <c r="B87" s="5" t="str">
        <f t="shared" ca="1" si="44"/>
        <v>STEM_to_Premise_AGS_1156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4.5294507352157898E-2</v>
      </c>
      <c r="K87" s="1">
        <f>'[1]Electricity and CHPs'!G40</f>
        <v>3.1921226224338142E-2</v>
      </c>
    </row>
    <row r="88" spans="1:11" x14ac:dyDescent="0.25">
      <c r="A88" s="5" t="str">
        <f t="shared" si="43"/>
        <v>STEM</v>
      </c>
      <c r="B88" s="5" t="str">
        <f t="shared" ca="1" si="44"/>
        <v>STEM_to_Premise_AGS_1156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8.8030708938893374E-4</v>
      </c>
      <c r="J88" s="1">
        <f>'[1]Electricity and CHPs'!F47</f>
        <v>7.1364983335186725E-3</v>
      </c>
      <c r="K88" s="1">
        <f>'[1]Electricity and CHPs'!G47</f>
        <v>1.0535837454364082E-3</v>
      </c>
    </row>
    <row r="89" spans="1:11" x14ac:dyDescent="0.25">
      <c r="A89" s="5" t="str">
        <f t="shared" si="43"/>
        <v>STEM</v>
      </c>
      <c r="B89" s="5" t="str">
        <f t="shared" ca="1" si="44"/>
        <v>STEM_to_Premise_AGS_1156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1.4933689538624421E-2</v>
      </c>
      <c r="G89" s="1">
        <f>'[1]Electricity and CHPs'!C48</f>
        <v>3.9742286040087569E-3</v>
      </c>
      <c r="H89" s="1">
        <f>'[1]Electricity and CHPs'!D48</f>
        <v>1.4143218309924731E-2</v>
      </c>
      <c r="I89" s="1">
        <f>'[1]Electricity and CHPs'!E48</f>
        <v>1.2868746871437653E-2</v>
      </c>
      <c r="J89" s="1">
        <f>'[1]Electricity and CHPs'!F48</f>
        <v>3.8979353016175569E-2</v>
      </c>
      <c r="K89" s="1">
        <f>'[1]Electricity and CHPs'!G48</f>
        <v>6.4877253722730815E-2</v>
      </c>
    </row>
    <row r="90" spans="1:11" x14ac:dyDescent="0.25">
      <c r="A90" s="5" t="str">
        <f t="shared" si="43"/>
        <v>STEM</v>
      </c>
      <c r="B90" s="5" t="str">
        <f t="shared" ca="1" si="44"/>
        <v>STEM_to_Premise_AGS_1156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3.8405764776937236E-4</v>
      </c>
      <c r="J90" s="1">
        <f>'[1]Electricity and CHPs'!F49</f>
        <v>1.2032096647569906E-3</v>
      </c>
      <c r="K90" s="1">
        <f>'[1]Electricity and CHPs'!G49</f>
        <v>8.2233703942204226E-4</v>
      </c>
    </row>
    <row r="91" spans="1:11" x14ac:dyDescent="0.25">
      <c r="A91" s="5" t="str">
        <f t="shared" si="43"/>
        <v>STEM</v>
      </c>
      <c r="B91" s="5" t="str">
        <f t="shared" ca="1" si="44"/>
        <v>STEM_to_Premise_AGS_1156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2.8048925584149651E-2</v>
      </c>
      <c r="G91" s="1">
        <f>'[1]Electricity and CHPs'!C51</f>
        <v>4.4043976636348441E-3</v>
      </c>
      <c r="H91" s="1">
        <f>'[1]Electricity and CHPs'!D51</f>
        <v>2.159544475473469E-2</v>
      </c>
      <c r="I91" s="1">
        <f>'[1]Electricity and CHPs'!E51</f>
        <v>0.25275522437815007</v>
      </c>
      <c r="J91" s="1">
        <f>'[1]Electricity and CHPs'!F51</f>
        <v>0.5428227527642181</v>
      </c>
      <c r="K91" s="1">
        <f>'[1]Electricity and CHPs'!G51</f>
        <v>0.52090018870432298</v>
      </c>
    </row>
    <row r="92" spans="1:11" x14ac:dyDescent="0.25">
      <c r="A92" s="5" t="str">
        <f t="shared" si="43"/>
        <v>STEM</v>
      </c>
      <c r="B92" s="5" t="str">
        <f t="shared" ca="1" si="44"/>
        <v>STEM_to_Premise_AGS_1156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1.5822878477521674E-3</v>
      </c>
      <c r="J92" s="1">
        <f>'[1]Electricity and CHPs'!F52</f>
        <v>5.855518699239181E-3</v>
      </c>
      <c r="K92" s="1">
        <f>'[1]Electricity and CHPs'!G52</f>
        <v>3.8454718655163479E-3</v>
      </c>
    </row>
    <row r="93" spans="1:11" x14ac:dyDescent="0.25">
      <c r="A93" s="5" t="str">
        <f t="shared" si="43"/>
        <v>STEM</v>
      </c>
      <c r="B93" s="5" t="str">
        <f t="shared" ca="1" si="44"/>
        <v>STEM_to_Premise_AGS_1156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0.95936749879357186</v>
      </c>
      <c r="G93" s="1">
        <f>'[1]Electricity and CHPs'!C54</f>
        <v>1.1060414745120946</v>
      </c>
      <c r="H93" s="1">
        <f>'[1]Electricity and CHPs'!D54</f>
        <v>1.3085846549346178</v>
      </c>
      <c r="I93" s="1">
        <f>'[1]Electricity and CHPs'!E54</f>
        <v>1.3088412918858716</v>
      </c>
      <c r="J93" s="1">
        <f>'[1]Electricity and CHPs'!F54</f>
        <v>1.3091296994229891</v>
      </c>
      <c r="K93" s="1">
        <f>'[1]Electricity and CHPs'!G54</f>
        <v>3.0450542437175603</v>
      </c>
    </row>
    <row r="94" spans="1:11" x14ac:dyDescent="0.25">
      <c r="A94" s="5" t="str">
        <f t="shared" si="43"/>
        <v>STEM</v>
      </c>
      <c r="B94" s="5" t="str">
        <f t="shared" ca="1" si="44"/>
        <v>STEM_to_Premise_AGS_1156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0.59439949349198462</v>
      </c>
      <c r="G94" s="1">
        <f>'[1]Electricity and CHPs'!C55</f>
        <v>0.6259055638162303</v>
      </c>
      <c r="H94" s="1">
        <f>'[1]Electricity and CHPs'!D55</f>
        <v>0.52254439544758191</v>
      </c>
      <c r="I94" s="1">
        <f>'[1]Electricity and CHPs'!E55</f>
        <v>2.0072448972223524</v>
      </c>
      <c r="J94" s="1">
        <f>'[1]Electricity and CHPs'!F55</f>
        <v>1.8908534273340454</v>
      </c>
      <c r="K94" s="1">
        <f>'[1]Electricity and CHPs'!G55</f>
        <v>6.3022853361743708E-3</v>
      </c>
    </row>
    <row r="95" spans="1:11" x14ac:dyDescent="0.25">
      <c r="A95" s="5" t="str">
        <f t="shared" si="43"/>
        <v>STEM</v>
      </c>
      <c r="B95" s="5" t="str">
        <f t="shared" ca="1" si="44"/>
        <v>STEM_to_Premise_AGS_1156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1.0621333600626174E-3</v>
      </c>
      <c r="J95" s="1">
        <f>'[1]Electricity and CHPs'!F58</f>
        <v>4.5230040817188016E-3</v>
      </c>
      <c r="K95" s="1">
        <f>'[1]Electricity and CHPs'!G58</f>
        <v>7.7788969569770325E-4</v>
      </c>
    </row>
    <row r="96" spans="1:11" x14ac:dyDescent="0.25">
      <c r="A96" s="5" t="str">
        <f t="shared" ref="A96:A111" si="61">A95</f>
        <v>STEM</v>
      </c>
      <c r="B96" s="5" t="str">
        <f t="shared" ref="B96:B111" ca="1" si="62">B95</f>
        <v>STEM_to_Premise_AGS_1156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2.2139526685599504</v>
      </c>
      <c r="G96" s="1">
        <f t="shared" ref="G96:K96" si="65">G80-G112</f>
        <v>0.67342165771047324</v>
      </c>
      <c r="H96" s="1">
        <f t="shared" si="65"/>
        <v>0.54221153242646447</v>
      </c>
      <c r="I96" s="1">
        <f t="shared" si="65"/>
        <v>2.3395004052361799</v>
      </c>
      <c r="J96" s="1">
        <f t="shared" si="65"/>
        <v>2.8243713860709025</v>
      </c>
      <c r="K96" s="1">
        <f t="shared" si="65"/>
        <v>0.61670512801010613</v>
      </c>
    </row>
    <row r="97" spans="1:11" x14ac:dyDescent="0.25">
      <c r="A97" s="5" t="str">
        <f t="shared" si="61"/>
        <v>STEM</v>
      </c>
      <c r="B97" s="5" t="str">
        <f t="shared" ca="1" si="62"/>
        <v>STEM_to_Premise_AGS_1156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4.9103951498504057E-2</v>
      </c>
      <c r="K97" s="1">
        <f t="shared" si="66"/>
        <v>1.6040747299707078E-3</v>
      </c>
    </row>
    <row r="98" spans="1:11" x14ac:dyDescent="0.25">
      <c r="A98" s="5" t="str">
        <f t="shared" si="61"/>
        <v>STEM</v>
      </c>
      <c r="B98" s="5" t="str">
        <f t="shared" ca="1" si="62"/>
        <v>STEM_to_Premise_AGS_1156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5.6634491570966032E-4</v>
      </c>
      <c r="H98" s="1">
        <f t="shared" si="67"/>
        <v>6.2627536423626633E-3</v>
      </c>
      <c r="I98" s="1">
        <f t="shared" si="67"/>
        <v>3.8953638487000076E-3</v>
      </c>
      <c r="J98" s="1">
        <f t="shared" si="67"/>
        <v>0.12086350238517975</v>
      </c>
      <c r="K98" s="1">
        <f t="shared" si="67"/>
        <v>8.8697849468706623E-4</v>
      </c>
    </row>
    <row r="99" spans="1:11" x14ac:dyDescent="0.25">
      <c r="A99" s="5" t="str">
        <f t="shared" si="61"/>
        <v>STEM</v>
      </c>
      <c r="B99" s="5" t="str">
        <f t="shared" ca="1" si="62"/>
        <v>STEM_to_Premise_AGS_1156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1.0189726952616225E-2</v>
      </c>
      <c r="K99" s="1">
        <f t="shared" si="68"/>
        <v>9.2761570158928358E-3</v>
      </c>
    </row>
    <row r="100" spans="1:11" x14ac:dyDescent="0.25">
      <c r="A100" s="5" t="str">
        <f t="shared" si="61"/>
        <v>STEM</v>
      </c>
      <c r="B100" s="5" t="str">
        <f t="shared" ca="1" si="62"/>
        <v>STEM_to_Premise_AGS_1156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0.94069626236487791</v>
      </c>
      <c r="G100" s="1">
        <f t="shared" si="69"/>
        <v>5.5830644078946933E-4</v>
      </c>
      <c r="H100" s="1">
        <f t="shared" si="69"/>
        <v>6.6754149029756883E-3</v>
      </c>
      <c r="I100" s="1">
        <f t="shared" si="69"/>
        <v>1.8054413225644418E-2</v>
      </c>
      <c r="J100" s="1">
        <f t="shared" si="69"/>
        <v>1.0258833887800099E-2</v>
      </c>
      <c r="K100" s="1">
        <f t="shared" si="69"/>
        <v>4.4616655354459342E-4</v>
      </c>
    </row>
    <row r="101" spans="1:11" x14ac:dyDescent="0.25">
      <c r="A101" s="5" t="str">
        <f t="shared" si="61"/>
        <v>STEM</v>
      </c>
      <c r="B101" s="5" t="str">
        <f t="shared" ca="1" si="62"/>
        <v>STEM_to_Premise_AGS_1156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1.5577408267462338E-2</v>
      </c>
      <c r="K101" s="1">
        <f t="shared" si="70"/>
        <v>2.3147574973692033E-3</v>
      </c>
    </row>
    <row r="102" spans="1:11" x14ac:dyDescent="0.25">
      <c r="A102" s="5" t="str">
        <f t="shared" si="61"/>
        <v>STEM</v>
      </c>
      <c r="B102" s="5" t="str">
        <f t="shared" ca="1" si="62"/>
        <v>STEM_to_Premise_AGS_1156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0.65249411373839528</v>
      </c>
      <c r="G102" s="1">
        <f t="shared" si="71"/>
        <v>8.4162145105349223E-2</v>
      </c>
      <c r="H102" s="1">
        <f t="shared" si="71"/>
        <v>4.397037230546702E-2</v>
      </c>
      <c r="I102" s="1">
        <f t="shared" si="71"/>
        <v>4.510680478274337E-2</v>
      </c>
      <c r="J102" s="1">
        <f t="shared" si="71"/>
        <v>0.13829145966213785</v>
      </c>
      <c r="K102" s="1">
        <f t="shared" si="71"/>
        <v>4.8472253931233625E-2</v>
      </c>
    </row>
    <row r="103" spans="1:11" x14ac:dyDescent="0.25">
      <c r="A103" s="5" t="str">
        <f t="shared" si="61"/>
        <v>STEM</v>
      </c>
      <c r="B103" s="5" t="str">
        <f t="shared" ca="1" si="62"/>
        <v>STEM_to_Premise_AGS_1156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4.4284188688120209E-2</v>
      </c>
      <c r="K103" s="1">
        <f t="shared" si="72"/>
        <v>2.8033192125385947E-2</v>
      </c>
    </row>
    <row r="104" spans="1:11" x14ac:dyDescent="0.25">
      <c r="A104" s="5" t="str">
        <f t="shared" si="61"/>
        <v>STEM</v>
      </c>
      <c r="B104" s="5" t="str">
        <f t="shared" ca="1" si="62"/>
        <v>STEM_to_Premise_AGS_1156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8.786314307318812E-4</v>
      </c>
      <c r="J104" s="1">
        <f t="shared" si="73"/>
        <v>6.9773148500519014E-3</v>
      </c>
      <c r="K104" s="1">
        <f t="shared" si="73"/>
        <v>9.2525629649789368E-4</v>
      </c>
    </row>
    <row r="105" spans="1:11" x14ac:dyDescent="0.25">
      <c r="A105" s="5" t="str">
        <f t="shared" si="61"/>
        <v>STEM</v>
      </c>
      <c r="B105" s="5" t="str">
        <f t="shared" ca="1" si="62"/>
        <v>STEM_to_Premise_AGS_1156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1.4544291763978345E-2</v>
      </c>
      <c r="G105" s="1">
        <f t="shared" si="74"/>
        <v>3.6850711796551716E-3</v>
      </c>
      <c r="H105" s="1">
        <f t="shared" si="74"/>
        <v>1.2294383738967804E-2</v>
      </c>
      <c r="I105" s="1">
        <f t="shared" si="74"/>
        <v>1.2844251297835594E-2</v>
      </c>
      <c r="J105" s="1">
        <f t="shared" si="74"/>
        <v>3.8109897310251446E-2</v>
      </c>
      <c r="K105" s="1">
        <f t="shared" si="74"/>
        <v>5.6975145797815693E-2</v>
      </c>
    </row>
    <row r="106" spans="1:11" x14ac:dyDescent="0.25">
      <c r="A106" s="5" t="str">
        <f t="shared" si="61"/>
        <v>STEM</v>
      </c>
      <c r="B106" s="5" t="str">
        <f t="shared" ca="1" si="62"/>
        <v>STEM_to_Premise_AGS_1156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3.8332659660546693E-4</v>
      </c>
      <c r="J106" s="1">
        <f t="shared" si="75"/>
        <v>1.1763714176467345E-3</v>
      </c>
      <c r="K106" s="1">
        <f t="shared" si="75"/>
        <v>7.2217564751202363E-4</v>
      </c>
    </row>
    <row r="107" spans="1:11" x14ac:dyDescent="0.25">
      <c r="A107" s="5" t="str">
        <f t="shared" si="61"/>
        <v>STEM</v>
      </c>
      <c r="B107" s="5" t="str">
        <f t="shared" ca="1" si="62"/>
        <v>STEM_to_Premise_AGS_1156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2.7317546431299838E-2</v>
      </c>
      <c r="G107" s="1">
        <f t="shared" si="76"/>
        <v>4.0839419447662893E-3</v>
      </c>
      <c r="H107" s="1">
        <f t="shared" si="76"/>
        <v>1.877243771610853E-2</v>
      </c>
      <c r="I107" s="1">
        <f t="shared" si="76"/>
        <v>0.2522741064990035</v>
      </c>
      <c r="J107" s="1">
        <f t="shared" si="76"/>
        <v>0.53071479552079137</v>
      </c>
      <c r="K107" s="1">
        <f t="shared" si="76"/>
        <v>0.45745407665337423</v>
      </c>
    </row>
    <row r="108" spans="1:11" x14ac:dyDescent="0.25">
      <c r="A108" s="5" t="str">
        <f t="shared" si="61"/>
        <v>STEM</v>
      </c>
      <c r="B108" s="5" t="str">
        <f t="shared" ca="1" si="62"/>
        <v>STEM_to_Premise_AGS_1156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1.5792759734165019E-3</v>
      </c>
      <c r="J108" s="1">
        <f t="shared" si="77"/>
        <v>5.724908164423833E-3</v>
      </c>
      <c r="K108" s="1">
        <f t="shared" si="77"/>
        <v>3.3770899294775208E-3</v>
      </c>
    </row>
    <row r="109" spans="1:11" x14ac:dyDescent="0.25">
      <c r="A109" s="5" t="str">
        <f t="shared" si="61"/>
        <v>STEM</v>
      </c>
      <c r="B109" s="5" t="str">
        <f t="shared" ca="1" si="62"/>
        <v>STEM_to_Premise_AGS_1156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25">
      <c r="A110" s="5" t="str">
        <f t="shared" si="61"/>
        <v>STEM</v>
      </c>
      <c r="B110" s="5" t="str">
        <f t="shared" ca="1" si="62"/>
        <v>STEM_to_Premise_AGS_1156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0.57890045426139847</v>
      </c>
      <c r="G110" s="1">
        <f t="shared" si="79"/>
        <v>0.58036584812420344</v>
      </c>
      <c r="H110" s="1">
        <f t="shared" si="79"/>
        <v>0.45423617012058293</v>
      </c>
      <c r="I110" s="1">
        <f t="shared" si="79"/>
        <v>2.0034241199851843</v>
      </c>
      <c r="J110" s="1">
        <f t="shared" si="79"/>
        <v>1.8486769114544834</v>
      </c>
      <c r="K110" s="1">
        <f t="shared" si="79"/>
        <v>5.5346613070670608E-3</v>
      </c>
    </row>
    <row r="111" spans="1:11" x14ac:dyDescent="0.25">
      <c r="A111" s="5" t="str">
        <f t="shared" si="61"/>
        <v>STEM</v>
      </c>
      <c r="B111" s="5" t="str">
        <f t="shared" ca="1" si="62"/>
        <v>STEM_to_Premise_AGS_1156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1.0601115963154134E-3</v>
      </c>
      <c r="J111" s="1">
        <f t="shared" si="80"/>
        <v>4.4221160114335765E-3</v>
      </c>
      <c r="K111" s="1">
        <f t="shared" si="80"/>
        <v>6.83142030277813E-4</v>
      </c>
    </row>
    <row r="112" spans="1:11" x14ac:dyDescent="0.25">
      <c r="A112" s="5" t="str">
        <f>A95</f>
        <v>STEM</v>
      </c>
      <c r="B112" s="5" t="str">
        <f ca="1">B95</f>
        <v>STEM_to_Premise_AGS_1156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1.0186421789429454</v>
      </c>
      <c r="G112" s="1">
        <f t="shared" ref="G112:K112" si="81">SUM(G113:G127)</f>
        <v>1.1588830242554304</v>
      </c>
      <c r="H112" s="1">
        <f t="shared" si="81"/>
        <v>1.3901226520563625</v>
      </c>
      <c r="I112" s="1">
        <f t="shared" si="81"/>
        <v>1.3133030081073669</v>
      </c>
      <c r="J112" s="1">
        <f t="shared" si="81"/>
        <v>1.3735661317039971</v>
      </c>
      <c r="K112" s="1">
        <f t="shared" si="81"/>
        <v>3.1305875128499983</v>
      </c>
    </row>
    <row r="113" spans="1:11" x14ac:dyDescent="0.25">
      <c r="A113" s="5" t="str">
        <f t="shared" si="43"/>
        <v>STEM</v>
      </c>
      <c r="B113" s="5" t="str">
        <f t="shared" ca="1" si="44"/>
        <v>STEM_to_Premise_AGS_1156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1.1202788206493388E-3</v>
      </c>
      <c r="K113" s="1">
        <f>'[1]Electricity and CHPs_IN'!Q$23/SUM('[1]Electricity and CHPs_IN'!Q$22:Q$23)*K81</f>
        <v>2.224754576467194E-4</v>
      </c>
    </row>
    <row r="114" spans="1:11" x14ac:dyDescent="0.25">
      <c r="A114" s="5" t="str">
        <f t="shared" si="43"/>
        <v>STEM</v>
      </c>
      <c r="B114" s="5" t="str">
        <f t="shared" ca="1" si="44"/>
        <v>STEM_to_Premise_AGS_1156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4.4439531596151599E-5</v>
      </c>
      <c r="H114" s="1">
        <f>'[1]Electricity and CHPs_IN'!N$23/SUM('[1]Electricity and CHPs_IN'!N$22:N$23)*H82</f>
        <v>9.4179551323803241E-4</v>
      </c>
      <c r="I114" s="1">
        <f>'[1]Electricity and CHPs_IN'!O$23/SUM('[1]Electricity and CHPs_IN'!O$22:O$23)*I82</f>
        <v>7.4289399708890653E-6</v>
      </c>
      <c r="J114" s="1">
        <f>'[1]Electricity and CHPs_IN'!P$23/SUM('[1]Electricity and CHPs_IN'!P$22:P$23)*J82</f>
        <v>2.7574322998372685E-3</v>
      </c>
      <c r="K114" s="1">
        <f>'[1]Electricity and CHPs_IN'!Q$23/SUM('[1]Electricity and CHPs_IN'!Q$22:Q$23)*K82</f>
        <v>1.2301854947363133E-4</v>
      </c>
    </row>
    <row r="115" spans="1:11" x14ac:dyDescent="0.25">
      <c r="A115" s="5" t="str">
        <f t="shared" si="43"/>
        <v>STEM</v>
      </c>
      <c r="B115" s="5" t="str">
        <f t="shared" ca="1" si="44"/>
        <v>STEM_to_Premise_AGS_1156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2.324728447478092E-4</v>
      </c>
      <c r="K115" s="1">
        <f>'[1]Electricity and CHPs_IN'!Q$23/SUM('[1]Electricity and CHPs_IN'!Q$22:Q$23)*K83</f>
        <v>1.2865468414624743E-3</v>
      </c>
    </row>
    <row r="116" spans="1:11" x14ac:dyDescent="0.25">
      <c r="A116" s="5" t="str">
        <f t="shared" si="43"/>
        <v>STEM</v>
      </c>
      <c r="B116" s="5" t="str">
        <f t="shared" ca="1" si="44"/>
        <v>STEM_to_Premise_AGS_1156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2.5185484252315878E-2</v>
      </c>
      <c r="G116" s="1">
        <f>'[1]Electricity and CHPs_IN'!M$23/SUM('[1]Electricity and CHPs_IN'!M$22:M$23)*G84</f>
        <v>4.380877452516585E-5</v>
      </c>
      <c r="H116" s="1">
        <f>'[1]Electricity and CHPs_IN'!N$23/SUM('[1]Electricity and CHPs_IN'!N$22:N$23)*H84</f>
        <v>1.0038516862772579E-3</v>
      </c>
      <c r="I116" s="1">
        <f>'[1]Electricity and CHPs_IN'!O$23/SUM('[1]Electricity and CHPs_IN'!O$22:O$23)*I84</f>
        <v>3.4431995898842501E-5</v>
      </c>
      <c r="J116" s="1">
        <f>'[1]Electricity and CHPs_IN'!P$23/SUM('[1]Electricity and CHPs_IN'!P$22:P$23)*J84</f>
        <v>2.3404948030327643E-4</v>
      </c>
      <c r="K116" s="1">
        <f>'[1]Electricity and CHPs_IN'!Q$23/SUM('[1]Electricity and CHPs_IN'!Q$22:Q$23)*K84</f>
        <v>6.1880600904613446E-5</v>
      </c>
    </row>
    <row r="117" spans="1:11" x14ac:dyDescent="0.25">
      <c r="A117" s="5" t="str">
        <f t="shared" si="43"/>
        <v>STEM</v>
      </c>
      <c r="B117" s="5" t="str">
        <f t="shared" ca="1" si="44"/>
        <v>STEM_to_Premise_AGS_1156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3.5538974013481607E-4</v>
      </c>
      <c r="K117" s="1">
        <f>'[1]Electricity and CHPs_IN'!Q$23/SUM('[1]Electricity and CHPs_IN'!Q$22:Q$23)*K85</f>
        <v>3.2104285663660595E-4</v>
      </c>
    </row>
    <row r="118" spans="1:11" x14ac:dyDescent="0.25">
      <c r="A118" s="5" t="str">
        <f t="shared" si="43"/>
        <v>STEM</v>
      </c>
      <c r="B118" s="5" t="str">
        <f t="shared" ca="1" si="44"/>
        <v>STEM_to_Premise_AGS_1156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1.746937973897569E-2</v>
      </c>
      <c r="G118" s="1">
        <f>'[1]Electricity and CHPs_IN'!M$23/SUM('[1]Electricity and CHPs_IN'!M$22:M$23)*G86</f>
        <v>6.6039726019655092E-3</v>
      </c>
      <c r="H118" s="1">
        <f>'[1]Electricity and CHPs_IN'!N$23/SUM('[1]Electricity and CHPs_IN'!N$22:N$23)*H86</f>
        <v>6.6122829856472016E-3</v>
      </c>
      <c r="I118" s="1">
        <f>'[1]Electricity and CHPs_IN'!O$23/SUM('[1]Electricity and CHPs_IN'!O$22:O$23)*I86</f>
        <v>8.6024247804590367E-5</v>
      </c>
      <c r="J118" s="1">
        <f>'[1]Electricity and CHPs_IN'!P$23/SUM('[1]Electricity and CHPs_IN'!P$22:P$23)*J86</f>
        <v>3.1550412667073272E-3</v>
      </c>
      <c r="K118" s="1">
        <f>'[1]Electricity and CHPs_IN'!Q$23/SUM('[1]Electricity and CHPs_IN'!Q$22:Q$23)*K86</f>
        <v>6.7228082800831358E-3</v>
      </c>
    </row>
    <row r="119" spans="1:11" x14ac:dyDescent="0.25">
      <c r="A119" s="5" t="str">
        <f t="shared" si="43"/>
        <v>STEM</v>
      </c>
      <c r="B119" s="5" t="str">
        <f t="shared" ca="1" si="44"/>
        <v>STEM_to_Premise_AGS_1156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1.0103186640376891E-3</v>
      </c>
      <c r="K119" s="1">
        <f>'[1]Electricity and CHPs_IN'!Q$23/SUM('[1]Electricity and CHPs_IN'!Q$22:Q$23)*K87</f>
        <v>3.8880340989521965E-3</v>
      </c>
    </row>
    <row r="120" spans="1:11" x14ac:dyDescent="0.25">
      <c r="A120" s="5" t="str">
        <f t="shared" si="43"/>
        <v>STEM</v>
      </c>
      <c r="B120" s="5" t="str">
        <f t="shared" ca="1" si="44"/>
        <v>STEM_to_Premise_AGS_1156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1.6756586570525018E-6</v>
      </c>
      <c r="J120" s="1">
        <f>'[1]Electricity and CHPs_IN'!P$23/SUM('[1]Electricity and CHPs_IN'!P$22:P$23)*J88</f>
        <v>1.5918348346677133E-4</v>
      </c>
      <c r="K120" s="1">
        <f>'[1]Electricity and CHPs_IN'!Q$23/SUM('[1]Electricity and CHPs_IN'!Q$22:Q$23)*K88</f>
        <v>1.2832744893851458E-4</v>
      </c>
    </row>
    <row r="121" spans="1:11" x14ac:dyDescent="0.25">
      <c r="A121" s="5" t="str">
        <f t="shared" si="43"/>
        <v>STEM</v>
      </c>
      <c r="B121" s="5" t="str">
        <f t="shared" ca="1" si="44"/>
        <v>STEM_to_Premise_AGS_1156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3.8939777464607535E-4</v>
      </c>
      <c r="G121" s="1">
        <f>'[1]Electricity and CHPs_IN'!M$23/SUM('[1]Electricity and CHPs_IN'!M$22:M$23)*G89</f>
        <v>2.8915742435358516E-4</v>
      </c>
      <c r="H121" s="1">
        <f>'[1]Electricity and CHPs_IN'!N$23/SUM('[1]Electricity and CHPs_IN'!N$22:N$23)*H89</f>
        <v>1.8488345709569264E-3</v>
      </c>
      <c r="I121" s="1">
        <f>'[1]Electricity and CHPs_IN'!O$23/SUM('[1]Electricity and CHPs_IN'!O$22:O$23)*I89</f>
        <v>2.4495573602059959E-5</v>
      </c>
      <c r="J121" s="1">
        <f>'[1]Electricity and CHPs_IN'!P$23/SUM('[1]Electricity and CHPs_IN'!P$22:P$23)*J89</f>
        <v>8.6945570592412622E-4</v>
      </c>
      <c r="K121" s="1">
        <f>'[1]Electricity and CHPs_IN'!Q$23/SUM('[1]Electricity and CHPs_IN'!Q$22:Q$23)*K89</f>
        <v>7.9021079249151187E-3</v>
      </c>
    </row>
    <row r="122" spans="1:11" x14ac:dyDescent="0.25">
      <c r="A122" s="5" t="str">
        <f t="shared" si="43"/>
        <v>STEM</v>
      </c>
      <c r="B122" s="5" t="str">
        <f t="shared" ca="1" si="44"/>
        <v>STEM_to_Premise_AGS_1156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7.3105116390541624E-7</v>
      </c>
      <c r="J122" s="1">
        <f>'[1]Electricity and CHPs_IN'!P$23/SUM('[1]Electricity and CHPs_IN'!P$22:P$23)*J90</f>
        <v>2.6838247110255946E-5</v>
      </c>
      <c r="K122" s="1">
        <f>'[1]Electricity and CHPs_IN'!Q$23/SUM('[1]Electricity and CHPs_IN'!Q$22:Q$23)*K90</f>
        <v>1.0016139191001863E-4</v>
      </c>
    </row>
    <row r="123" spans="1:11" x14ac:dyDescent="0.25">
      <c r="A123" s="5" t="str">
        <f t="shared" si="43"/>
        <v>STEM</v>
      </c>
      <c r="B123" s="5" t="str">
        <f t="shared" ca="1" si="44"/>
        <v>STEM_to_Premise_AGS_1156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7.3137915284981298E-4</v>
      </c>
      <c r="G123" s="1">
        <f>'[1]Electricity and CHPs_IN'!M$23/SUM('[1]Electricity and CHPs_IN'!M$22:M$23)*G91</f>
        <v>3.2045571886855489E-4</v>
      </c>
      <c r="H123" s="1">
        <f>'[1]Electricity and CHPs_IN'!N$23/SUM('[1]Electricity and CHPs_IN'!N$22:N$23)*H91</f>
        <v>2.8230070386261615E-3</v>
      </c>
      <c r="I123" s="1">
        <f>'[1]Electricity and CHPs_IN'!O$23/SUM('[1]Electricity and CHPs_IN'!O$22:O$23)*I91</f>
        <v>4.8111787914657101E-4</v>
      </c>
      <c r="J123" s="1">
        <f>'[1]Electricity and CHPs_IN'!P$23/SUM('[1]Electricity and CHPs_IN'!P$22:P$23)*J91</f>
        <v>1.2107957243426733E-2</v>
      </c>
      <c r="K123" s="1">
        <f>'[1]Electricity and CHPs_IN'!Q$23/SUM('[1]Electricity and CHPs_IN'!Q$22:Q$23)*K91</f>
        <v>6.3446112050948744E-2</v>
      </c>
    </row>
    <row r="124" spans="1:11" x14ac:dyDescent="0.25">
      <c r="A124" s="5" t="str">
        <f t="shared" si="43"/>
        <v>STEM</v>
      </c>
      <c r="B124" s="5" t="str">
        <f t="shared" ca="1" si="44"/>
        <v>STEM_to_Premise_AGS_1156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3.0118743356654609E-6</v>
      </c>
      <c r="J124" s="1">
        <f>'[1]Electricity and CHPs_IN'!P$23/SUM('[1]Electricity and CHPs_IN'!P$22:P$23)*J92</f>
        <v>1.3061053481534758E-4</v>
      </c>
      <c r="K124" s="1">
        <f>'[1]Electricity and CHPs_IN'!Q$23/SUM('[1]Electricity and CHPs_IN'!Q$22:Q$23)*K92</f>
        <v>4.6838193603882704E-4</v>
      </c>
    </row>
    <row r="125" spans="1:11" x14ac:dyDescent="0.25">
      <c r="A125" s="5" t="str">
        <f t="shared" si="43"/>
        <v>STEM</v>
      </c>
      <c r="B125" s="5" t="str">
        <f t="shared" ca="1" si="44"/>
        <v>STEM_to_Premise_AGS_1156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0.95936749879357186</v>
      </c>
      <c r="G125" s="1">
        <f t="shared" si="83"/>
        <v>1.1060414745120946</v>
      </c>
      <c r="H125" s="1">
        <f t="shared" si="83"/>
        <v>1.3085846549346178</v>
      </c>
      <c r="I125" s="1">
        <f t="shared" si="83"/>
        <v>1.3088412918858716</v>
      </c>
      <c r="J125" s="1">
        <f t="shared" si="83"/>
        <v>1.3091296994229891</v>
      </c>
      <c r="K125" s="1">
        <f t="shared" si="83"/>
        <v>3.0450542437175603</v>
      </c>
    </row>
    <row r="126" spans="1:11" x14ac:dyDescent="0.25">
      <c r="A126" s="5" t="str">
        <f t="shared" si="43"/>
        <v>STEM</v>
      </c>
      <c r="B126" s="5" t="str">
        <f t="shared" ca="1" si="44"/>
        <v>STEM_to_Premise_AGS_1156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1.5499039230586101E-2</v>
      </c>
      <c r="G126" s="1">
        <f>'[1]Electricity and CHPs_IN'!M$23/SUM('[1]Electricity and CHPs_IN'!M$22:M$23)*G94</f>
        <v>4.5539715692026882E-2</v>
      </c>
      <c r="H126" s="1">
        <f>'[1]Electricity and CHPs_IN'!N$23/SUM('[1]Electricity and CHPs_IN'!N$22:N$23)*H94</f>
        <v>6.8308225326999011E-2</v>
      </c>
      <c r="I126" s="1">
        <f>'[1]Electricity and CHPs_IN'!O$23/SUM('[1]Electricity and CHPs_IN'!O$22:O$23)*I94</f>
        <v>3.8207772371682729E-3</v>
      </c>
      <c r="J126" s="1">
        <f>'[1]Electricity and CHPs_IN'!P$23/SUM('[1]Electricity and CHPs_IN'!P$22:P$23)*J94</f>
        <v>4.2176515879561845E-2</v>
      </c>
      <c r="K126" s="1">
        <f>'[1]Electricity and CHPs_IN'!Q$23/SUM('[1]Electricity and CHPs_IN'!Q$22:Q$23)*K94</f>
        <v>7.6762402910730972E-4</v>
      </c>
    </row>
    <row r="127" spans="1:11" x14ac:dyDescent="0.25">
      <c r="A127" s="5" t="str">
        <f t="shared" si="43"/>
        <v>STEM</v>
      </c>
      <c r="B127" s="5" t="str">
        <f t="shared" ca="1" si="44"/>
        <v>STEM_to_Premise_AGS_1156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2.0217637472039653E-6</v>
      </c>
      <c r="J127" s="1">
        <f>'[1]Electricity and CHPs_IN'!P$23/SUM('[1]Electricity and CHPs_IN'!P$22:P$23)*J95</f>
        <v>1.0088807028522518E-4</v>
      </c>
      <c r="K127" s="1">
        <f>'[1]Electricity and CHPs_IN'!Q$23/SUM('[1]Electricity and CHPs_IN'!Q$22:Q$23)*K95</f>
        <v>9.4747665419890283E-5</v>
      </c>
    </row>
    <row r="128" spans="1:11" x14ac:dyDescent="0.25">
      <c r="A128" s="5" t="str">
        <f t="shared" si="43"/>
        <v>STEM</v>
      </c>
      <c r="B128" s="5" t="str">
        <f t="shared" ca="1" si="44"/>
        <v>STEM_to_Premise_AGS_1156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8.254683382843405</v>
      </c>
      <c r="G128" s="1">
        <f t="shared" ref="G128:K128" si="84">SUM(G129:G134)</f>
        <v>8.9452111414494482</v>
      </c>
      <c r="H128" s="1">
        <f t="shared" si="84"/>
        <v>9.1760299852803922</v>
      </c>
      <c r="I128" s="1">
        <f t="shared" si="84"/>
        <v>9.1336243679162159</v>
      </c>
      <c r="J128" s="1">
        <f t="shared" si="84"/>
        <v>9.3128678673840444</v>
      </c>
      <c r="K128" s="1">
        <f t="shared" si="84"/>
        <v>11.007155618660853</v>
      </c>
    </row>
    <row r="129" spans="1:17" x14ac:dyDescent="0.25">
      <c r="A129" s="5" t="str">
        <f t="shared" si="43"/>
        <v>STEM</v>
      </c>
      <c r="B129" s="5" t="str">
        <f t="shared" ca="1" si="44"/>
        <v>STEM_to_Premise_AGS_1156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6.5070017455010252</v>
      </c>
      <c r="G129" s="1">
        <f>'[1]Electricity and CHPs'!C19</f>
        <v>7.3027704191288665</v>
      </c>
      <c r="H129" s="1">
        <f>'[1]Electricity and CHPs'!D19</f>
        <v>7.4118206386766792</v>
      </c>
      <c r="I129" s="1">
        <f>'[1]Electricity and CHPs'!E19</f>
        <v>7.3981427741553514</v>
      </c>
      <c r="J129" s="1">
        <f>'[1]Electricity and CHPs'!F19</f>
        <v>4.599292898812017</v>
      </c>
      <c r="K129" s="1">
        <f>'[1]Electricity and CHPs'!G19</f>
        <v>4.6534340704763908</v>
      </c>
    </row>
    <row r="130" spans="1:17" x14ac:dyDescent="0.25">
      <c r="A130" s="5" t="str">
        <f t="shared" si="43"/>
        <v>STEM</v>
      </c>
      <c r="B130" s="5" t="str">
        <f t="shared" ca="1" si="44"/>
        <v>STEM_to_Premise_AGS_1156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3.0280393386739477</v>
      </c>
      <c r="K130" s="1">
        <f>'[1]Electricity and CHPs'!G20</f>
        <v>4.4441382232499214</v>
      </c>
    </row>
    <row r="131" spans="1:17" x14ac:dyDescent="0.25">
      <c r="A131" s="5" t="str">
        <f t="shared" si="43"/>
        <v>STEM</v>
      </c>
      <c r="B131" s="5" t="str">
        <f t="shared" ca="1" si="44"/>
        <v>STEM_to_Premise_AGS_1156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1.5176381437802853</v>
      </c>
      <c r="G131" s="1">
        <f>'[1]Electricity and CHPs'!C26</f>
        <v>1.4122803427371284</v>
      </c>
      <c r="H131" s="1">
        <f>'[1]Electricity and CHPs'!D26</f>
        <v>1.4275000494789114</v>
      </c>
      <c r="I131" s="1">
        <f>'[1]Electricity and CHPs'!E26</f>
        <v>1.402532530585564</v>
      </c>
      <c r="J131" s="1">
        <f>'[1]Electricity and CHPs'!F26</f>
        <v>0.87820240795177984</v>
      </c>
      <c r="K131" s="1">
        <f>'[1]Electricity and CHPs'!G26</f>
        <v>0.60489405816228858</v>
      </c>
    </row>
    <row r="132" spans="1:17" x14ac:dyDescent="0.25">
      <c r="A132" s="5" t="str">
        <f t="shared" si="43"/>
        <v>STEM</v>
      </c>
      <c r="B132" s="5" t="str">
        <f t="shared" ca="1" si="44"/>
        <v>STEM_to_Premise_AGS_1156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0.50651560853105981</v>
      </c>
      <c r="K132" s="1">
        <f>'[1]Electricity and CHPs'!G27</f>
        <v>0.71175822977922365</v>
      </c>
    </row>
    <row r="133" spans="1:17" x14ac:dyDescent="0.25">
      <c r="A133" s="5" t="str">
        <f t="shared" si="43"/>
        <v>STEM</v>
      </c>
      <c r="B133" s="5" t="str">
        <f t="shared" ca="1" si="44"/>
        <v>STEM_to_Premise_AGS_1156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0.23004349356209444</v>
      </c>
      <c r="G133" s="1">
        <f>'[1]Electricity and CHPs'!C44</f>
        <v>0.2301603795834532</v>
      </c>
      <c r="H133" s="1">
        <f>'[1]Electricity and CHPs'!D44</f>
        <v>0.33670929712480258</v>
      </c>
      <c r="I133" s="1">
        <f>'[1]Electricity and CHPs'!E44</f>
        <v>0.33294906317530143</v>
      </c>
      <c r="J133" s="1">
        <f>'[1]Electricity and CHPs'!F44</f>
        <v>6.0376183306796297E-2</v>
      </c>
      <c r="K133" s="1">
        <f>'[1]Electricity and CHPs'!G44</f>
        <v>9.3243337430104733E-5</v>
      </c>
    </row>
    <row r="134" spans="1:17" x14ac:dyDescent="0.25">
      <c r="A134" s="5" t="str">
        <f t="shared" si="43"/>
        <v>STEM</v>
      </c>
      <c r="B134" s="5" t="str">
        <f t="shared" ca="1" si="44"/>
        <v>STEM_to_Premise_AGS_1156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0.24044143010844168</v>
      </c>
      <c r="K134" s="1">
        <f>'[1]Electricity and CHPs'!G45</f>
        <v>0.59283779365559841</v>
      </c>
    </row>
    <row r="135" spans="1:17" x14ac:dyDescent="0.25">
      <c r="A135" s="5" t="str">
        <f t="shared" si="43"/>
        <v>STEM</v>
      </c>
      <c r="B135" s="5" t="str">
        <f t="shared" ca="1" si="44"/>
        <v>STEM_to_Premise_AGS_1156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4.0123199446406552</v>
      </c>
      <c r="G135" s="1">
        <f t="shared" ref="G135:K135" si="86">SUM(G136:G139)</f>
        <v>4.357525380932997</v>
      </c>
      <c r="H135" s="1">
        <f t="shared" si="86"/>
        <v>4.4196603440777951</v>
      </c>
      <c r="I135" s="1">
        <f t="shared" si="86"/>
        <v>4.4003376523704576</v>
      </c>
      <c r="J135" s="1">
        <f t="shared" si="86"/>
        <v>4.5060251269844027</v>
      </c>
      <c r="K135" s="1">
        <f t="shared" si="86"/>
        <v>5.207112290833912</v>
      </c>
      <c r="M135" s="1"/>
      <c r="N135" s="1"/>
      <c r="O135" s="1"/>
      <c r="P135" s="1"/>
      <c r="Q135" s="1"/>
    </row>
    <row r="136" spans="1:17" x14ac:dyDescent="0.25">
      <c r="A136" s="5" t="str">
        <f t="shared" si="43"/>
        <v>STEM</v>
      </c>
      <c r="B136" s="5" t="str">
        <f t="shared" ca="1" si="44"/>
        <v>STEM_to_Premise_AGS_1156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3.2535008727505126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3.6513852095644332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3.7059103193383391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3.6990713870776752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2.2996464494060085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2.3267170352381954</v>
      </c>
    </row>
    <row r="137" spans="1:17" x14ac:dyDescent="0.25">
      <c r="A137" s="5" t="str">
        <f t="shared" si="43"/>
        <v>STEM</v>
      </c>
      <c r="B137" s="5" t="str">
        <f t="shared" ca="1" si="44"/>
        <v>STEM_to_Premise_AGS_1156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1.5140196693369739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2.2220691116249607</v>
      </c>
    </row>
    <row r="138" spans="1:17" x14ac:dyDescent="0.25">
      <c r="A138" s="5" t="str">
        <f t="shared" si="43"/>
        <v>STEM</v>
      </c>
      <c r="B138" s="5" t="str">
        <f t="shared" ca="1" si="44"/>
        <v>STEM_to_Premise_AGS_1156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0.75881907189014264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0.70614017136856411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0.7137500247394557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0.70126626529278202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0.43910120397588992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0.30244702908114429</v>
      </c>
    </row>
    <row r="139" spans="1:17" x14ac:dyDescent="0.25">
      <c r="A139" s="5" t="str">
        <f t="shared" si="43"/>
        <v>STEM</v>
      </c>
      <c r="B139" s="5" t="str">
        <f t="shared" ca="1" si="44"/>
        <v>STEM_to_Premise_AGS_1156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0.25325780426552991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0.35587911488961183</v>
      </c>
    </row>
    <row r="140" spans="1:17" x14ac:dyDescent="0.25">
      <c r="A140" s="5" t="str">
        <f t="shared" si="43"/>
        <v>STEM</v>
      </c>
      <c r="B140" s="5" t="str">
        <f t="shared" ca="1" si="44"/>
        <v>STEM_to_Premise_AGS_1156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25">
      <c r="A141" s="5" t="str">
        <f t="shared" si="43"/>
        <v>STEM</v>
      </c>
      <c r="B141" s="5" t="str">
        <f t="shared" ca="1" si="44"/>
        <v>STEM_to_Premise_AGS_1156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25">
      <c r="A142" s="5" t="str">
        <f t="shared" si="43"/>
        <v>STEM</v>
      </c>
      <c r="B142" s="5" t="str">
        <f t="shared" ca="1" si="44"/>
        <v>STEM_to_Premise_AGS_1156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4.2423634382027497</v>
      </c>
      <c r="G142" s="1">
        <f t="shared" ref="G142:K142" si="87">SUM(G143:G148)</f>
        <v>4.5876857605164512</v>
      </c>
      <c r="H142" s="1">
        <f t="shared" si="87"/>
        <v>4.7563696412025989</v>
      </c>
      <c r="I142" s="1">
        <f t="shared" si="87"/>
        <v>4.7332867155457601</v>
      </c>
      <c r="J142" s="1">
        <f t="shared" si="87"/>
        <v>4.8068427403996408</v>
      </c>
      <c r="K142" s="1">
        <f t="shared" si="87"/>
        <v>5.8000433278269403</v>
      </c>
    </row>
    <row r="143" spans="1:17" x14ac:dyDescent="0.25">
      <c r="A143" s="5" t="str">
        <f t="shared" si="43"/>
        <v>STEM</v>
      </c>
      <c r="B143" s="5" t="str">
        <f t="shared" ca="1" si="44"/>
        <v>STEM_to_Premise_AGS_1156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3.2535008727505126</v>
      </c>
      <c r="G143" s="1">
        <f t="shared" ref="G143:K143" si="88">G129-G136</f>
        <v>3.6513852095644332</v>
      </c>
      <c r="H143" s="1">
        <f t="shared" si="88"/>
        <v>3.70591031933834</v>
      </c>
      <c r="I143" s="1">
        <f t="shared" si="88"/>
        <v>3.6990713870776761</v>
      </c>
      <c r="J143" s="1">
        <f t="shared" si="88"/>
        <v>2.2996464494060085</v>
      </c>
      <c r="K143" s="1">
        <f t="shared" si="88"/>
        <v>2.3267170352381954</v>
      </c>
    </row>
    <row r="144" spans="1:17" x14ac:dyDescent="0.25">
      <c r="A144" s="5" t="str">
        <f t="shared" si="43"/>
        <v>STEM</v>
      </c>
      <c r="B144" s="5" t="str">
        <f t="shared" ca="1" si="44"/>
        <v>STEM_to_Premise_AGS_1156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1.5140196693369739</v>
      </c>
      <c r="K144" s="1">
        <f t="shared" si="89"/>
        <v>2.2220691116249607</v>
      </c>
    </row>
    <row r="145" spans="1:11" x14ac:dyDescent="0.25">
      <c r="A145" s="5" t="str">
        <f t="shared" si="43"/>
        <v>STEM</v>
      </c>
      <c r="B145" s="5" t="str">
        <f t="shared" ca="1" si="44"/>
        <v>STEM_to_Premise_AGS_1156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0.75881907189014264</v>
      </c>
      <c r="G145" s="1">
        <f t="shared" si="90"/>
        <v>0.70614017136856433</v>
      </c>
      <c r="H145" s="1">
        <f t="shared" si="90"/>
        <v>0.7137500247394557</v>
      </c>
      <c r="I145" s="1">
        <f t="shared" si="90"/>
        <v>0.70126626529278202</v>
      </c>
      <c r="J145" s="1">
        <f t="shared" si="90"/>
        <v>0.43910120397588992</v>
      </c>
      <c r="K145" s="1">
        <f t="shared" si="90"/>
        <v>0.30244702908114429</v>
      </c>
    </row>
    <row r="146" spans="1:11" x14ac:dyDescent="0.25">
      <c r="A146" s="5" t="str">
        <f t="shared" si="43"/>
        <v>STEM</v>
      </c>
      <c r="B146" s="5" t="str">
        <f t="shared" ca="1" si="44"/>
        <v>STEM_to_Premise_AGS_1156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0.25325780426552991</v>
      </c>
      <c r="K146" s="1">
        <f t="shared" si="91"/>
        <v>0.35587911488961183</v>
      </c>
    </row>
    <row r="147" spans="1:11" x14ac:dyDescent="0.25">
      <c r="A147" s="5" t="str">
        <f t="shared" si="43"/>
        <v>STEM</v>
      </c>
      <c r="B147" s="5" t="str">
        <f t="shared" ca="1" si="44"/>
        <v>STEM_to_Premise_AGS_1156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0.23004349356209444</v>
      </c>
      <c r="G147" s="1">
        <f t="shared" si="92"/>
        <v>0.2301603795834532</v>
      </c>
      <c r="H147" s="1">
        <f t="shared" si="92"/>
        <v>0.33670929712480258</v>
      </c>
      <c r="I147" s="1">
        <f t="shared" si="92"/>
        <v>0.33294906317530143</v>
      </c>
      <c r="J147" s="1">
        <f t="shared" si="92"/>
        <v>6.0376183306796297E-2</v>
      </c>
      <c r="K147" s="1">
        <f t="shared" si="92"/>
        <v>9.3243337430104733E-5</v>
      </c>
    </row>
    <row r="148" spans="1:11" x14ac:dyDescent="0.25">
      <c r="A148" s="5" t="str">
        <f t="shared" ref="A148:A179" si="93">A147</f>
        <v>STEM</v>
      </c>
      <c r="B148" s="5" t="str">
        <f t="shared" ref="B148:B179" ca="1" si="94">B147</f>
        <v>STEM_to_Premise_AGS_1156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0.24044143010844168</v>
      </c>
      <c r="K148" s="1">
        <f t="shared" si="96"/>
        <v>0.59283779365559841</v>
      </c>
    </row>
    <row r="149" spans="1:11" x14ac:dyDescent="0.25">
      <c r="A149" s="5" t="str">
        <f t="shared" si="93"/>
        <v>STEM</v>
      </c>
      <c r="B149" s="5" t="str">
        <f t="shared" ca="1" si="94"/>
        <v>STEM_to_Premise_AGS_1156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0.595847664493246</v>
      </c>
      <c r="G149" s="1">
        <f t="shared" ref="G149:K149" si="97">SUM(G150:G156)</f>
        <v>0.59586702857771556</v>
      </c>
      <c r="H149" s="1">
        <f t="shared" si="97"/>
        <v>1.4968091499153928</v>
      </c>
      <c r="I149" s="1">
        <f t="shared" si="97"/>
        <v>2.6482802632694771</v>
      </c>
      <c r="J149" s="1">
        <f t="shared" si="97"/>
        <v>4.544467640251983</v>
      </c>
      <c r="K149" s="1">
        <f t="shared" si="97"/>
        <v>11.844868302758245</v>
      </c>
    </row>
    <row r="150" spans="1:11" x14ac:dyDescent="0.25">
      <c r="A150" s="5" t="str">
        <f t="shared" si="93"/>
        <v>STEM</v>
      </c>
      <c r="B150" s="5" t="str">
        <f t="shared" ca="1" si="94"/>
        <v>STEM_to_Premise_AGS_1156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0.42331705005901893</v>
      </c>
      <c r="G150" s="1">
        <f>'[1]Electricity and CHPs'!C25</f>
        <v>7.4253488512556892E-2</v>
      </c>
      <c r="H150" s="1">
        <f>'[1]Electricity and CHPs'!D25</f>
        <v>0.36544568690368584</v>
      </c>
      <c r="I150" s="1">
        <f>'[1]Electricity and CHPs'!E25</f>
        <v>4.1693949444506721E-3</v>
      </c>
      <c r="J150" s="1">
        <f>'[1]Electricity and CHPs'!F25</f>
        <v>0.67254383131144491</v>
      </c>
      <c r="K150" s="1">
        <f>'[1]Electricity and CHPs'!G25</f>
        <v>3.287119550699974E-4</v>
      </c>
    </row>
    <row r="151" spans="1:11" x14ac:dyDescent="0.25">
      <c r="A151" s="5" t="str">
        <f t="shared" si="93"/>
        <v>STEM</v>
      </c>
      <c r="B151" s="5" t="str">
        <f t="shared" ca="1" si="94"/>
        <v>STEM_to_Premise_AGS_1156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2.1872306341112059E-3</v>
      </c>
      <c r="K151" s="1">
        <f>'[1]Electricity and CHPs'!G31</f>
        <v>5.9581006290238347</v>
      </c>
    </row>
    <row r="152" spans="1:11" x14ac:dyDescent="0.25">
      <c r="A152" s="5" t="str">
        <f t="shared" si="93"/>
        <v>STEM</v>
      </c>
      <c r="B152" s="5" t="str">
        <f t="shared" ca="1" si="94"/>
        <v>STEM_to_Premise_AGS_1156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0.17253061443422707</v>
      </c>
      <c r="G152" s="1">
        <f>'[1]Electricity and CHPs'!C42</f>
        <v>0.5216135400651587</v>
      </c>
      <c r="H152" s="1">
        <f>'[1]Electricity and CHPs'!D42</f>
        <v>1.1313634630117069</v>
      </c>
      <c r="I152" s="1">
        <f>'[1]Electricity and CHPs'!E42</f>
        <v>2.6370724394877167</v>
      </c>
      <c r="J152" s="1">
        <f>'[1]Electricity and CHPs'!F42</f>
        <v>3.4559233666884008</v>
      </c>
      <c r="K152" s="1">
        <f>'[1]Electricity and CHPs'!G42</f>
        <v>6.5467087069495222E-4</v>
      </c>
    </row>
    <row r="153" spans="1:11" x14ac:dyDescent="0.25">
      <c r="A153" s="5" t="str">
        <f t="shared" si="93"/>
        <v>STEM</v>
      </c>
      <c r="B153" s="5" t="str">
        <f t="shared" ca="1" si="94"/>
        <v>STEM_to_Premise_AGS_1156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0.40328541983515709</v>
      </c>
      <c r="K153" s="1">
        <f>'[1]Electricity and CHPs'!G43</f>
        <v>5.8828417224222918</v>
      </c>
    </row>
    <row r="154" spans="1:11" x14ac:dyDescent="0.25">
      <c r="A154" s="5" t="str">
        <f t="shared" si="93"/>
        <v>STEM</v>
      </c>
      <c r="B154" s="5" t="str">
        <f t="shared" ca="1" si="94"/>
        <v>STEM_to_Premise_AGS_1156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1.4838759985328538E-3</v>
      </c>
      <c r="J154" s="1">
        <f>'[1]Electricity and CHPs'!F50</f>
        <v>2.4286476420933073E-3</v>
      </c>
      <c r="K154" s="1">
        <f>'[1]Electricity and CHPs'!G50</f>
        <v>8.6417263614998031E-4</v>
      </c>
    </row>
    <row r="155" spans="1:11" x14ac:dyDescent="0.25">
      <c r="A155" s="5" t="str">
        <f t="shared" si="93"/>
        <v>STEM</v>
      </c>
      <c r="B155" s="5" t="str">
        <f t="shared" ca="1" si="94"/>
        <v>STEM_to_Premise_AGS_1156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3.1273753617778975E-3</v>
      </c>
      <c r="J155" s="1">
        <f>'[1]Electricity and CHPs'!F53</f>
        <v>4.9603071805766705E-3</v>
      </c>
      <c r="K155" s="1">
        <f>'[1]Electricity and CHPs'!G53</f>
        <v>1.4590216015305723E-3</v>
      </c>
    </row>
    <row r="156" spans="1:11" x14ac:dyDescent="0.25">
      <c r="A156" s="5" t="str">
        <f t="shared" si="93"/>
        <v>STEM</v>
      </c>
      <c r="B156" s="5" t="str">
        <f t="shared" ca="1" si="94"/>
        <v>STEM_to_Premise_AGS_1156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2.4271774769993883E-3</v>
      </c>
      <c r="J156" s="1">
        <f>'[1]Electricity and CHPs'!F56</f>
        <v>3.1388369601999776E-3</v>
      </c>
      <c r="K156" s="1">
        <f>'[1]Electricity and CHPs'!G56</f>
        <v>6.1937424867372387E-4</v>
      </c>
    </row>
    <row r="157" spans="1:11" x14ac:dyDescent="0.25">
      <c r="A157" s="5" t="str">
        <f t="shared" si="93"/>
        <v>STEM</v>
      </c>
      <c r="B157" s="5" t="str">
        <f t="shared" ca="1" si="94"/>
        <v>STEM_to_Premise_AGS_1156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0.54529223837012331</v>
      </c>
      <c r="H157" s="1">
        <f t="shared" si="98"/>
        <v>1.9633422337644117</v>
      </c>
      <c r="I157" s="1">
        <f t="shared" si="98"/>
        <v>4.1997600244963245</v>
      </c>
      <c r="J157" s="1">
        <f t="shared" si="98"/>
        <v>9.5054845290646135</v>
      </c>
      <c r="K157" s="1">
        <f t="shared" si="98"/>
        <v>15.483438812027929</v>
      </c>
    </row>
    <row r="158" spans="1:11" x14ac:dyDescent="0.25">
      <c r="A158" s="5" t="str">
        <f t="shared" si="93"/>
        <v>STEM</v>
      </c>
      <c r="B158" s="5" t="str">
        <f t="shared" ca="1" si="94"/>
        <v>STEM_to_Premise_AGS_1156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0.54529223837012331</v>
      </c>
      <c r="H158" s="1">
        <f>'[1]Electricity and CHPs'!D33</f>
        <v>1.9633422337644117</v>
      </c>
      <c r="I158" s="1">
        <f>'[1]Electricity and CHPs'!E33</f>
        <v>4.1997600244963245</v>
      </c>
      <c r="J158" s="1">
        <f>'[1]Electricity and CHPs'!F33</f>
        <v>9.5054845290646135</v>
      </c>
      <c r="K158" s="1">
        <f>'[1]Electricity and CHPs'!G33</f>
        <v>15.483438812027929</v>
      </c>
    </row>
    <row r="159" spans="1:11" x14ac:dyDescent="0.25">
      <c r="A159" s="5" t="str">
        <f t="shared" si="93"/>
        <v>STEM</v>
      </c>
      <c r="B159" s="5" t="str">
        <f t="shared" ca="1" si="94"/>
        <v>STEM_to_Premise_AGS_1156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12.822599810597149</v>
      </c>
      <c r="H159" s="1">
        <f t="shared" si="99"/>
        <v>28.800012677555536</v>
      </c>
      <c r="I159" s="1">
        <f t="shared" si="99"/>
        <v>36.924149576945432</v>
      </c>
      <c r="J159" s="1">
        <f t="shared" si="99"/>
        <v>75.679306665119071</v>
      </c>
      <c r="K159" s="1">
        <f t="shared" si="99"/>
        <v>104.87851334692306</v>
      </c>
    </row>
    <row r="160" spans="1:11" x14ac:dyDescent="0.25">
      <c r="A160" s="5" t="str">
        <f t="shared" si="93"/>
        <v>STEM</v>
      </c>
      <c r="B160" s="5" t="str">
        <f t="shared" ca="1" si="94"/>
        <v>STEM_to_Premise_AGS_1156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0.14080454933246417</v>
      </c>
      <c r="I160" s="1">
        <f>'[1]Electricity and CHPs'!E34</f>
        <v>0.15586504811763779</v>
      </c>
      <c r="J160" s="1">
        <f>'[1]Electricity and CHPs'!F34</f>
        <v>3.7042504879862603</v>
      </c>
      <c r="K160" s="1">
        <f>'[1]Electricity and CHPs'!G34</f>
        <v>8.1500164179867802</v>
      </c>
    </row>
    <row r="161" spans="1:11" x14ac:dyDescent="0.25">
      <c r="A161" s="5" t="str">
        <f t="shared" si="93"/>
        <v>STEM</v>
      </c>
      <c r="B161" s="5" t="str">
        <f t="shared" ca="1" si="94"/>
        <v>STEM_to_Premise_AGS_1156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4.8498358494891498</v>
      </c>
      <c r="H161" s="1">
        <f>'[1]Electricity and CHPs'!D35</f>
        <v>9.5945035688359557</v>
      </c>
      <c r="I161" s="1">
        <f>'[1]Electricity and CHPs'!E35</f>
        <v>12.306506660757115</v>
      </c>
      <c r="J161" s="1">
        <f>'[1]Electricity and CHPs'!F35</f>
        <v>39.100410157928245</v>
      </c>
      <c r="K161" s="1">
        <f>'[1]Electricity and CHPs'!G35</f>
        <v>52.547693487017966</v>
      </c>
    </row>
    <row r="162" spans="1:11" x14ac:dyDescent="0.25">
      <c r="A162" s="5" t="str">
        <f t="shared" si="93"/>
        <v>STEM</v>
      </c>
      <c r="B162" s="5" t="str">
        <f t="shared" ca="1" si="94"/>
        <v>STEM_to_Premise_AGS_1156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3.3906944476468097</v>
      </c>
      <c r="H162" s="1">
        <f>'[1]Electricity and CHPs'!D36</f>
        <v>8.0482012615416174</v>
      </c>
      <c r="I162" s="1">
        <f>'[1]Electricity and CHPs'!E36</f>
        <v>10.326583151962179</v>
      </c>
      <c r="J162" s="1">
        <f>'[1]Electricity and CHPs'!F36</f>
        <v>13.878080098099504</v>
      </c>
      <c r="K162" s="1">
        <f>'[1]Electricity and CHPs'!G36</f>
        <v>18.650985899804841</v>
      </c>
    </row>
    <row r="163" spans="1:11" x14ac:dyDescent="0.25">
      <c r="A163" s="5" t="str">
        <f t="shared" si="93"/>
        <v>STEM</v>
      </c>
      <c r="B163" s="5" t="str">
        <f t="shared" ca="1" si="94"/>
        <v>STEM_to_Premise_AGS_1156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1.2876143589294546</v>
      </c>
      <c r="H163" s="1">
        <f>'[1]Electricity and CHPs'!D37</f>
        <v>4.1841048000093091</v>
      </c>
      <c r="I163" s="1">
        <f>'[1]Electricity and CHPs'!E37</f>
        <v>5.3685953409980849</v>
      </c>
      <c r="J163" s="1">
        <f>'[1]Electricity and CHPs'!F37</f>
        <v>7.2149774525101726</v>
      </c>
      <c r="K163" s="1">
        <f>'[1]Electricity and CHPs'!G37</f>
        <v>9.6963415801254449</v>
      </c>
    </row>
    <row r="164" spans="1:11" x14ac:dyDescent="0.25">
      <c r="A164" s="5" t="str">
        <f t="shared" si="93"/>
        <v>STEM</v>
      </c>
      <c r="B164" s="5" t="str">
        <f t="shared" ca="1" si="94"/>
        <v>STEM_to_Premise_AGS_1156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3.2944551545317338</v>
      </c>
      <c r="H164" s="1">
        <f>'[1]Electricity and CHPs'!D38</f>
        <v>6.8323984978361887</v>
      </c>
      <c r="I164" s="1">
        <f>'[1]Electricity and CHPs'!E38</f>
        <v>8.7665993751104168</v>
      </c>
      <c r="J164" s="1">
        <f>'[1]Electricity and CHPs'!F38</f>
        <v>11.781588468594883</v>
      </c>
      <c r="K164" s="1">
        <f>'[1]Electricity and CHPs'!G38</f>
        <v>15.833475961988031</v>
      </c>
    </row>
    <row r="165" spans="1:11" x14ac:dyDescent="0.25">
      <c r="A165" s="5" t="str">
        <f>A168</f>
        <v>STEM</v>
      </c>
      <c r="B165" s="5" t="str">
        <f ca="1">B168</f>
        <v>STEM_to_Premise_AGS_1156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2.2427286902557554E-2</v>
      </c>
      <c r="J165" s="1">
        <f>'[1]Electricity and CHPs'!F32</f>
        <v>0.12492065180465514</v>
      </c>
      <c r="K165" s="1">
        <f>'[1]Electricity and CHPs'!G32</f>
        <v>49.195935322670522</v>
      </c>
    </row>
    <row r="166" spans="1:11" x14ac:dyDescent="0.25">
      <c r="A166" s="5" t="str">
        <f t="shared" ref="A166" si="100">A165</f>
        <v>STEM</v>
      </c>
      <c r="B166" s="5" t="str">
        <f t="shared" ref="B166" ca="1" si="101">B165</f>
        <v>STEM_to_Premise_AGS_1156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2.2427286902557554E-2</v>
      </c>
      <c r="J166" s="1">
        <f t="shared" si="103"/>
        <v>0.12492065180465514</v>
      </c>
      <c r="K166" s="1">
        <f t="shared" si="103"/>
        <v>49.195935322670522</v>
      </c>
    </row>
    <row r="167" spans="1:11" x14ac:dyDescent="0.25">
      <c r="A167" s="5" t="str">
        <f>A164</f>
        <v>STEM</v>
      </c>
      <c r="B167" s="5" t="str">
        <f ca="1">B164</f>
        <v>STEM_to_Premise_AGS_1156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2.1316610895102009E-3</v>
      </c>
      <c r="J167" s="1">
        <f t="shared" si="104"/>
        <v>0.24543008018949988</v>
      </c>
      <c r="K167" s="1">
        <f t="shared" si="104"/>
        <v>0.16630434537543948</v>
      </c>
    </row>
    <row r="168" spans="1:11" x14ac:dyDescent="0.25">
      <c r="A168" s="5" t="str">
        <f t="shared" si="93"/>
        <v>STEM</v>
      </c>
      <c r="B168" s="5" t="str">
        <f t="shared" ca="1" si="94"/>
        <v>STEM_to_Premise_AGS_1156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1.592178374267144E-2</v>
      </c>
      <c r="K168" s="1">
        <f>'[1]Electricity and CHPs'!G30</f>
        <v>1.4718647680206431E-2</v>
      </c>
    </row>
    <row r="169" spans="1:11" x14ac:dyDescent="0.25">
      <c r="A169" s="5" t="str">
        <f>A165</f>
        <v>STEM</v>
      </c>
      <c r="B169" s="5" t="str">
        <f ca="1">B165</f>
        <v>STEM_to_Premise_AGS_1156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1.2541434659874735E-3</v>
      </c>
      <c r="J169" s="1">
        <f>'[1]Electricity and CHPs'!F46</f>
        <v>0.2270649182278178</v>
      </c>
      <c r="K169" s="1">
        <f>'[1]Electricity and CHPs'!G46</f>
        <v>0.14964690540652537</v>
      </c>
    </row>
    <row r="170" spans="1:11" x14ac:dyDescent="0.25">
      <c r="A170" s="5" t="str">
        <f t="shared" si="93"/>
        <v>STEM</v>
      </c>
      <c r="B170" s="5" t="str">
        <f t="shared" ca="1" si="94"/>
        <v>STEM_to_Premise_AGS_1156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8.7751762352272734E-4</v>
      </c>
      <c r="J170" s="1">
        <f>'[1]Electricity and CHPs'!F57</f>
        <v>2.4433782190106399E-3</v>
      </c>
      <c r="K170" s="1">
        <f>'[1]Electricity and CHPs'!G57</f>
        <v>1.9387922887076966E-3</v>
      </c>
    </row>
    <row r="171" spans="1:11" x14ac:dyDescent="0.25">
      <c r="A171" s="5" t="str">
        <f t="shared" si="93"/>
        <v>STEM</v>
      </c>
      <c r="B171" s="5" t="str">
        <f t="shared" ca="1" si="94"/>
        <v>STEM_to_Premise_AGS_1156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0.11629172865402015</v>
      </c>
      <c r="G171" s="1">
        <f t="shared" ref="G171:K171" si="106">SUM(G172:G178)</f>
        <v>3.1323414428233359E-2</v>
      </c>
      <c r="H171" s="1">
        <f t="shared" si="106"/>
        <v>0.11622865564481583</v>
      </c>
      <c r="I171" s="1">
        <f t="shared" si="106"/>
        <v>4.0398049331922779E-2</v>
      </c>
      <c r="J171" s="1">
        <f t="shared" si="106"/>
        <v>0.49385681947915422</v>
      </c>
      <c r="K171" s="1">
        <f t="shared" si="106"/>
        <v>2.0859842727015581</v>
      </c>
    </row>
    <row r="172" spans="1:11" x14ac:dyDescent="0.25">
      <c r="A172" s="5" t="str">
        <f t="shared" si="93"/>
        <v>STEM</v>
      </c>
      <c r="B172" s="5" t="str">
        <f t="shared" ca="1" si="94"/>
        <v>STEM_to_Premise_AGS_1156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9.4561225486146844E-2</v>
      </c>
      <c r="G172" s="1">
        <f>'[1]Electricity and CHPs'!C70</f>
        <v>1.1597284689589107E-2</v>
      </c>
      <c r="H172" s="1">
        <f>'[1]Electricity and CHPs'!D70</f>
        <v>9.4485576083167558E-2</v>
      </c>
      <c r="I172" s="1">
        <f>'[1]Electricity and CHPs'!E70</f>
        <v>1.8775461333482989E-3</v>
      </c>
      <c r="J172" s="1">
        <f>'[1]Electricity and CHPs'!F70</f>
        <v>4.5979257621525244E-3</v>
      </c>
      <c r="K172" s="1">
        <f>'[1]Electricity and CHPs'!G70</f>
        <v>9.4452339862895668E-2</v>
      </c>
    </row>
    <row r="173" spans="1:11" x14ac:dyDescent="0.25">
      <c r="A173" s="5" t="str">
        <f t="shared" si="93"/>
        <v>STEM</v>
      </c>
      <c r="B173" s="5" t="str">
        <f t="shared" ca="1" si="94"/>
        <v>STEM_to_Premise_AGS_1156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5.2329943259964108E-3</v>
      </c>
      <c r="G173" s="1">
        <f>'[1]Electricity and CHPs'!C71</f>
        <v>4.3076047543611261E-3</v>
      </c>
      <c r="H173" s="1">
        <f>'[1]Electricity and CHPs'!D71</f>
        <v>5.2071765702831384E-3</v>
      </c>
      <c r="I173" s="1">
        <f>'[1]Electricity and CHPs'!E71</f>
        <v>2.7769226328896459E-3</v>
      </c>
      <c r="J173" s="1">
        <f>'[1]Electricity and CHPs'!F71</f>
        <v>7.420947367291944E-2</v>
      </c>
      <c r="K173" s="1">
        <f>'[1]Electricity and CHPs'!G71</f>
        <v>1.5320066793277487</v>
      </c>
    </row>
    <row r="174" spans="1:11" x14ac:dyDescent="0.25">
      <c r="A174" s="5" t="str">
        <f t="shared" si="93"/>
        <v>STEM</v>
      </c>
      <c r="B174" s="5" t="str">
        <f t="shared" ca="1" si="94"/>
        <v>STEM_to_Premise_AGS_1156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4.8415058768513973E-3</v>
      </c>
      <c r="G174" s="1">
        <f>'[1]Electricity and CHPs'!C72</f>
        <v>3.7763561791113193E-3</v>
      </c>
      <c r="H174" s="1">
        <f>'[1]Electricity and CHPs'!D72</f>
        <v>4.7847752625021509E-3</v>
      </c>
      <c r="I174" s="1">
        <f>'[1]Electricity and CHPs'!E72</f>
        <v>2.6696854084701004E-3</v>
      </c>
      <c r="J174" s="1">
        <f>'[1]Electricity and CHPs'!F72</f>
        <v>6.9632013330373438E-3</v>
      </c>
      <c r="K174" s="1">
        <f>'[1]Electricity and CHPs'!G72</f>
        <v>2.5557056157927926E-2</v>
      </c>
    </row>
    <row r="175" spans="1:11" x14ac:dyDescent="0.25">
      <c r="A175" s="5" t="str">
        <f t="shared" si="93"/>
        <v>STEM</v>
      </c>
      <c r="B175" s="5" t="str">
        <f t="shared" ca="1" si="94"/>
        <v>STEM_to_Premise_AGS_1156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1.7404093532395986E-3</v>
      </c>
      <c r="G175" s="1">
        <f>'[1]Electricity and CHPs'!C73</f>
        <v>1.7378194742997831E-3</v>
      </c>
      <c r="H175" s="1">
        <f>'[1]Electricity and CHPs'!D73</f>
        <v>1.7514012970750194E-3</v>
      </c>
      <c r="I175" s="1">
        <f>'[1]Electricity and CHPs'!E73</f>
        <v>2.7867638106996947E-3</v>
      </c>
      <c r="J175" s="1">
        <f>'[1]Electricity and CHPs'!F73</f>
        <v>5.0372671463867098E-3</v>
      </c>
      <c r="K175" s="1">
        <f>'[1]Electricity and CHPs'!G73</f>
        <v>3.7696739624816953E-3</v>
      </c>
    </row>
    <row r="176" spans="1:11" x14ac:dyDescent="0.25">
      <c r="A176" s="5" t="str">
        <f t="shared" si="93"/>
        <v>STEM</v>
      </c>
      <c r="B176" s="5" t="str">
        <f t="shared" ca="1" si="94"/>
        <v>STEM_to_Premise_AGS_1156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4.084772533903271E-3</v>
      </c>
      <c r="G176" s="1">
        <f>'[1]Electricity and CHPs'!C74</f>
        <v>4.0803776327554553E-3</v>
      </c>
      <c r="H176" s="1">
        <f>'[1]Electricity and CHPs'!D74</f>
        <v>4.1212555444900285E-3</v>
      </c>
      <c r="I176" s="1">
        <f>'[1]Electricity and CHPs'!E74</f>
        <v>1.37115173677997E-2</v>
      </c>
      <c r="J176" s="1">
        <f>'[1]Electricity and CHPs'!F74</f>
        <v>0.19929102180364766</v>
      </c>
      <c r="K176" s="1">
        <f>'[1]Electricity and CHPs'!G74</f>
        <v>0.21349094668686847</v>
      </c>
    </row>
    <row r="177" spans="1:11" x14ac:dyDescent="0.25">
      <c r="A177" s="5" t="str">
        <f t="shared" si="93"/>
        <v>STEM</v>
      </c>
      <c r="B177" s="5" t="str">
        <f t="shared" ca="1" si="94"/>
        <v>STEM_to_Premise_AGS_1156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4.0847253560000844E-3</v>
      </c>
      <c r="G177" s="1">
        <f>'[1]Electricity and CHPs'!C75</f>
        <v>4.0803251179014569E-3</v>
      </c>
      <c r="H177" s="1">
        <f>'[1]Electricity and CHPs'!D75</f>
        <v>4.1212096438996322E-3</v>
      </c>
      <c r="I177" s="1">
        <f>'[1]Electricity and CHPs'!E75</f>
        <v>1.3709515379904886E-2</v>
      </c>
      <c r="J177" s="1">
        <f>'[1]Electricity and CHPs'!F75</f>
        <v>0.19929256297740464</v>
      </c>
      <c r="K177" s="1">
        <f>'[1]Electricity and CHPs'!G75</f>
        <v>0.21351541056431486</v>
      </c>
    </row>
    <row r="178" spans="1:11" x14ac:dyDescent="0.25">
      <c r="A178" s="5" t="str">
        <f t="shared" si="93"/>
        <v>STEM</v>
      </c>
      <c r="B178" s="5" t="str">
        <f t="shared" ca="1" si="94"/>
        <v>STEM_to_Premise_AGS_1156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1.7460957218825399E-3</v>
      </c>
      <c r="G178" s="1">
        <f>'[1]Electricity and CHPs'!C76</f>
        <v>1.7436465802151135E-3</v>
      </c>
      <c r="H178" s="1">
        <f>'[1]Electricity and CHPs'!D76</f>
        <v>1.7572612433983082E-3</v>
      </c>
      <c r="I178" s="1">
        <f>'[1]Electricity and CHPs'!E76</f>
        <v>2.8660985988104544E-3</v>
      </c>
      <c r="J178" s="1">
        <f>'[1]Electricity and CHPs'!F76</f>
        <v>4.4653667836059337E-3</v>
      </c>
      <c r="K178" s="1">
        <f>'[1]Electricity and CHPs'!G76</f>
        <v>3.1921661393207322E-3</v>
      </c>
    </row>
    <row r="179" spans="1:11" x14ac:dyDescent="0.25">
      <c r="A179" s="9" t="str">
        <f t="shared" si="93"/>
        <v>STEM</v>
      </c>
      <c r="B179" s="9" t="str">
        <f t="shared" ca="1" si="94"/>
        <v>STEM_to_Premise_AGS_1156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29.621425110825001</v>
      </c>
      <c r="G179" s="3">
        <f t="shared" ref="G179:K179" si="107">SUM(G180,G231)</f>
        <v>33.743276003997003</v>
      </c>
      <c r="H179" s="3">
        <f t="shared" si="107"/>
        <v>34.105691795596826</v>
      </c>
      <c r="I179" s="3">
        <f t="shared" si="107"/>
        <v>42.230042055602567</v>
      </c>
      <c r="J179" s="3">
        <f t="shared" si="107"/>
        <v>44.966112674185595</v>
      </c>
      <c r="K179" s="3">
        <f t="shared" si="107"/>
        <v>51.871204059563539</v>
      </c>
    </row>
    <row r="180" spans="1:11" x14ac:dyDescent="0.25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23.058048258692025</v>
      </c>
      <c r="G180" s="1">
        <f t="shared" si="108"/>
        <v>25.545492284291825</v>
      </c>
      <c r="H180" s="1">
        <f t="shared" si="108"/>
        <v>25.595981333137338</v>
      </c>
      <c r="I180" s="1">
        <f t="shared" si="108"/>
        <v>28.208768136425647</v>
      </c>
      <c r="J180" s="1">
        <f t="shared" si="108"/>
        <v>29.587385851013245</v>
      </c>
      <c r="K180" s="1">
        <f t="shared" si="108"/>
        <v>33.228733839431953</v>
      </c>
    </row>
    <row r="181" spans="1:11" x14ac:dyDescent="0.25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17.240511788114532</v>
      </c>
      <c r="G181" s="1">
        <f t="shared" si="109"/>
        <v>13.362164177285388</v>
      </c>
      <c r="H181" s="1">
        <f t="shared" si="109"/>
        <v>14.393066650639543</v>
      </c>
      <c r="I181" s="1">
        <f t="shared" si="109"/>
        <v>12.830920939859173</v>
      </c>
      <c r="J181" s="1">
        <f t="shared" si="109"/>
        <v>13.793273390112249</v>
      </c>
      <c r="K181" s="1">
        <f t="shared" si="109"/>
        <v>10.781898156579004</v>
      </c>
    </row>
    <row r="182" spans="1:11" x14ac:dyDescent="0.25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9.2661264143260452E-3</v>
      </c>
      <c r="G182" s="1">
        <f t="shared" ref="G182:K182" si="110">G183</f>
        <v>5.0786272969227176E-4</v>
      </c>
      <c r="H182" s="1">
        <f t="shared" si="110"/>
        <v>6.2044424471428394E-3</v>
      </c>
      <c r="I182" s="1">
        <f t="shared" si="110"/>
        <v>1.5939761978908296E-3</v>
      </c>
      <c r="J182" s="1">
        <f t="shared" si="110"/>
        <v>1.7437228432455449E-3</v>
      </c>
      <c r="K182" s="1">
        <f t="shared" si="110"/>
        <v>6.9662907027236389E-6</v>
      </c>
    </row>
    <row r="183" spans="1:11" x14ac:dyDescent="0.25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9.2661264143260452E-3</v>
      </c>
      <c r="G183" s="1">
        <f>'[1]Electricity and CHPs'!C$94</f>
        <v>5.0786272969227176E-4</v>
      </c>
      <c r="H183" s="1">
        <f>'[1]Electricity and CHPs'!D$94</f>
        <v>6.2044424471428394E-3</v>
      </c>
      <c r="I183" s="1">
        <f>'[1]Electricity and CHPs'!E$94</f>
        <v>1.5939761978908296E-3</v>
      </c>
      <c r="J183" s="1">
        <f>'[1]Electricity and CHPs'!F$94</f>
        <v>1.7437228432455449E-3</v>
      </c>
      <c r="K183" s="1">
        <f>'[1]Electricity and CHPs'!G$94</f>
        <v>6.9662907027236389E-6</v>
      </c>
    </row>
    <row r="184" spans="1:11" x14ac:dyDescent="0.25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9.2661264143260452E-3</v>
      </c>
      <c r="G184" s="1">
        <f t="shared" ref="G184:K184" si="111">G183-G185</f>
        <v>5.0786272969227176E-4</v>
      </c>
      <c r="H184" s="1">
        <f t="shared" si="111"/>
        <v>6.2044424471428394E-3</v>
      </c>
      <c r="I184" s="1">
        <f t="shared" si="111"/>
        <v>1.5939761978908296E-3</v>
      </c>
      <c r="J184" s="1">
        <f t="shared" si="111"/>
        <v>1.7437228432455449E-3</v>
      </c>
      <c r="K184" s="1">
        <f t="shared" si="111"/>
        <v>6.9662907027236389E-6</v>
      </c>
    </row>
    <row r="185" spans="1:11" x14ac:dyDescent="0.25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25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1.8035530816268477</v>
      </c>
      <c r="G186" s="1">
        <f t="shared" ref="G186:K186" si="113">SUM(G187:G188)</f>
        <v>1.1569974816791168E-3</v>
      </c>
      <c r="H186" s="1">
        <f t="shared" si="113"/>
        <v>1.5381542391226244E-2</v>
      </c>
      <c r="I186" s="1">
        <f t="shared" si="113"/>
        <v>3.8687188454829116E-2</v>
      </c>
      <c r="J186" s="1">
        <f t="shared" si="113"/>
        <v>4.2514474709134664E-2</v>
      </c>
      <c r="K186" s="1">
        <f t="shared" si="113"/>
        <v>4.5558934217469881E-3</v>
      </c>
    </row>
    <row r="187" spans="1:11" x14ac:dyDescent="0.25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1.8035530816268477</v>
      </c>
      <c r="G187" s="1">
        <f>'[1]Electricity and CHPs'!C$91</f>
        <v>1.1569974816791168E-3</v>
      </c>
      <c r="H187" s="1">
        <f>'[1]Electricity and CHPs'!D$91</f>
        <v>1.5381542391226244E-2</v>
      </c>
      <c r="I187" s="1">
        <f>'[1]Electricity and CHPs'!E$91</f>
        <v>3.8687188454829116E-2</v>
      </c>
      <c r="J187" s="1">
        <f>'[1]Electricity and CHPs'!F$91</f>
        <v>2.2200157249448304E-2</v>
      </c>
      <c r="K187" s="1">
        <f>'[1]Electricity and CHPs'!G$91</f>
        <v>1.0634579526892897E-3</v>
      </c>
    </row>
    <row r="188" spans="1:11" x14ac:dyDescent="0.25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2.031431745968636E-2</v>
      </c>
      <c r="K188" s="1">
        <f>'[1]Electricity and CHPs'!G$95</f>
        <v>3.4924354690576984E-3</v>
      </c>
    </row>
    <row r="189" spans="1:11" x14ac:dyDescent="0.25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1.7565252152295223</v>
      </c>
      <c r="G189" s="1">
        <f t="shared" ref="G189:K189" si="114">SUM(G190:G191)</f>
        <v>1.0728165134659504E-3</v>
      </c>
      <c r="H189" s="1">
        <f t="shared" si="114"/>
        <v>1.3370831200578583E-2</v>
      </c>
      <c r="I189" s="1">
        <f t="shared" si="114"/>
        <v>3.8613547650349904E-2</v>
      </c>
      <c r="J189" s="1">
        <f t="shared" si="114"/>
        <v>4.1566166187828921E-2</v>
      </c>
      <c r="K189" s="1">
        <f t="shared" si="114"/>
        <v>4.0009815004299187E-3</v>
      </c>
    </row>
    <row r="190" spans="1:11" x14ac:dyDescent="0.25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1.7565252152295223</v>
      </c>
      <c r="G190" s="1">
        <f t="shared" ref="G190:K190" si="115">G187-G193</f>
        <v>1.0728165134659504E-3</v>
      </c>
      <c r="H190" s="1">
        <f t="shared" si="115"/>
        <v>1.3370831200578583E-2</v>
      </c>
      <c r="I190" s="1">
        <f t="shared" si="115"/>
        <v>3.8613547650349904E-2</v>
      </c>
      <c r="J190" s="1">
        <f t="shared" si="115"/>
        <v>2.170497064681445E-2</v>
      </c>
      <c r="K190" s="1">
        <f t="shared" si="115"/>
        <v>9.3392781641572363E-4</v>
      </c>
    </row>
    <row r="191" spans="1:11" x14ac:dyDescent="0.25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1.9861195541014471E-2</v>
      </c>
      <c r="K191" s="1">
        <f t="shared" si="116"/>
        <v>3.0670536840141953E-3</v>
      </c>
    </row>
    <row r="192" spans="1:11" x14ac:dyDescent="0.25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4.7027866397325452E-2</v>
      </c>
      <c r="G192" s="1">
        <f t="shared" ref="G192:K192" si="117">SUM(G193:G194)</f>
        <v>8.4180968213166377E-5</v>
      </c>
      <c r="H192" s="1">
        <f t="shared" si="117"/>
        <v>2.0107111906476605E-3</v>
      </c>
      <c r="I192" s="1">
        <f t="shared" si="117"/>
        <v>7.3640804479213517E-5</v>
      </c>
      <c r="J192" s="1">
        <f t="shared" si="117"/>
        <v>9.4830852130574502E-4</v>
      </c>
      <c r="K192" s="1">
        <f t="shared" si="117"/>
        <v>5.5491192131706902E-4</v>
      </c>
    </row>
    <row r="193" spans="1:11" x14ac:dyDescent="0.25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4.7027866397325452E-2</v>
      </c>
      <c r="G193" s="1">
        <f t="shared" si="118"/>
        <v>8.4180968213166377E-5</v>
      </c>
      <c r="H193" s="1">
        <f t="shared" si="118"/>
        <v>2.0107111906476605E-3</v>
      </c>
      <c r="I193" s="1">
        <f t="shared" si="118"/>
        <v>7.3640804479213517E-5</v>
      </c>
      <c r="J193" s="1">
        <f t="shared" si="118"/>
        <v>4.9518660263385482E-4</v>
      </c>
      <c r="K193" s="1">
        <f t="shared" si="118"/>
        <v>1.2953013627356604E-4</v>
      </c>
    </row>
    <row r="194" spans="1:11" x14ac:dyDescent="0.25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4.5312191867189026E-4</v>
      </c>
      <c r="K194" s="1">
        <f t="shared" si="118"/>
        <v>4.2538178504350298E-4</v>
      </c>
    </row>
    <row r="195" spans="1:11" x14ac:dyDescent="0.25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14.159830703519802</v>
      </c>
      <c r="G195" s="1">
        <f t="shared" ref="G195:K195" si="119">SUM(G196:G197)</f>
        <v>13.051664325294251</v>
      </c>
      <c r="H195" s="1">
        <f t="shared" si="119"/>
        <v>13.178294434652461</v>
      </c>
      <c r="I195" s="1">
        <f t="shared" si="119"/>
        <v>12.779648577523805</v>
      </c>
      <c r="J195" s="1">
        <f t="shared" si="119"/>
        <v>11.970695570029655</v>
      </c>
      <c r="K195" s="1">
        <f t="shared" si="119"/>
        <v>10.757784740509617</v>
      </c>
    </row>
    <row r="196" spans="1:11" x14ac:dyDescent="0.25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14.159830703519802</v>
      </c>
      <c r="G196" s="1">
        <f>'[1]Electricity and CHPs'!C$93-G197</f>
        <v>13.051664325294251</v>
      </c>
      <c r="H196" s="1">
        <f>'[1]Electricity and CHPs'!D$93-H197</f>
        <v>13.178294434652461</v>
      </c>
      <c r="I196" s="1">
        <f>'[1]Electricity and CHPs'!E$93-I197</f>
        <v>12.779648577523805</v>
      </c>
      <c r="J196" s="1">
        <f>'[1]Electricity and CHPs'!F$93-J197</f>
        <v>7.2182269840260149</v>
      </c>
      <c r="K196" s="1">
        <f>'[1]Electricity and CHPs'!G$93-K197</f>
        <v>4.4516068246656966</v>
      </c>
    </row>
    <row r="197" spans="1:11" x14ac:dyDescent="0.25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4.7524685860036398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6.3061779158439206</v>
      </c>
    </row>
    <row r="198" spans="1:11" x14ac:dyDescent="0.25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7.0799153517599009</v>
      </c>
      <c r="G198" s="1">
        <f t="shared" ref="G198:K198" si="120">SUM(G199:G200)</f>
        <v>6.5258321626471245</v>
      </c>
      <c r="H198" s="1">
        <f t="shared" si="120"/>
        <v>6.5891472173262295</v>
      </c>
      <c r="I198" s="1">
        <f t="shared" si="120"/>
        <v>6.3898242887619023</v>
      </c>
      <c r="J198" s="1">
        <f t="shared" si="120"/>
        <v>5.9853477850148273</v>
      </c>
      <c r="K198" s="1">
        <f t="shared" si="120"/>
        <v>5.3788923702548086</v>
      </c>
    </row>
    <row r="199" spans="1:11" x14ac:dyDescent="0.25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7.0799153517599009</v>
      </c>
      <c r="G199" s="1">
        <f t="shared" si="121"/>
        <v>6.5258321626471245</v>
      </c>
      <c r="H199" s="1">
        <f t="shared" si="121"/>
        <v>6.5891472173262295</v>
      </c>
      <c r="I199" s="1">
        <f t="shared" si="121"/>
        <v>6.3898242887619023</v>
      </c>
      <c r="J199" s="1">
        <f t="shared" si="121"/>
        <v>3.6091134920130075</v>
      </c>
      <c r="K199" s="1">
        <f t="shared" si="121"/>
        <v>2.2258034123328483</v>
      </c>
    </row>
    <row r="200" spans="1:11" x14ac:dyDescent="0.25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2.3762342930018199</v>
      </c>
      <c r="K200" s="1">
        <f t="shared" si="122"/>
        <v>3.1530889579219603</v>
      </c>
    </row>
    <row r="201" spans="1:11" x14ac:dyDescent="0.25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7.0799153517599009</v>
      </c>
      <c r="G201" s="1">
        <f t="shared" ref="G201:K201" si="123">SUM(G202:G203)</f>
        <v>6.5258321626471263</v>
      </c>
      <c r="H201" s="1">
        <f t="shared" si="123"/>
        <v>6.5891472173262313</v>
      </c>
      <c r="I201" s="1">
        <f t="shared" si="123"/>
        <v>6.3898242887619023</v>
      </c>
      <c r="J201" s="1">
        <f t="shared" si="123"/>
        <v>5.9853477850148273</v>
      </c>
      <c r="K201" s="1">
        <f t="shared" si="123"/>
        <v>5.3788923702548086</v>
      </c>
    </row>
    <row r="202" spans="1:11" x14ac:dyDescent="0.25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7.0799153517599009</v>
      </c>
      <c r="G202" s="1">
        <f t="shared" si="124"/>
        <v>6.5258321626471263</v>
      </c>
      <c r="H202" s="1">
        <f t="shared" si="124"/>
        <v>6.5891472173262313</v>
      </c>
      <c r="I202" s="1">
        <f t="shared" si="124"/>
        <v>6.3898242887619023</v>
      </c>
      <c r="J202" s="1">
        <f t="shared" si="124"/>
        <v>3.6091134920130075</v>
      </c>
      <c r="K202" s="1">
        <f t="shared" si="124"/>
        <v>2.2258034123328483</v>
      </c>
    </row>
    <row r="203" spans="1:11" x14ac:dyDescent="0.25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2.3762342930018199</v>
      </c>
      <c r="K203" s="1">
        <f t="shared" si="124"/>
        <v>3.1530889579219603</v>
      </c>
    </row>
    <row r="204" spans="1:11" x14ac:dyDescent="0.25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1.2678618765535565</v>
      </c>
      <c r="G204" s="1">
        <f t="shared" ref="G204:K204" si="125">G205</f>
        <v>0.30883499177976503</v>
      </c>
      <c r="H204" s="1">
        <f t="shared" si="125"/>
        <v>1.193186231148714</v>
      </c>
      <c r="I204" s="1">
        <f t="shared" si="125"/>
        <v>1.0991197682647119E-2</v>
      </c>
      <c r="J204" s="1">
        <f t="shared" si="125"/>
        <v>1.7589860279855418</v>
      </c>
      <c r="K204" s="1">
        <f t="shared" si="125"/>
        <v>9.7702476048544583E-4</v>
      </c>
    </row>
    <row r="205" spans="1:11" x14ac:dyDescent="0.25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1.2678618765535565</v>
      </c>
      <c r="G205" s="1">
        <f>'[1]Electricity and CHPs'!C$92</f>
        <v>0.30883499177976503</v>
      </c>
      <c r="H205" s="1">
        <f>'[1]Electricity and CHPs'!D$92</f>
        <v>1.193186231148714</v>
      </c>
      <c r="I205" s="1">
        <f>'[1]Electricity and CHPs'!E$92</f>
        <v>1.0991197682647119E-2</v>
      </c>
      <c r="J205" s="1">
        <f>'[1]Electricity and CHPs'!F$92</f>
        <v>1.7589860279855418</v>
      </c>
      <c r="K205" s="1">
        <f>'[1]Electricity and CHPs'!G$92</f>
        <v>9.7702476048544583E-4</v>
      </c>
    </row>
    <row r="206" spans="1:11" x14ac:dyDescent="0.25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1.933359454467239E-2</v>
      </c>
      <c r="K206" s="1">
        <f t="shared" si="126"/>
        <v>1.8573531596450976E-2</v>
      </c>
    </row>
    <row r="207" spans="1:11" x14ac:dyDescent="0.25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1.933359454467239E-2</v>
      </c>
      <c r="K207" s="1">
        <f>'[1]Electricity and CHPs'!G$96</f>
        <v>1.8573531596450976E-2</v>
      </c>
    </row>
    <row r="208" spans="1:11" x14ac:dyDescent="0.25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5.8175364705774957</v>
      </c>
      <c r="G208" s="1">
        <f t="shared" ref="G208:K208" si="127">SUM(G209,G215,G217,G223,G225,G227,G229)</f>
        <v>12.183328107006437</v>
      </c>
      <c r="H208" s="1">
        <f t="shared" si="127"/>
        <v>11.202914682497795</v>
      </c>
      <c r="I208" s="1">
        <f t="shared" si="127"/>
        <v>15.377847196566474</v>
      </c>
      <c r="J208" s="1">
        <f t="shared" si="127"/>
        <v>15.794112460900994</v>
      </c>
      <c r="K208" s="1">
        <f t="shared" si="127"/>
        <v>22.446835682852953</v>
      </c>
    </row>
    <row r="209" spans="1:11" x14ac:dyDescent="0.25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2.6346746408051747</v>
      </c>
      <c r="G209" s="1">
        <f t="shared" ref="G209:K209" si="128">+G210</f>
        <v>1.4838452617855471</v>
      </c>
      <c r="H209" s="1">
        <f t="shared" si="128"/>
        <v>2.8940329974100814</v>
      </c>
      <c r="I209" s="1">
        <f t="shared" si="128"/>
        <v>0.42519532590686748</v>
      </c>
      <c r="J209" s="1">
        <f t="shared" si="128"/>
        <v>8.309303081976761E-3</v>
      </c>
      <c r="K209" s="1">
        <f t="shared" si="128"/>
        <v>4.1122668835568462E-4</v>
      </c>
    </row>
    <row r="210" spans="1:11" x14ac:dyDescent="0.25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2.6346746408051747</v>
      </c>
      <c r="G210" s="1">
        <f>'[1]Electricity and CHPs'!C$97+G214</f>
        <v>1.4838452617855471</v>
      </c>
      <c r="H210" s="1">
        <f>'[1]Electricity and CHPs'!D$97+H214</f>
        <v>2.8940329974100814</v>
      </c>
      <c r="I210" s="1">
        <f>'[1]Electricity and CHPs'!E$97+I214</f>
        <v>0.42519532590686748</v>
      </c>
      <c r="J210" s="1">
        <f>'[1]Electricity and CHPs'!F$97+J214</f>
        <v>8.309303081976761E-3</v>
      </c>
      <c r="K210" s="1">
        <f>'[1]Electricity and CHPs'!G$97+K214</f>
        <v>4.1122668835568462E-4</v>
      </c>
    </row>
    <row r="211" spans="1:11" x14ac:dyDescent="0.25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1.7328992941765127</v>
      </c>
      <c r="G211" s="1">
        <f t="shared" ref="G211:K211" si="129">G212</f>
        <v>1.4834891465340547</v>
      </c>
      <c r="H211" s="1">
        <f t="shared" si="129"/>
        <v>2.8923619016435285</v>
      </c>
      <c r="I211" s="1">
        <f t="shared" si="129"/>
        <v>0.42478166720327803</v>
      </c>
      <c r="J211" s="1">
        <f t="shared" si="129"/>
        <v>7.4710849079059624E-3</v>
      </c>
      <c r="K211" s="1">
        <f t="shared" si="129"/>
        <v>1.5912789897428814E-4</v>
      </c>
    </row>
    <row r="212" spans="1:11" x14ac:dyDescent="0.25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1.7328992941765127</v>
      </c>
      <c r="G212" s="1">
        <f t="shared" ref="G212:K212" si="130">G210-G214</f>
        <v>1.4834891465340547</v>
      </c>
      <c r="H212" s="1">
        <f t="shared" si="130"/>
        <v>2.8923619016435285</v>
      </c>
      <c r="I212" s="1">
        <f t="shared" si="130"/>
        <v>0.42478166720327803</v>
      </c>
      <c r="J212" s="1">
        <f t="shared" si="130"/>
        <v>7.4710849079059624E-3</v>
      </c>
      <c r="K212" s="1">
        <f t="shared" si="130"/>
        <v>1.5912789897428814E-4</v>
      </c>
    </row>
    <row r="213" spans="1:11" x14ac:dyDescent="0.25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0.90177534662866199</v>
      </c>
      <c r="G213" s="1">
        <f t="shared" ref="G213:K213" si="131">G214</f>
        <v>3.5611525149238546E-4</v>
      </c>
      <c r="H213" s="1">
        <f t="shared" si="131"/>
        <v>1.6710957665527991E-3</v>
      </c>
      <c r="I213" s="1">
        <f t="shared" si="131"/>
        <v>4.1365870358946009E-4</v>
      </c>
      <c r="J213" s="1">
        <f t="shared" si="131"/>
        <v>8.3821817407079885E-4</v>
      </c>
      <c r="K213" s="1">
        <f t="shared" si="131"/>
        <v>2.5209878938139648E-4</v>
      </c>
    </row>
    <row r="214" spans="1:11" x14ac:dyDescent="0.25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0.90177534662866199</v>
      </c>
      <c r="G214" s="1">
        <f>'[1]Electricity and CHPs'!C$98</f>
        <v>3.5611525149238546E-4</v>
      </c>
      <c r="H214" s="1">
        <f>'[1]Electricity and CHPs'!D$98</f>
        <v>1.6710957665527991E-3</v>
      </c>
      <c r="I214" s="1">
        <f>'[1]Electricity and CHPs'!E$98</f>
        <v>4.1365870358946009E-4</v>
      </c>
      <c r="J214" s="1">
        <f>'[1]Electricity and CHPs'!F$98</f>
        <v>8.3821817407079885E-4</v>
      </c>
      <c r="K214" s="1">
        <f>'[1]Electricity and CHPs'!G$98</f>
        <v>2.5209878938139648E-4</v>
      </c>
    </row>
    <row r="215" spans="1:11" x14ac:dyDescent="0.25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1.4500017465242498</v>
      </c>
      <c r="G215" s="1">
        <f t="shared" ref="G215:K215" si="132">+G216</f>
        <v>3.8012246692691485</v>
      </c>
      <c r="H215" s="1">
        <f t="shared" si="132"/>
        <v>3.8006300864376512</v>
      </c>
      <c r="I215" s="1">
        <f t="shared" si="132"/>
        <v>1.0172481362917034</v>
      </c>
      <c r="J215" s="1">
        <f t="shared" si="132"/>
        <v>0</v>
      </c>
      <c r="K215" s="1">
        <f t="shared" si="132"/>
        <v>0</v>
      </c>
    </row>
    <row r="216" spans="1:11" x14ac:dyDescent="0.25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1.4500017465242498</v>
      </c>
      <c r="G216" s="1">
        <f>'[1]Electricity and CHPs'!C$99</f>
        <v>3.8012246692691485</v>
      </c>
      <c r="H216" s="1">
        <f>'[1]Electricity and CHPs'!D$99</f>
        <v>3.8006300864376512</v>
      </c>
      <c r="I216" s="1">
        <f>'[1]Electricity and CHPs'!E$99</f>
        <v>1.0172481362917034</v>
      </c>
      <c r="J216" s="1">
        <f>'[1]Electricity and CHPs'!F$99</f>
        <v>0</v>
      </c>
      <c r="K216" s="1">
        <f>'[1]Electricity and CHPs'!G$99</f>
        <v>0</v>
      </c>
    </row>
    <row r="217" spans="1:11" x14ac:dyDescent="0.25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0.1840651076146339</v>
      </c>
      <c r="G217" s="1">
        <f t="shared" ref="G217:K217" si="133">+G218</f>
        <v>2.2908341229057156</v>
      </c>
      <c r="H217" s="1">
        <f t="shared" si="133"/>
        <v>1.6795162892717258E-3</v>
      </c>
      <c r="I217" s="1">
        <f t="shared" si="133"/>
        <v>6.6975395647517557E-4</v>
      </c>
      <c r="J217" s="1">
        <f t="shared" si="133"/>
        <v>3.5204843356893871E-4</v>
      </c>
      <c r="K217" s="1">
        <f t="shared" si="133"/>
        <v>1.779598555164465E-6</v>
      </c>
    </row>
    <row r="218" spans="1:11" x14ac:dyDescent="0.25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0.1840651076146339</v>
      </c>
      <c r="G218" s="1">
        <f>'[1]Electricity and CHPs'!C$100</f>
        <v>2.2908341229057156</v>
      </c>
      <c r="H218" s="1">
        <f>'[1]Electricity and CHPs'!D$100</f>
        <v>1.6795162892717258E-3</v>
      </c>
      <c r="I218" s="1">
        <f>'[1]Electricity and CHPs'!E$100</f>
        <v>6.6975395647517557E-4</v>
      </c>
      <c r="J218" s="1">
        <f>'[1]Electricity and CHPs'!F$100</f>
        <v>3.5204843356893871E-4</v>
      </c>
      <c r="K218" s="1">
        <f>'[1]Electricity and CHPs'!G$100</f>
        <v>1.779598555164465E-6</v>
      </c>
    </row>
    <row r="219" spans="1:11" x14ac:dyDescent="0.25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0.1840651076146339</v>
      </c>
      <c r="G219" s="1">
        <f t="shared" ref="G219:K219" si="134">G220</f>
        <v>2.2908341229057156</v>
      </c>
      <c r="H219" s="1">
        <f t="shared" si="134"/>
        <v>1.6795162892717258E-3</v>
      </c>
      <c r="I219" s="1">
        <f t="shared" si="134"/>
        <v>6.6975395647517557E-4</v>
      </c>
      <c r="J219" s="1">
        <f t="shared" si="134"/>
        <v>3.5204843356893871E-4</v>
      </c>
      <c r="K219" s="1">
        <f t="shared" si="134"/>
        <v>1.779598555164465E-6</v>
      </c>
    </row>
    <row r="220" spans="1:11" x14ac:dyDescent="0.25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0.1840651076146339</v>
      </c>
      <c r="G220" s="1">
        <f t="shared" ref="G220:K220" si="135">G218-G222</f>
        <v>2.2908341229057156</v>
      </c>
      <c r="H220" s="1">
        <f t="shared" si="135"/>
        <v>1.6795162892717258E-3</v>
      </c>
      <c r="I220" s="1">
        <f t="shared" si="135"/>
        <v>6.6975395647517557E-4</v>
      </c>
      <c r="J220" s="1">
        <f t="shared" si="135"/>
        <v>3.5204843356893871E-4</v>
      </c>
      <c r="K220" s="1">
        <f t="shared" si="135"/>
        <v>1.779598555164465E-6</v>
      </c>
    </row>
    <row r="221" spans="1:11" x14ac:dyDescent="0.25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25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25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1.5487949756334376</v>
      </c>
      <c r="G223" s="1">
        <f t="shared" ref="G223:K223" si="137">+G224</f>
        <v>1.3977881502975069</v>
      </c>
      <c r="H223" s="1">
        <f t="shared" si="137"/>
        <v>1.1984295473341422</v>
      </c>
      <c r="I223" s="1">
        <f t="shared" si="137"/>
        <v>0.92732292412208828</v>
      </c>
      <c r="J223" s="1">
        <f t="shared" si="137"/>
        <v>0.55522430902562359</v>
      </c>
      <c r="K223" s="1">
        <f t="shared" si="137"/>
        <v>0.33243704980860733</v>
      </c>
    </row>
    <row r="224" spans="1:11" x14ac:dyDescent="0.25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1.5487949756334376</v>
      </c>
      <c r="G224" s="1">
        <f>'[1]Electricity and CHPs'!C$101</f>
        <v>1.3977881502975069</v>
      </c>
      <c r="H224" s="1">
        <f>'[1]Electricity and CHPs'!D$101</f>
        <v>1.1984295473341422</v>
      </c>
      <c r="I224" s="1">
        <f>'[1]Electricity and CHPs'!E$101</f>
        <v>0.92732292412208828</v>
      </c>
      <c r="J224" s="1">
        <f>'[1]Electricity and CHPs'!F$101</f>
        <v>0.55522430902562359</v>
      </c>
      <c r="K224" s="1">
        <f>'[1]Electricity and CHPs'!G$101</f>
        <v>0.33243704980860733</v>
      </c>
    </row>
    <row r="225" spans="1:11" x14ac:dyDescent="0.25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0</v>
      </c>
      <c r="J225" s="1">
        <f t="shared" si="138"/>
        <v>3.8335620551695544E-7</v>
      </c>
      <c r="K225" s="1">
        <f t="shared" si="138"/>
        <v>1.1237153983187217E-6</v>
      </c>
    </row>
    <row r="226" spans="1:11" x14ac:dyDescent="0.25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0</v>
      </c>
      <c r="J226" s="1">
        <f>'[1]Electricity and CHPs'!F$102</f>
        <v>3.8335620551695544E-7</v>
      </c>
      <c r="K226" s="1">
        <f>'[1]Electricity and CHPs'!G$102</f>
        <v>1.1237153983187217E-6</v>
      </c>
    </row>
    <row r="227" spans="1:11" x14ac:dyDescent="0.25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1.5321002547189619E-4</v>
      </c>
      <c r="K227" s="1">
        <f t="shared" si="139"/>
        <v>1.2692356721475184E-4</v>
      </c>
    </row>
    <row r="228" spans="1:11" x14ac:dyDescent="0.25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1.5321002547189619E-4</v>
      </c>
      <c r="K228" s="1">
        <f>'[1]Electricity and CHPs'!G$90</f>
        <v>1.2692356721475184E-4</v>
      </c>
    </row>
    <row r="229" spans="1:11" x14ac:dyDescent="0.25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3.20963590274852</v>
      </c>
      <c r="H229" s="1">
        <f t="shared" si="140"/>
        <v>3.3081425350266471</v>
      </c>
      <c r="I229" s="1">
        <f t="shared" si="140"/>
        <v>13.007411056289339</v>
      </c>
      <c r="J229" s="1">
        <f t="shared" si="140"/>
        <v>15.230073206978147</v>
      </c>
      <c r="K229" s="1">
        <f t="shared" si="140"/>
        <v>22.113857579474821</v>
      </c>
    </row>
    <row r="230" spans="1:11" x14ac:dyDescent="0.25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3.20963590274852</v>
      </c>
      <c r="H230" s="1">
        <f>'[1]Electricity and CHPs'!D$123</f>
        <v>3.3081425350266471</v>
      </c>
      <c r="I230" s="1">
        <f>'[1]Electricity and CHPs'!E$123</f>
        <v>13.007411056289339</v>
      </c>
      <c r="J230" s="1">
        <f>'[1]Electricity and CHPs'!F$123</f>
        <v>15.230073206978147</v>
      </c>
      <c r="K230" s="1">
        <f>'[1]Electricity and CHPs'!G$123</f>
        <v>22.113857579474821</v>
      </c>
    </row>
    <row r="231" spans="1:11" x14ac:dyDescent="0.25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6.5633768521329765</v>
      </c>
      <c r="G231" s="1">
        <f t="shared" ref="G231:K231" si="141">SUM(G232,G238,G271,G280,G286)</f>
        <v>8.1977837197051802</v>
      </c>
      <c r="H231" s="1">
        <f t="shared" si="141"/>
        <v>8.5097104624594913</v>
      </c>
      <c r="I231" s="1">
        <f t="shared" si="141"/>
        <v>14.021273919176924</v>
      </c>
      <c r="J231" s="1">
        <f t="shared" si="141"/>
        <v>15.378726823172354</v>
      </c>
      <c r="K231" s="1">
        <f t="shared" si="141"/>
        <v>18.642470220131582</v>
      </c>
    </row>
    <row r="232" spans="1:11" x14ac:dyDescent="0.25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0.92936375395563231</v>
      </c>
      <c r="G232" s="1">
        <f t="shared" ref="G232:K232" si="142">+G233</f>
        <v>2.0700025223914302</v>
      </c>
      <c r="H232" s="1">
        <f t="shared" si="142"/>
        <v>3.6037114813643099E-2</v>
      </c>
      <c r="I232" s="1">
        <f t="shared" si="142"/>
        <v>1.3128862469078169</v>
      </c>
      <c r="J232" s="1">
        <f t="shared" si="142"/>
        <v>1.2215006970045397E-2</v>
      </c>
      <c r="K232" s="1">
        <f t="shared" si="142"/>
        <v>3.9022522114786329E-3</v>
      </c>
    </row>
    <row r="233" spans="1:11" x14ac:dyDescent="0.25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0.92936375395563231</v>
      </c>
      <c r="G233" s="1">
        <f>'[1]Electricity and CHPs'!C$104</f>
        <v>2.0700025223914302</v>
      </c>
      <c r="H233" s="1">
        <f>'[1]Electricity and CHPs'!D$104</f>
        <v>3.6037114813643099E-2</v>
      </c>
      <c r="I233" s="1">
        <f>'[1]Electricity and CHPs'!E$104</f>
        <v>1.3128862469078169</v>
      </c>
      <c r="J233" s="1">
        <f>'[1]Electricity and CHPs'!F$104</f>
        <v>1.2215006970045397E-2</v>
      </c>
      <c r="K233" s="1">
        <f>'[1]Electricity and CHPs'!G$104</f>
        <v>3.9022522114786329E-3</v>
      </c>
    </row>
    <row r="234" spans="1:11" x14ac:dyDescent="0.25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0.92936375395563231</v>
      </c>
      <c r="G234" s="1">
        <f t="shared" ref="G234:K234" si="143">G235</f>
        <v>2.0700025223914302</v>
      </c>
      <c r="H234" s="1">
        <f t="shared" si="143"/>
        <v>3.6037114813643099E-2</v>
      </c>
      <c r="I234" s="1">
        <f t="shared" si="143"/>
        <v>1.3128862469078169</v>
      </c>
      <c r="J234" s="1">
        <f t="shared" si="143"/>
        <v>1.2215006970045397E-2</v>
      </c>
      <c r="K234" s="1">
        <f t="shared" si="143"/>
        <v>3.9022522114786329E-3</v>
      </c>
    </row>
    <row r="235" spans="1:11" x14ac:dyDescent="0.25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0.92936375395563231</v>
      </c>
      <c r="G235" s="1">
        <f t="shared" ref="G235:K235" si="144">G233-G237</f>
        <v>2.0700025223914302</v>
      </c>
      <c r="H235" s="1">
        <f t="shared" si="144"/>
        <v>3.6037114813643099E-2</v>
      </c>
      <c r="I235" s="1">
        <f t="shared" si="144"/>
        <v>1.3128862469078169</v>
      </c>
      <c r="J235" s="1">
        <f t="shared" si="144"/>
        <v>1.2215006970045397E-2</v>
      </c>
      <c r="K235" s="1">
        <f t="shared" si="144"/>
        <v>3.9022522114786329E-3</v>
      </c>
    </row>
    <row r="236" spans="1:11" x14ac:dyDescent="0.25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25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25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3.0393473047490143</v>
      </c>
      <c r="G238" s="1">
        <f t="shared" ref="G238:K238" si="147">SUM(G239:G248)</f>
        <v>2.4523752682741202</v>
      </c>
      <c r="H238" s="1">
        <f t="shared" si="147"/>
        <v>2.5632816760257762</v>
      </c>
      <c r="I238" s="1">
        <f t="shared" si="147"/>
        <v>4.8636977617420829</v>
      </c>
      <c r="J238" s="1">
        <f t="shared" si="147"/>
        <v>5.505263464298797</v>
      </c>
      <c r="K238" s="1">
        <f t="shared" si="147"/>
        <v>4.0943092323462373</v>
      </c>
    </row>
    <row r="239" spans="1:11" x14ac:dyDescent="0.25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0.77396818830645853</v>
      </c>
      <c r="G239" s="1">
        <f>'[1]Electricity and CHPs_IN'!C$39*0.75-G86-G240</f>
        <v>0.10369394220750545</v>
      </c>
      <c r="H239" s="1">
        <f>'[1]Electricity and CHPs_IN'!D$39*0.75-H86-H240</f>
        <v>5.9192062267694717E-2</v>
      </c>
      <c r="I239" s="1">
        <f>'[1]Electricity and CHPs_IN'!E$39*0.75-I86-I240</f>
        <v>4.9241667020342224E-2</v>
      </c>
      <c r="J239" s="1">
        <f>'[1]Electricity and CHPs'!F$103-J240</f>
        <v>0.16020345223612131</v>
      </c>
      <c r="K239" s="1">
        <f>'[1]Electricity and CHPs'!G$103-K240</f>
        <v>6.1005068759876602E-2</v>
      </c>
    </row>
    <row r="240" spans="1:11" x14ac:dyDescent="0.25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5.1300925774052028E-2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3.5281355300584322E-2</v>
      </c>
    </row>
    <row r="241" spans="1:11" x14ac:dyDescent="0.25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4.4015354469446714E-4</v>
      </c>
      <c r="J241" s="1">
        <f>'[1]Electricity and CHPs'!F$107</f>
        <v>3.2081506269946332E-3</v>
      </c>
      <c r="K241" s="1">
        <f>'[1]Electricity and CHPs'!G$107</f>
        <v>4.2513028324627053E-4</v>
      </c>
    </row>
    <row r="242" spans="1:11" x14ac:dyDescent="0.25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4.4965418658525984E-2</v>
      </c>
      <c r="G242" s="1">
        <f>'[1]Electricity and CHPs'!C$109</f>
        <v>9.9730467491529265E-3</v>
      </c>
      <c r="H242" s="1">
        <f>'[1]Electricity and CHPs'!D$109</f>
        <v>4.0687118227950639E-2</v>
      </c>
      <c r="I242" s="1">
        <f>'[1]Electricity and CHPs'!E$109</f>
        <v>3.3584604096609974E-2</v>
      </c>
      <c r="J242" s="1">
        <f>'[1]Electricity and CHPs'!F$109</f>
        <v>9.9796516424950479E-2</v>
      </c>
      <c r="K242" s="1">
        <f>'[1]Electricity and CHPs'!G$109</f>
        <v>0.15055251539520867</v>
      </c>
    </row>
    <row r="243" spans="1:11" x14ac:dyDescent="0.25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25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0.10352289520538109</v>
      </c>
      <c r="G244" s="1">
        <f>'[1]Electricity and CHPs'!C$112</f>
        <v>9.9997425604976698E-3</v>
      </c>
      <c r="H244" s="1">
        <f>'[1]Electricity and CHPs'!D$112</f>
        <v>5.6171317781099114E-2</v>
      </c>
      <c r="I244" s="1">
        <f>'[1]Electricity and CHPs'!E$112</f>
        <v>0.53847936552409281</v>
      </c>
      <c r="J244" s="1">
        <f>'[1]Electricity and CHPs'!F$112</f>
        <v>1.1624196611658486</v>
      </c>
      <c r="K244" s="1">
        <f>'[1]Electricity and CHPs'!G$112</f>
        <v>1.0677343845385106</v>
      </c>
    </row>
    <row r="245" spans="1:11" x14ac:dyDescent="0.25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25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1.4243126575741045</v>
      </c>
      <c r="G246" s="1">
        <f>'[1]Electricity and CHPs'!C$115</f>
        <v>1.5784633560311812</v>
      </c>
      <c r="H246" s="1">
        <f>'[1]Electricity and CHPs'!D$115</f>
        <v>1.7546361271118356</v>
      </c>
      <c r="I246" s="1">
        <f>'[1]Electricity and CHPs'!E$115</f>
        <v>1.5668060414524039</v>
      </c>
      <c r="J246" s="1">
        <f>'[1]Electricity and CHPs'!F$115</f>
        <v>1.1907199601276144</v>
      </c>
      <c r="K246" s="1">
        <f>'[1]Electricity and CHPs'!G$115</f>
        <v>2.7696315111206364</v>
      </c>
    </row>
    <row r="247" spans="1:11" x14ac:dyDescent="0.25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0.69257814500454418</v>
      </c>
      <c r="G247" s="1">
        <f>'[1]Electricity and CHPs'!C$116</f>
        <v>0.75024518072578328</v>
      </c>
      <c r="H247" s="1">
        <f>'[1]Electricity and CHPs'!D$116</f>
        <v>0.65259505063719592</v>
      </c>
      <c r="I247" s="1">
        <f>'[1]Electricity and CHPs'!E$116</f>
        <v>2.6748272900959202</v>
      </c>
      <c r="J247" s="1">
        <f>'[1]Electricity and CHPs'!F$116</f>
        <v>2.836280141001069</v>
      </c>
      <c r="K247" s="1">
        <f>'[1]Electricity and CHPs'!G$116</f>
        <v>9.4534280042615545E-3</v>
      </c>
    </row>
    <row r="248" spans="1:11" x14ac:dyDescent="0.25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3.1864000801878521E-4</v>
      </c>
      <c r="J248" s="1">
        <f>'[1]Electricity and CHPs'!F$118</f>
        <v>1.3346569421465334E-3</v>
      </c>
      <c r="K248" s="1">
        <f>'[1]Electricity and CHPs'!G$118</f>
        <v>2.2583894391223664E-4</v>
      </c>
    </row>
    <row r="249" spans="1:11" x14ac:dyDescent="0.25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1.5729224219301261</v>
      </c>
      <c r="G249" s="1">
        <f t="shared" ref="G249:K249" si="148">SUM(G250:G259)</f>
        <v>0.81032771947627491</v>
      </c>
      <c r="H249" s="1">
        <f t="shared" si="148"/>
        <v>0.70293751176701968</v>
      </c>
      <c r="I249" s="1">
        <f t="shared" si="148"/>
        <v>3.2906161089501142</v>
      </c>
      <c r="J249" s="1">
        <f t="shared" si="148"/>
        <v>4.218305260642544</v>
      </c>
      <c r="K249" s="1">
        <f t="shared" si="148"/>
        <v>1.1633307819178444</v>
      </c>
    </row>
    <row r="250" spans="1:11" x14ac:dyDescent="0.25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0.7537868734750568</v>
      </c>
      <c r="G250" s="1">
        <f t="shared" si="149"/>
        <v>9.6149365325454081E-2</v>
      </c>
      <c r="H250" s="1">
        <f t="shared" si="149"/>
        <v>5.1454337469233946E-2</v>
      </c>
      <c r="I250" s="1">
        <f t="shared" si="149"/>
        <v>4.9147935836503176E-2</v>
      </c>
      <c r="J250" s="1">
        <f t="shared" si="149"/>
        <v>0.15663002695126252</v>
      </c>
      <c r="K250" s="1">
        <f t="shared" si="149"/>
        <v>5.3574596450311006E-2</v>
      </c>
    </row>
    <row r="251" spans="1:11" x14ac:dyDescent="0.25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5.015663067467134E-2</v>
      </c>
      <c r="K251" s="1">
        <f t="shared" si="149"/>
        <v>3.0984054454373994E-2</v>
      </c>
    </row>
    <row r="252" spans="1:11" x14ac:dyDescent="0.25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4.3931571536594087E-4</v>
      </c>
      <c r="J252" s="1">
        <f t="shared" si="149"/>
        <v>3.1365910793811303E-3</v>
      </c>
      <c r="K252" s="1">
        <f t="shared" si="149"/>
        <v>3.7334903192020317E-4</v>
      </c>
    </row>
    <row r="253" spans="1:11" x14ac:dyDescent="0.25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4.3792939887196715E-2</v>
      </c>
      <c r="G253" s="1">
        <f t="shared" ref="G253:K253" si="150">G242-G264</f>
        <v>9.2474265601094167E-3</v>
      </c>
      <c r="H253" s="1">
        <f t="shared" si="150"/>
        <v>3.5368402987611028E-2</v>
      </c>
      <c r="I253" s="1">
        <f t="shared" si="150"/>
        <v>3.3520676027329936E-2</v>
      </c>
      <c r="J253" s="1">
        <f t="shared" si="150"/>
        <v>9.7570500754525752E-2</v>
      </c>
      <c r="K253" s="1">
        <f t="shared" si="150"/>
        <v>0.1322150834486471</v>
      </c>
    </row>
    <row r="254" spans="1:11" x14ac:dyDescent="0.25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25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0.10082352309685877</v>
      </c>
      <c r="G255" s="1">
        <f t="shared" si="152"/>
        <v>9.2721800342565244E-3</v>
      </c>
      <c r="H255" s="1">
        <f t="shared" si="152"/>
        <v>4.882847176584474E-2</v>
      </c>
      <c r="I255" s="1">
        <f t="shared" si="152"/>
        <v>0.53745437365323223</v>
      </c>
      <c r="J255" s="1">
        <f t="shared" si="152"/>
        <v>1.1364912573090777</v>
      </c>
      <c r="K255" s="1">
        <f t="shared" si="152"/>
        <v>0.93768337501481414</v>
      </c>
    </row>
    <row r="256" spans="1:11" x14ac:dyDescent="0.25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25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25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0.67451908547101391</v>
      </c>
      <c r="G258" s="1">
        <f t="shared" si="155"/>
        <v>0.69565874755645485</v>
      </c>
      <c r="H258" s="1">
        <f t="shared" si="155"/>
        <v>0.56728629954432996</v>
      </c>
      <c r="I258" s="1">
        <f t="shared" si="155"/>
        <v>2.6697357742387884</v>
      </c>
      <c r="J258" s="1">
        <f t="shared" si="155"/>
        <v>2.7730153671817264</v>
      </c>
      <c r="K258" s="1">
        <f t="shared" si="155"/>
        <v>8.3019919606005903E-3</v>
      </c>
    </row>
    <row r="259" spans="1:18" x14ac:dyDescent="0.25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3.18033478894624E-4</v>
      </c>
      <c r="J259" s="1">
        <f t="shared" si="156"/>
        <v>1.3048866918984341E-3</v>
      </c>
      <c r="K259" s="1">
        <f t="shared" si="156"/>
        <v>1.9833155717742976E-4</v>
      </c>
    </row>
    <row r="260" spans="1:18" x14ac:dyDescent="0.25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1.4664248828188879</v>
      </c>
      <c r="G260" s="1">
        <f t="shared" ref="G260:K260" si="157">SUM(G261:G270)</f>
        <v>1.6420475487978456</v>
      </c>
      <c r="H260" s="1">
        <f t="shared" si="157"/>
        <v>1.8603441642587564</v>
      </c>
      <c r="I260" s="1">
        <f t="shared" si="157"/>
        <v>1.5730816527919684</v>
      </c>
      <c r="J260" s="1">
        <f t="shared" si="157"/>
        <v>1.2869582036562537</v>
      </c>
      <c r="K260" s="1">
        <f t="shared" si="157"/>
        <v>2.930978450428392</v>
      </c>
      <c r="M260" s="1"/>
      <c r="N260" s="1"/>
      <c r="O260" s="1"/>
      <c r="P260" s="1"/>
      <c r="Q260" s="1"/>
      <c r="R260" s="1"/>
    </row>
    <row r="261" spans="1:18" x14ac:dyDescent="0.25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2.0181314831401707E-2</v>
      </c>
      <c r="G261" s="1">
        <f t="shared" si="158"/>
        <v>7.544576882051378E-3</v>
      </c>
      <c r="H261" s="1">
        <f t="shared" si="158"/>
        <v>7.737724798460772E-3</v>
      </c>
      <c r="I261" s="1">
        <f t="shared" si="158"/>
        <v>9.3731183839049941E-5</v>
      </c>
      <c r="J261" s="1">
        <f t="shared" si="158"/>
        <v>3.5734252848587996E-3</v>
      </c>
      <c r="K261" s="1">
        <f t="shared" si="158"/>
        <v>7.4304723095655932E-3</v>
      </c>
    </row>
    <row r="262" spans="1:18" x14ac:dyDescent="0.25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1.1442950993806897E-3</v>
      </c>
      <c r="K262" s="1">
        <f t="shared" si="158"/>
        <v>4.2973008462103297E-3</v>
      </c>
    </row>
    <row r="263" spans="1:18" x14ac:dyDescent="0.25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8.3782932852625144E-7</v>
      </c>
      <c r="J263" s="1">
        <f t="shared" si="158"/>
        <v>7.1559547613502732E-5</v>
      </c>
      <c r="K263" s="1">
        <f t="shared" si="158"/>
        <v>5.1781251326067357E-5</v>
      </c>
    </row>
    <row r="264" spans="1:18" x14ac:dyDescent="0.25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1.17247877132927E-3</v>
      </c>
      <c r="G264" s="1">
        <f t="shared" si="158"/>
        <v>7.256201890435091E-4</v>
      </c>
      <c r="H264" s="1">
        <f t="shared" si="158"/>
        <v>5.3187152403396084E-3</v>
      </c>
      <c r="I264" s="1">
        <f t="shared" si="158"/>
        <v>6.39280692800392E-5</v>
      </c>
      <c r="J264" s="1">
        <f t="shared" si="158"/>
        <v>2.2260156704247223E-3</v>
      </c>
      <c r="K264" s="1">
        <f t="shared" si="158"/>
        <v>1.8337431946561556E-2</v>
      </c>
    </row>
    <row r="265" spans="1:18" x14ac:dyDescent="0.25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25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2.6993721085223164E-3</v>
      </c>
      <c r="G266" s="1">
        <f t="shared" si="158"/>
        <v>7.2756252624114513E-4</v>
      </c>
      <c r="H266" s="1">
        <f t="shared" si="158"/>
        <v>7.3428460152543768E-3</v>
      </c>
      <c r="I266" s="1">
        <f t="shared" si="158"/>
        <v>1.0249918708605682E-3</v>
      </c>
      <c r="J266" s="1">
        <f t="shared" si="158"/>
        <v>2.5928403856770782E-2</v>
      </c>
      <c r="K266" s="1">
        <f t="shared" si="158"/>
        <v>0.13005100952369636</v>
      </c>
    </row>
    <row r="267" spans="1:18" x14ac:dyDescent="0.25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25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1.4243126575741045</v>
      </c>
      <c r="G268" s="1">
        <f t="shared" si="158"/>
        <v>1.5784633560311812</v>
      </c>
      <c r="H268" s="1">
        <f t="shared" si="158"/>
        <v>1.7546361271118356</v>
      </c>
      <c r="I268" s="1">
        <f t="shared" si="158"/>
        <v>1.5668060414524039</v>
      </c>
      <c r="J268" s="1">
        <f t="shared" si="158"/>
        <v>1.1907199601276144</v>
      </c>
      <c r="K268" s="1">
        <f t="shared" si="158"/>
        <v>2.7696315111206364</v>
      </c>
    </row>
    <row r="269" spans="1:18" x14ac:dyDescent="0.25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1.8059059533530257E-2</v>
      </c>
      <c r="G269" s="1">
        <f t="shared" si="158"/>
        <v>5.4586433169328444E-2</v>
      </c>
      <c r="H269" s="1">
        <f t="shared" si="158"/>
        <v>8.5308751092865995E-2</v>
      </c>
      <c r="I269" s="1">
        <f t="shared" si="158"/>
        <v>5.0915158571320446E-3</v>
      </c>
      <c r="J269" s="1">
        <f t="shared" si="158"/>
        <v>6.3264773819342784E-2</v>
      </c>
      <c r="K269" s="1">
        <f t="shared" si="158"/>
        <v>1.1514360436609644E-3</v>
      </c>
    </row>
    <row r="270" spans="1:18" x14ac:dyDescent="0.25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6.0652912416118965E-7</v>
      </c>
      <c r="J270" s="1">
        <f t="shared" si="158"/>
        <v>2.9770250248099269E-5</v>
      </c>
      <c r="K270" s="1">
        <f t="shared" si="158"/>
        <v>2.7507386734806884E-5</v>
      </c>
    </row>
    <row r="271" spans="1:18" x14ac:dyDescent="0.25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1.9348089162624917</v>
      </c>
      <c r="G271" s="1">
        <f t="shared" ref="G271:K271" si="159">SUM(G272:G273)</f>
        <v>1.8587899287249605</v>
      </c>
      <c r="H271" s="1">
        <f t="shared" si="159"/>
        <v>2.5503124443252898</v>
      </c>
      <c r="I271" s="1">
        <f t="shared" si="159"/>
        <v>2.2433543766151343</v>
      </c>
      <c r="J271" s="1">
        <f t="shared" si="159"/>
        <v>1.5236529236244489</v>
      </c>
      <c r="K271" s="1">
        <f t="shared" si="159"/>
        <v>2.0113687058438812</v>
      </c>
    </row>
    <row r="272" spans="1:18" x14ac:dyDescent="0.25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1.9348089162624917</v>
      </c>
      <c r="G272" s="1">
        <f>'[1]Electricity and CHPs'!C$106-G273</f>
        <v>1.8587899287249605</v>
      </c>
      <c r="H272" s="1">
        <f>'[1]Electricity and CHPs'!D$106-H273</f>
        <v>2.5503124443252898</v>
      </c>
      <c r="I272" s="1">
        <f>'[1]Electricity and CHPs'!E$106-I273</f>
        <v>2.2433543766151343</v>
      </c>
      <c r="J272" s="1">
        <f>'[1]Electricity and CHPs'!F$106-J273</f>
        <v>0.30580771906365367</v>
      </c>
      <c r="K272" s="1">
        <f>'[1]Electricity and CHPs'!G$106-K273</f>
        <v>3.163044590928088E-4</v>
      </c>
    </row>
    <row r="273" spans="1:11" x14ac:dyDescent="0.25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1.2178452045607953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2.0110524013847884</v>
      </c>
    </row>
    <row r="274" spans="1:11" x14ac:dyDescent="0.25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25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25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25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1.9348089162624917</v>
      </c>
      <c r="G277" s="1">
        <f t="shared" ref="G277:K277" si="161">SUM(G278:G279)</f>
        <v>1.8587899287249605</v>
      </c>
      <c r="H277" s="1">
        <f t="shared" si="161"/>
        <v>2.5503124443252898</v>
      </c>
      <c r="I277" s="1">
        <f t="shared" si="161"/>
        <v>2.2433543766151343</v>
      </c>
      <c r="J277" s="1">
        <f t="shared" si="161"/>
        <v>1.5236529236244489</v>
      </c>
      <c r="K277" s="1">
        <f t="shared" si="161"/>
        <v>2.0113687058438812</v>
      </c>
    </row>
    <row r="278" spans="1:11" x14ac:dyDescent="0.25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1.9348089162624917</v>
      </c>
      <c r="G278" s="1">
        <f t="shared" ref="G278:K278" si="162">G272</f>
        <v>1.8587899287249605</v>
      </c>
      <c r="H278" s="1">
        <f t="shared" si="162"/>
        <v>2.5503124443252898</v>
      </c>
      <c r="I278" s="1">
        <f t="shared" si="162"/>
        <v>2.2433543766151343</v>
      </c>
      <c r="J278" s="1">
        <f t="shared" si="162"/>
        <v>0.30580771906365367</v>
      </c>
      <c r="K278" s="1">
        <f t="shared" si="162"/>
        <v>3.163044590928088E-4</v>
      </c>
    </row>
    <row r="279" spans="1:11" x14ac:dyDescent="0.25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1.2178452045607953</v>
      </c>
      <c r="K279" s="1">
        <f t="shared" si="163"/>
        <v>2.0110524013847884</v>
      </c>
    </row>
    <row r="280" spans="1:11" x14ac:dyDescent="0.25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0.65985687716583807</v>
      </c>
      <c r="G280" s="1">
        <f t="shared" ref="G280:K280" si="164">SUM(G281:G285)</f>
        <v>1.8166160003146692</v>
      </c>
      <c r="H280" s="1">
        <f t="shared" si="164"/>
        <v>3.3600792272947819</v>
      </c>
      <c r="I280" s="1">
        <f t="shared" si="164"/>
        <v>5.5997376458668082</v>
      </c>
      <c r="J280" s="1">
        <f t="shared" si="164"/>
        <v>8.1998180540192909</v>
      </c>
      <c r="K280" s="1">
        <f t="shared" si="164"/>
        <v>12.456970737907017</v>
      </c>
    </row>
    <row r="281" spans="1:11" x14ac:dyDescent="0.25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0.6598309590891589</v>
      </c>
      <c r="G281" s="1">
        <f>'[1]Electricity and CHPs'!C$105-G282</f>
        <v>1.8165815060098305</v>
      </c>
      <c r="H281" s="1">
        <f>'[1]Electricity and CHPs'!D$105-H282</f>
        <v>3.3600436371904894</v>
      </c>
      <c r="I281" s="1">
        <f>'[1]Electricity and CHPs'!E$105-I282</f>
        <v>5.5784224681471057</v>
      </c>
      <c r="J281" s="1">
        <f>'[1]Electricity and CHPs'!F$105-J282</f>
        <v>7.3106071218408646</v>
      </c>
      <c r="K281" s="1">
        <f>'[1]Electricity and CHPs'!G$105-K282</f>
        <v>1.3848806880076836E-3</v>
      </c>
    </row>
    <row r="282" spans="1:11" x14ac:dyDescent="0.25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0.85310377272821902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12.444472874354872</v>
      </c>
    </row>
    <row r="283" spans="1:11" x14ac:dyDescent="0.25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1.2959038072720141E-5</v>
      </c>
      <c r="G283" s="1">
        <f>'[1]Electricity and CHPs'!C$110</f>
        <v>1.7247152221814688E-5</v>
      </c>
      <c r="H283" s="1">
        <f>'[1]Electricity and CHPs'!D$110</f>
        <v>1.7795051479605946E-5</v>
      </c>
      <c r="I283" s="1">
        <f>'[1]Electricity and CHPs'!E$110</f>
        <v>6.0163962884747842E-3</v>
      </c>
      <c r="J283" s="1">
        <f>'[1]Electricity and CHPs'!F$110</f>
        <v>1.0727632657545897E-2</v>
      </c>
      <c r="K283" s="1">
        <f>'[1]Electricity and CHPs'!G$110</f>
        <v>4.0702649744589411E-3</v>
      </c>
    </row>
    <row r="284" spans="1:11" x14ac:dyDescent="0.25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1.295903860643776E-5</v>
      </c>
      <c r="G284" s="1">
        <f>'[1]Electricity and CHPs'!C$113</f>
        <v>1.7247152616962341E-5</v>
      </c>
      <c r="H284" s="1">
        <f>'[1]Electricity and CHPs'!D$113</f>
        <v>1.7795052813079896E-5</v>
      </c>
      <c r="I284" s="1">
        <f>'[1]Electricity and CHPs'!E$113</f>
        <v>1.1419743046610737E-2</v>
      </c>
      <c r="J284" s="1">
        <f>'[1]Electricity and CHPs'!F$113</f>
        <v>2.0579360409740573E-2</v>
      </c>
      <c r="K284" s="1">
        <f>'[1]Electricity and CHPs'!G$113</f>
        <v>6.1331073089600646E-3</v>
      </c>
    </row>
    <row r="285" spans="1:11" x14ac:dyDescent="0.25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3.8790383846170643E-3</v>
      </c>
      <c r="J285" s="1">
        <f>'[1]Electricity and CHPs'!F$117</f>
        <v>4.8001663829219596E-3</v>
      </c>
      <c r="K285" s="1">
        <f>'[1]Electricity and CHPs'!G$117</f>
        <v>9.0961058071849178E-4</v>
      </c>
    </row>
    <row r="286" spans="1:11" x14ac:dyDescent="0.25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1.5978880450821442E-3</v>
      </c>
      <c r="J286" s="1">
        <f t="shared" si="165"/>
        <v>0.13777737425977132</v>
      </c>
      <c r="K286" s="1">
        <f t="shared" si="165"/>
        <v>7.5919291822967042E-2</v>
      </c>
    </row>
    <row r="287" spans="1:11" x14ac:dyDescent="0.25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9.3744057053609146E-4</v>
      </c>
      <c r="J287" s="1">
        <f>'[1]Electricity and CHPs'!F$108</f>
        <v>0.13623895093669056</v>
      </c>
      <c r="K287" s="1">
        <f>'[1]Electricity and CHPs'!G$108</f>
        <v>7.4823452703262697E-2</v>
      </c>
    </row>
    <row r="288" spans="1:11" x14ac:dyDescent="0.25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6.6044747454605283E-4</v>
      </c>
      <c r="J288" s="1">
        <f>'[1]Electricity and CHPs'!F$119</f>
        <v>1.5384233230807754E-3</v>
      </c>
      <c r="K288" s="1">
        <f>'[1]Electricity and CHPs'!G$119</f>
        <v>1.0958391197043507E-3</v>
      </c>
    </row>
    <row r="289" spans="1:13" x14ac:dyDescent="0.25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437.68497291790618</v>
      </c>
      <c r="G289" s="3">
        <f t="shared" ref="G289" si="166">SUM(G290,G292,G300,G308,G356,G377,G385,G387,G395,G399,G393)</f>
        <v>419.61796039669144</v>
      </c>
      <c r="H289" s="3">
        <f t="shared" ref="H289" si="167">SUM(H290,H292,H300,H308,H356,H377,H385,H387,H395,H399,H393)</f>
        <v>402.1162375993332</v>
      </c>
      <c r="I289" s="3">
        <f t="shared" ref="I289" si="168">SUM(I290,I292,I300,I308,I356,I377,I385,I387,I395,I399,I393)</f>
        <v>430.11689337659044</v>
      </c>
      <c r="J289" s="3">
        <f t="shared" ref="J289" si="169">SUM(J290,J292,J300,J308,J356,J377,J385,J387,J395,J399,J393)</f>
        <v>372.72051634010688</v>
      </c>
      <c r="K289" s="3">
        <f t="shared" ref="K289" si="170">SUM(K290,K292,K300,K308,K356,K377,K385,K387,K395,K399,K393)</f>
        <v>340.07287758221429</v>
      </c>
    </row>
    <row r="290" spans="1:13" x14ac:dyDescent="0.25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250.94818728236902</v>
      </c>
      <c r="G290" s="1">
        <f t="shared" ref="G290:K290" si="171">G291</f>
        <v>253.29895440978459</v>
      </c>
      <c r="H290" s="1">
        <f t="shared" si="171"/>
        <v>199.1494840458262</v>
      </c>
      <c r="I290" s="1">
        <f t="shared" si="171"/>
        <v>206.40242695762876</v>
      </c>
      <c r="J290" s="1">
        <f t="shared" si="171"/>
        <v>98.945483925939811</v>
      </c>
      <c r="K290" s="1">
        <f t="shared" si="171"/>
        <v>0</v>
      </c>
    </row>
    <row r="291" spans="1:13" x14ac:dyDescent="0.25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250.94818728236902</v>
      </c>
      <c r="G291" s="1">
        <f>'[1]Electricity and CHPs_IN'!C$14</f>
        <v>253.29895440978459</v>
      </c>
      <c r="H291" s="1">
        <f>'[1]Electricity and CHPs_IN'!D$14</f>
        <v>199.1494840458262</v>
      </c>
      <c r="I291" s="1">
        <f>'[1]Electricity and CHPs_IN'!E$14</f>
        <v>206.40242695762876</v>
      </c>
      <c r="J291" s="1">
        <f>'[1]Electricity and CHPs_IN'!F$14</f>
        <v>98.945483925939811</v>
      </c>
      <c r="K291" s="1">
        <f>'[1]Electricity and CHPs_IN'!G$14</f>
        <v>0</v>
      </c>
    </row>
    <row r="292" spans="1:13" x14ac:dyDescent="0.25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149.43048696497675</v>
      </c>
      <c r="G292" s="1">
        <f t="shared" ref="G292:K292" si="173">SUM(G293:G295)</f>
        <v>125.60837708883268</v>
      </c>
      <c r="H292" s="1">
        <f t="shared" si="173"/>
        <v>143.21335289502375</v>
      </c>
      <c r="I292" s="1">
        <f t="shared" si="173"/>
        <v>150.47503777704657</v>
      </c>
      <c r="J292" s="1">
        <f t="shared" si="173"/>
        <v>151.67105867986848</v>
      </c>
      <c r="K292" s="1">
        <f t="shared" si="173"/>
        <v>152.16120213886259</v>
      </c>
    </row>
    <row r="293" spans="1:13" x14ac:dyDescent="0.25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66.745681733960225</v>
      </c>
      <c r="G293" s="1">
        <f>'[1]Electricity and CHPs_IN'!C$15</f>
        <v>49.798803172271725</v>
      </c>
      <c r="H293" s="1">
        <f>'[1]Electricity and CHPs_IN'!D$15</f>
        <v>68.534475041310913</v>
      </c>
      <c r="I293" s="1">
        <f>'[1]Electricity and CHPs_IN'!E$15</f>
        <v>70.23307264613419</v>
      </c>
      <c r="J293" s="1">
        <f>'[1]Electricity and CHPs_IN'!F$15</f>
        <v>70.031711325345952</v>
      </c>
      <c r="K293" s="1">
        <f>'[1]Electricity and CHPs_IN'!G$15</f>
        <v>72.196101599248834</v>
      </c>
    </row>
    <row r="294" spans="1:13" x14ac:dyDescent="0.25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66.632403487301431</v>
      </c>
      <c r="G294" s="1">
        <f>'[1]Electricity and CHPs_IN'!C$16</f>
        <v>55.764008595863004</v>
      </c>
      <c r="H294" s="1">
        <f>'[1]Electricity and CHPs_IN'!D$16</f>
        <v>65.550878504726043</v>
      </c>
      <c r="I294" s="1">
        <f>'[1]Electricity and CHPs_IN'!E$16</f>
        <v>64.466209482422855</v>
      </c>
      <c r="J294" s="1">
        <f>'[1]Electricity and CHPs_IN'!F$16</f>
        <v>65.281489048397177</v>
      </c>
      <c r="K294" s="1">
        <f>'[1]Electricity and CHPs_IN'!G$16</f>
        <v>63.117101921127755</v>
      </c>
    </row>
    <row r="295" spans="1:13" x14ac:dyDescent="0.25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16.052401743715119</v>
      </c>
      <c r="G295" s="1">
        <f>'[1]Electricity and CHPs_IN'!C$13</f>
        <v>20.045565320697946</v>
      </c>
      <c r="H295" s="1">
        <f>'[1]Electricity and CHPs_IN'!D$13</f>
        <v>9.1279993489867799</v>
      </c>
      <c r="I295" s="1">
        <f>'[1]Electricity and CHPs_IN'!E$13</f>
        <v>15.775755648489499</v>
      </c>
      <c r="J295" s="1">
        <f>'[1]Electricity and CHPs_IN'!F$13</f>
        <v>16.357858306125326</v>
      </c>
      <c r="K295" s="1">
        <f>'[1]Electricity and CHPs_IN'!G$13</f>
        <v>16.847998618486002</v>
      </c>
    </row>
    <row r="296" spans="1:13" x14ac:dyDescent="0.25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0.15175115638342374</v>
      </c>
      <c r="G296" s="1">
        <f t="shared" ref="G296:K296" si="174">SUM(G297:G299)</f>
        <v>5.6104292782805688E-2</v>
      </c>
      <c r="H296" s="1">
        <f t="shared" si="174"/>
        <v>1.5716617325891028E-2</v>
      </c>
      <c r="I296" s="1">
        <f t="shared" si="174"/>
        <v>7.7632262059488422E-2</v>
      </c>
      <c r="J296" s="1">
        <f t="shared" si="174"/>
        <v>1.3070600052030694E-2</v>
      </c>
      <c r="K296" s="1">
        <f t="shared" si="174"/>
        <v>2.2208323047828993E-3</v>
      </c>
    </row>
    <row r="297" spans="1:13" x14ac:dyDescent="0.25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0.12651031632919343</v>
      </c>
      <c r="G297" s="1">
        <f>'[1]Electricity and CHPs_IN'!C$18</f>
        <v>2.4827818403804587E-3</v>
      </c>
      <c r="H297" s="1">
        <f>'[1]Electricity and CHPs_IN'!D$18</f>
        <v>1.2344881293961166E-2</v>
      </c>
      <c r="I297" s="1">
        <f>'[1]Electricity and CHPs_IN'!E$18</f>
        <v>2.6372804697443715E-3</v>
      </c>
      <c r="J297" s="1">
        <f>'[1]Electricity and CHPs_IN'!F$18</f>
        <v>5.5748224482681527E-3</v>
      </c>
      <c r="K297" s="1">
        <f>'[1]Electricity and CHPs_IN'!G$18</f>
        <v>2.0653347154685644E-5</v>
      </c>
    </row>
    <row r="298" spans="1:13" x14ac:dyDescent="0.25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4.1429813552947854E-3</v>
      </c>
      <c r="G298" s="1">
        <f>IFERROR(G70/SUM(G70,G183),0)*'[1]Electricity and CHPs_IN'!C$28</f>
        <v>4.7608164803690078E-4</v>
      </c>
      <c r="H298" s="1">
        <f>IFERROR(H70/SUM(H70,H183),0)*'[1]Electricity and CHPs_IN'!D$28</f>
        <v>2.0444085057703637E-3</v>
      </c>
      <c r="I298" s="1">
        <f>IFERROR(I70/SUM(I70,I183),0)*'[1]Electricity and CHPs_IN'!E$28</f>
        <v>5.4637978393691619E-4</v>
      </c>
      <c r="J298" s="1">
        <f>IFERROR(J70/SUM(J70,J183),0)*'[1]Electricity and CHPs_IN'!F$28</f>
        <v>5.781085241780094E-4</v>
      </c>
      <c r="K298" s="1">
        <f>IFERROR(K70/SUM(K70,K183),0)*'[1]Electricity and CHPs_IN'!G$28</f>
        <v>0</v>
      </c>
      <c r="M298" s="1"/>
    </row>
    <row r="299" spans="1:13" x14ac:dyDescent="0.25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2.1097858698935514E-2</v>
      </c>
      <c r="G299" s="1">
        <f>IFERROR(G71/SUM(G71,G233),0)*'[1]Electricity and CHPs_IN'!C$41</f>
        <v>5.3145429294388327E-2</v>
      </c>
      <c r="H299" s="1">
        <f>IFERROR(H71/SUM(H71,H233),0)*'[1]Electricity and CHPs_IN'!D$41</f>
        <v>1.3273275261594963E-3</v>
      </c>
      <c r="I299" s="1">
        <f>IFERROR(I71/SUM(I71,I233),0)*'[1]Electricity and CHPs_IN'!E$41</f>
        <v>7.4448601805807132E-2</v>
      </c>
      <c r="J299" s="1">
        <f>IFERROR(J71/SUM(J71,J233),0)*'[1]Electricity and CHPs_IN'!F$41</f>
        <v>6.9176690795845312E-3</v>
      </c>
      <c r="K299" s="1">
        <f>IFERROR(K71/SUM(K71,K233),0)*'[1]Electricity and CHPs_IN'!G$41</f>
        <v>2.2001789576282138E-3</v>
      </c>
    </row>
    <row r="300" spans="1:13" x14ac:dyDescent="0.25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0.15175115638342374</v>
      </c>
      <c r="G300" s="1">
        <f t="shared" ref="G300:K300" si="175">G296</f>
        <v>5.6104292782805688E-2</v>
      </c>
      <c r="H300" s="1">
        <f t="shared" si="175"/>
        <v>1.5716617325891028E-2</v>
      </c>
      <c r="I300" s="1">
        <f t="shared" si="175"/>
        <v>7.7632262059488422E-2</v>
      </c>
      <c r="J300" s="1">
        <f t="shared" si="175"/>
        <v>1.3070600052030694E-2</v>
      </c>
      <c r="K300" s="1">
        <f t="shared" si="175"/>
        <v>2.2208323047828993E-3</v>
      </c>
    </row>
    <row r="301" spans="1:13" x14ac:dyDescent="0.25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0.12651031632919343</v>
      </c>
      <c r="G301" s="1">
        <f t="shared" si="176"/>
        <v>2.4827818403804587E-3</v>
      </c>
      <c r="H301" s="1">
        <f t="shared" si="176"/>
        <v>1.2344881293961166E-2</v>
      </c>
      <c r="I301" s="1">
        <f t="shared" si="176"/>
        <v>2.6372804697443715E-3</v>
      </c>
      <c r="J301" s="1">
        <f t="shared" si="176"/>
        <v>5.5748224482681527E-3</v>
      </c>
      <c r="K301" s="1">
        <f t="shared" si="176"/>
        <v>2.0653347154685644E-5</v>
      </c>
    </row>
    <row r="302" spans="1:13" x14ac:dyDescent="0.25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4.1429813552947854E-3</v>
      </c>
      <c r="G302" s="1">
        <f t="shared" si="177"/>
        <v>4.7608164803690078E-4</v>
      </c>
      <c r="H302" s="1">
        <f t="shared" si="177"/>
        <v>2.0444085057703637E-3</v>
      </c>
      <c r="I302" s="1">
        <f t="shared" si="177"/>
        <v>5.4637978393691619E-4</v>
      </c>
      <c r="J302" s="1">
        <f t="shared" si="177"/>
        <v>5.781085241780094E-4</v>
      </c>
      <c r="K302" s="1">
        <f t="shared" si="177"/>
        <v>0</v>
      </c>
    </row>
    <row r="303" spans="1:13" x14ac:dyDescent="0.25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2.1097858698935514E-2</v>
      </c>
      <c r="G303" s="1">
        <f t="shared" si="178"/>
        <v>5.3145429294388327E-2</v>
      </c>
      <c r="H303" s="1">
        <f t="shared" si="178"/>
        <v>1.3273275261594963E-3</v>
      </c>
      <c r="I303" s="1">
        <f t="shared" si="178"/>
        <v>7.4448601805807132E-2</v>
      </c>
      <c r="J303" s="1">
        <f t="shared" si="178"/>
        <v>6.9176690795845312E-3</v>
      </c>
      <c r="K303" s="1">
        <f t="shared" si="178"/>
        <v>2.2001789576282138E-3</v>
      </c>
    </row>
    <row r="304" spans="1:13" x14ac:dyDescent="0.25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25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25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25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25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4.0612440260492813</v>
      </c>
      <c r="G308" s="1">
        <f t="shared" ref="G308:K308" si="179">SUM(G309:G323)</f>
        <v>2.1803497424196139</v>
      </c>
      <c r="H308" s="1">
        <f t="shared" si="179"/>
        <v>2.3211180393038267</v>
      </c>
      <c r="I308" s="1">
        <f t="shared" si="179"/>
        <v>4.4073009469485838</v>
      </c>
      <c r="J308" s="1">
        <f t="shared" si="179"/>
        <v>5.3210494543997813</v>
      </c>
      <c r="K308" s="1">
        <f t="shared" si="179"/>
        <v>4.9756518446793105</v>
      </c>
    </row>
    <row r="309" spans="1:11" x14ac:dyDescent="0.25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8.1434253604092413E-2</v>
      </c>
      <c r="K309" s="1">
        <f>'[1]Electricity and CHPs_IN'!G$21</f>
        <v>3.4244645513037378E-3</v>
      </c>
    </row>
    <row r="310" spans="1:11" x14ac:dyDescent="0.25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2.9330949369071177E-3</v>
      </c>
      <c r="H310" s="1">
        <f>'[1]Electricity and CHPs_IN'!D$22</f>
        <v>2.0764288016801285E-2</v>
      </c>
      <c r="I310" s="1">
        <f>'[1]Electricity and CHPs_IN'!E$22</f>
        <v>1.0221855351002472E-2</v>
      </c>
      <c r="J310" s="1">
        <f>'[1]Electricity and CHPs_IN'!F$22</f>
        <v>0.30433271327633749</v>
      </c>
      <c r="K310" s="1">
        <f>'[1]Electricity and CHPs_IN'!G$22</f>
        <v>2.6666875779474842E-3</v>
      </c>
    </row>
    <row r="311" spans="1:11" x14ac:dyDescent="0.25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2.0107818837538795E-2</v>
      </c>
      <c r="K311" s="1">
        <f>'[1]Electricity and CHPs_IN'!G$23</f>
        <v>1.9681606710282254E-2</v>
      </c>
    </row>
    <row r="312" spans="1:11" x14ac:dyDescent="0.25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1.2863530636282301</v>
      </c>
      <c r="G312" s="1">
        <f>IFERROR(G84/SUM(G84+G187),0)*'[1]Electricity and CHPs_IN'!C$24</f>
        <v>1.3004474288979145E-3</v>
      </c>
      <c r="H312" s="1">
        <f>IFERROR(H84/SUM(H84+H187),0)*'[1]Electricity and CHPs_IN'!D$24</f>
        <v>1.0955581185660307E-2</v>
      </c>
      <c r="I312" s="1">
        <f>IFERROR(I84/SUM(I84+I187),0)*'[1]Electricity and CHPs_IN'!E$24</f>
        <v>2.3577692661382668E-2</v>
      </c>
      <c r="J312" s="1">
        <f>IFERROR(J84/SUM(J84+J187),0)*'[1]Electricity and CHPs_IN'!F$24</f>
        <v>1.380610505015724E-2</v>
      </c>
      <c r="K312" s="1">
        <f>IFERROR(K84/SUM(K84+K187),0)*'[1]Electricity and CHPs_IN'!G$24</f>
        <v>7.710516346871837E-4</v>
      </c>
    </row>
    <row r="313" spans="1:11" x14ac:dyDescent="0.25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1.7508569239117727E-2</v>
      </c>
      <c r="K313" s="1">
        <f>IFERROR(K85/SUM(K85+K188),0)*'[1]Electricity and CHPs_IN'!G$29</f>
        <v>2.8341939290385055E-3</v>
      </c>
    </row>
    <row r="314" spans="1:11" x14ac:dyDescent="0.25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0.89328465796982792</v>
      </c>
      <c r="G314" s="1">
        <f>G86/SUM(G86,G239)*'[1]Electricity and CHPs_IN'!C$39</f>
        <v>0.12102149027641963</v>
      </c>
      <c r="H314" s="1">
        <f>H86/SUM(H86,H239)*'[1]Electricity and CHPs_IN'!D$39</f>
        <v>6.7443540388152298E-2</v>
      </c>
      <c r="I314" s="1">
        <f>I86/SUM(I86,I239)*'[1]Electricity and CHPs_IN'!E$39</f>
        <v>6.0257105374063952E-2</v>
      </c>
      <c r="J314" s="1">
        <f>J86/SUM(J86,J239)*'[1]Electricity and CHPs_IN'!F$39</f>
        <v>0.25085857275149387</v>
      </c>
      <c r="K314" s="1">
        <f>K86/SUM(K86,K239)*'[1]Electricity and CHPs_IN'!G$39</f>
        <v>0.12063628036132398</v>
      </c>
    </row>
    <row r="315" spans="1:11" x14ac:dyDescent="0.25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6.5913532834193031E-2</v>
      </c>
      <c r="K315" s="1">
        <f>IFERROR(K87/SUM(K87,K240),0)*'[1]Electricity and CHPs_IN'!G$40</f>
        <v>4.6930727086098557E-2</v>
      </c>
    </row>
    <row r="316" spans="1:11" x14ac:dyDescent="0.25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25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1.8923950758214191E-2</v>
      </c>
      <c r="G317" s="1">
        <f>G89/SUM(G89,G242)*'[1]Electricity and CHPs_IN'!C$48</f>
        <v>4.2546451349079273E-3</v>
      </c>
      <c r="H317" s="1">
        <f>H89/SUM(H89,H242)*'[1]Electricity and CHPs_IN'!D$48</f>
        <v>1.5104173146789968E-2</v>
      </c>
      <c r="I317" s="1">
        <f>I89/SUM(I89,I242)*'[1]Electricity and CHPs_IN'!E$48</f>
        <v>1.3173376383350312E-2</v>
      </c>
      <c r="J317" s="1">
        <f>J89/SUM(J89,J242)*'[1]Electricity and CHPs_IN'!F$48</f>
        <v>3.9028030750048646E-2</v>
      </c>
      <c r="K317" s="1">
        <f>K89/SUM(K89,K242)*'[1]Electricity and CHPs_IN'!G$48</f>
        <v>6.7684237463329217E-2</v>
      </c>
    </row>
    <row r="318" spans="1:11" x14ac:dyDescent="0.25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9.144229708794579E-4</v>
      </c>
      <c r="J318" s="1">
        <f>IFERROR(J90/SUM(J90,J243),0)*'[1]Electricity and CHPs_IN'!F$49</f>
        <v>2.7345674199022517E-3</v>
      </c>
      <c r="K318" s="1">
        <f>IFERROR(K90/SUM(K90,K243),0)*'[1]Electricity and CHPs_IN'!G$49</f>
        <v>1.8274156431600929E-3</v>
      </c>
    </row>
    <row r="319" spans="1:11" x14ac:dyDescent="0.25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2.5379978574098308E-2</v>
      </c>
      <c r="G319" s="1">
        <f>IFERROR(G91/SUM(G91,G244),0)*'[1]Electricity and CHPs_IN'!C$51</f>
        <v>4.7099204275971888E-3</v>
      </c>
      <c r="H319" s="1">
        <f>IFERROR(H91/SUM(H91,H244),0)*'[1]Electricity and CHPs_IN'!D$51</f>
        <v>2.2223394761003851E-2</v>
      </c>
      <c r="I319" s="1">
        <f>IFERROR(I91/SUM(I91,I244),0)*'[1]Electricity and CHPs_IN'!E$51</f>
        <v>0.27010840070481529</v>
      </c>
      <c r="J319" s="1">
        <f>IFERROR(J91/SUM(J91,J244),0)*'[1]Electricity and CHPs_IN'!F$51</f>
        <v>0.56883902179925172</v>
      </c>
      <c r="K319" s="1">
        <f>IFERROR(K91/SUM(K91,K244),0)*'[1]Electricity and CHPs_IN'!G$51</f>
        <v>0.55226148775162343</v>
      </c>
    </row>
    <row r="320" spans="1:11" x14ac:dyDescent="0.25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3.7673520184575431E-3</v>
      </c>
      <c r="J320" s="1">
        <f>IFERROR(J92/SUM(J92,J245),0)*'[1]Electricity and CHPs_IN'!F$52</f>
        <v>1.3307997043725407E-2</v>
      </c>
      <c r="K320" s="1">
        <f>IFERROR(K92/SUM(K92,K245),0)*'[1]Electricity and CHPs_IN'!G$52</f>
        <v>8.5454930344807806E-3</v>
      </c>
    </row>
    <row r="321" spans="1:11" x14ac:dyDescent="0.25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1.0647017258159732</v>
      </c>
      <c r="G321" s="1">
        <f>IFERROR(G93/SUM(G93,G246),0)*'[1]Electricity and CHPs_IN'!C$54</f>
        <v>1.2552888166623755</v>
      </c>
      <c r="H321" s="1">
        <f>IFERROR(H93/SUM(H93,H246),0)*'[1]Electricity and CHPs_IN'!D$54</f>
        <v>1.5376858941153708</v>
      </c>
      <c r="I321" s="1">
        <f>IFERROR(I93/SUM(I93,I246),0)*'[1]Electricity and CHPs_IN'!E$54</f>
        <v>1.633344790246539</v>
      </c>
      <c r="J321" s="1">
        <f>IFERROR(J93/SUM(J93,J246),0)*'[1]Electricity and CHPs_IN'!F$54</f>
        <v>1.832360791021777</v>
      </c>
      <c r="K321" s="1">
        <f>IFERROR(K93/SUM(K93,K246),0)*'[1]Electricity and CHPs_IN'!G$54</f>
        <v>4.1402873632282864</v>
      </c>
    </row>
    <row r="322" spans="1:11" x14ac:dyDescent="0.25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0.77260064930293715</v>
      </c>
      <c r="G322" s="1">
        <f>IFERROR(G94/SUM(G94,G247),0)*'[1]Electricity and CHPs_IN'!C$55</f>
        <v>0.79084132755250847</v>
      </c>
      <c r="H322" s="1">
        <f>IFERROR(H94/SUM(H94,H247),0)*'[1]Electricity and CHPs_IN'!D$55</f>
        <v>0.64694116769004817</v>
      </c>
      <c r="I322" s="1">
        <f>IFERROR(I94/SUM(I94,I247),0)*'[1]Electricity and CHPs_IN'!E$55</f>
        <v>2.3905742418021152</v>
      </c>
      <c r="J322" s="1">
        <f>IFERROR(J94/SUM(J94,J247),0)*'[1]Electricity and CHPs_IN'!F$55</f>
        <v>2.1050921591497169</v>
      </c>
      <c r="K322" s="1">
        <f>IFERROR(K94/SUM(K94,K247),0)*'[1]Electricity and CHPs_IN'!G$55</f>
        <v>7.1284735881267857E-3</v>
      </c>
    </row>
    <row r="323" spans="1:11" x14ac:dyDescent="0.25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1.3617094359777131E-3</v>
      </c>
      <c r="J323" s="1">
        <f>IFERROR(J95/SUM(J95,J248),0)*'[1]Electricity and CHPs_IN'!F$58</f>
        <v>5.7253216224288639E-3</v>
      </c>
      <c r="K323" s="1">
        <f>IFERROR(K95/SUM(K95,K248),0)*'[1]Electricity and CHPs_IN'!G$58</f>
        <v>9.7236211962212985E-4</v>
      </c>
    </row>
    <row r="324" spans="1:11" x14ac:dyDescent="0.25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2.9184070945746021</v>
      </c>
      <c r="G324" s="1">
        <f t="shared" ref="G324:K324" si="180">G308-G340</f>
        <v>0.85775522663557902</v>
      </c>
      <c r="H324" s="1">
        <f t="shared" si="180"/>
        <v>0.68102006313730401</v>
      </c>
      <c r="I324" s="1">
        <f t="shared" si="180"/>
        <v>2.7686759497103139</v>
      </c>
      <c r="J324" s="1">
        <f t="shared" si="180"/>
        <v>3.4108715620190342</v>
      </c>
      <c r="K324" s="1">
        <f t="shared" si="180"/>
        <v>0.7336163353707601</v>
      </c>
    </row>
    <row r="325" spans="1:11" x14ac:dyDescent="0.25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7.9617818210093741E-2</v>
      </c>
      <c r="K325" s="1">
        <f t="shared" si="181"/>
        <v>3.0073616852499753E-3</v>
      </c>
    </row>
    <row r="326" spans="1:11" x14ac:dyDescent="0.25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2.7196884467809309E-3</v>
      </c>
      <c r="H326" s="1">
        <f t="shared" si="182"/>
        <v>1.8049931730592394E-2</v>
      </c>
      <c r="I326" s="1">
        <f t="shared" si="182"/>
        <v>1.0202398117706834E-2</v>
      </c>
      <c r="J326" s="1">
        <f t="shared" si="182"/>
        <v>0.29754440629885437</v>
      </c>
      <c r="K326" s="1">
        <f t="shared" si="182"/>
        <v>2.3418826296210658E-3</v>
      </c>
    </row>
    <row r="327" spans="1:11" x14ac:dyDescent="0.25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1.9659302983139372E-2</v>
      </c>
      <c r="K327" s="1">
        <f t="shared" si="183"/>
        <v>1.7284369289828794E-2</v>
      </c>
    </row>
    <row r="328" spans="1:11" x14ac:dyDescent="0.25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1.2528112507299196</v>
      </c>
      <c r="G328" s="1">
        <f t="shared" si="184"/>
        <v>1.2058293113925292E-3</v>
      </c>
      <c r="H328" s="1">
        <f t="shared" si="184"/>
        <v>9.5234419937791741E-3</v>
      </c>
      <c r="I328" s="1">
        <f t="shared" si="184"/>
        <v>2.3532812681092159E-2</v>
      </c>
      <c r="J328" s="1">
        <f t="shared" si="184"/>
        <v>1.3498152355112102E-2</v>
      </c>
      <c r="K328" s="1">
        <f t="shared" si="184"/>
        <v>6.7713685125599793E-4</v>
      </c>
    </row>
    <row r="329" spans="1:11" x14ac:dyDescent="0.25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1.7118031063145404E-2</v>
      </c>
      <c r="K329" s="1">
        <f t="shared" si="185"/>
        <v>2.488986556310972E-3</v>
      </c>
    </row>
    <row r="330" spans="1:11" x14ac:dyDescent="0.25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0.8699921516511937</v>
      </c>
      <c r="G330" s="1">
        <f t="shared" si="186"/>
        <v>0.11221619347379896</v>
      </c>
      <c r="H330" s="1">
        <f t="shared" si="186"/>
        <v>5.8627163073956025E-2</v>
      </c>
      <c r="I330" s="1">
        <f t="shared" si="186"/>
        <v>6.0142406376991156E-2</v>
      </c>
      <c r="J330" s="1">
        <f t="shared" si="186"/>
        <v>0.24526303561242802</v>
      </c>
      <c r="K330" s="1">
        <f t="shared" si="186"/>
        <v>0.10594267278123769</v>
      </c>
    </row>
    <row r="331" spans="1:11" x14ac:dyDescent="0.25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6.4443295573032633E-2</v>
      </c>
      <c r="K331" s="1">
        <f t="shared" si="187"/>
        <v>4.1214522266239575E-2</v>
      </c>
    </row>
    <row r="332" spans="1:11" x14ac:dyDescent="0.25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25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1.843050643598548E-2</v>
      </c>
      <c r="G333" s="1">
        <f t="shared" si="189"/>
        <v>3.9450851293492293E-3</v>
      </c>
      <c r="H333" s="1">
        <f t="shared" si="189"/>
        <v>1.3129720312394514E-2</v>
      </c>
      <c r="I333" s="1">
        <f t="shared" si="189"/>
        <v>1.3148300949509726E-2</v>
      </c>
      <c r="J333" s="1">
        <f t="shared" si="189"/>
        <v>3.8157489260749668E-2</v>
      </c>
      <c r="K333" s="1">
        <f t="shared" si="189"/>
        <v>5.9440236391141141E-2</v>
      </c>
    </row>
    <row r="334" spans="1:11" x14ac:dyDescent="0.25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9.1268237287015917E-4</v>
      </c>
      <c r="J334" s="1">
        <f t="shared" si="190"/>
        <v>2.6735714037425789E-3</v>
      </c>
      <c r="K334" s="1">
        <f t="shared" si="190"/>
        <v>1.6048347722489404E-3</v>
      </c>
    </row>
    <row r="335" spans="1:11" x14ac:dyDescent="0.25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2.4718192539792596E-2</v>
      </c>
      <c r="G335" s="1">
        <f t="shared" si="191"/>
        <v>4.367235445062314E-3</v>
      </c>
      <c r="H335" s="1">
        <f t="shared" si="191"/>
        <v>1.9318300629116297E-2</v>
      </c>
      <c r="I335" s="1">
        <f t="shared" si="191"/>
        <v>0.26959425117059105</v>
      </c>
      <c r="J335" s="1">
        <f t="shared" si="191"/>
        <v>0.55615075750070331</v>
      </c>
      <c r="K335" s="1">
        <f t="shared" si="191"/>
        <v>0.4849955412360959</v>
      </c>
    </row>
    <row r="336" spans="1:11" x14ac:dyDescent="0.25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3.7601808890869106E-3</v>
      </c>
      <c r="J336" s="1">
        <f t="shared" si="192"/>
        <v>1.3011154919145071E-2</v>
      </c>
      <c r="K336" s="1">
        <f t="shared" si="192"/>
        <v>7.5046442877278307E-3</v>
      </c>
    </row>
    <row r="337" spans="1:11" x14ac:dyDescent="0.25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25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0.75245499321771026</v>
      </c>
      <c r="G338" s="1">
        <f t="shared" si="194"/>
        <v>0.73330119482919487</v>
      </c>
      <c r="H338" s="1">
        <f t="shared" si="194"/>
        <v>0.56237150539746572</v>
      </c>
      <c r="I338" s="1">
        <f t="shared" si="194"/>
        <v>2.3860237997212921</v>
      </c>
      <c r="J338" s="1">
        <f t="shared" si="194"/>
        <v>2.0581369316345413</v>
      </c>
      <c r="K338" s="1">
        <f t="shared" si="194"/>
        <v>6.260219085955269E-3</v>
      </c>
    </row>
    <row r="339" spans="1:11" x14ac:dyDescent="0.25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1.3591174311736055E-3</v>
      </c>
      <c r="J339" s="1">
        <f t="shared" si="195"/>
        <v>5.5976152043463005E-3</v>
      </c>
      <c r="K339" s="1">
        <f t="shared" si="195"/>
        <v>8.5392753784726693E-4</v>
      </c>
    </row>
    <row r="340" spans="1:11" x14ac:dyDescent="0.25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1.1428369314746791</v>
      </c>
      <c r="G340" s="1">
        <f t="shared" ref="G340:K340" si="196">SUM(G341:G355)</f>
        <v>1.3225945157840349</v>
      </c>
      <c r="H340" s="1">
        <f t="shared" si="196"/>
        <v>1.6400979761665226</v>
      </c>
      <c r="I340" s="1">
        <f t="shared" si="196"/>
        <v>1.63862499723827</v>
      </c>
      <c r="J340" s="1">
        <f t="shared" si="196"/>
        <v>1.9101778923807473</v>
      </c>
      <c r="K340" s="1">
        <f t="shared" si="196"/>
        <v>4.2420355093085504</v>
      </c>
    </row>
    <row r="341" spans="1:11" x14ac:dyDescent="0.25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1.8164353939986722E-3</v>
      </c>
      <c r="K341" s="1">
        <f t="shared" si="197"/>
        <v>4.1710286605376248E-4</v>
      </c>
    </row>
    <row r="342" spans="1:11" x14ac:dyDescent="0.25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2.1340649012618678E-4</v>
      </c>
      <c r="H342" s="1">
        <f t="shared" si="198"/>
        <v>2.714356286208891E-3</v>
      </c>
      <c r="I342" s="1">
        <f t="shared" si="198"/>
        <v>1.9457233295638518E-5</v>
      </c>
      <c r="J342" s="1">
        <f t="shared" si="198"/>
        <v>6.7883069774831162E-3</v>
      </c>
      <c r="K342" s="1">
        <f t="shared" si="198"/>
        <v>3.2480494832641841E-4</v>
      </c>
    </row>
    <row r="343" spans="1:11" x14ac:dyDescent="0.25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4.4851585439942276E-4</v>
      </c>
      <c r="K343" s="1">
        <f t="shared" si="199"/>
        <v>2.3972374204534602E-3</v>
      </c>
    </row>
    <row r="344" spans="1:11" x14ac:dyDescent="0.25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3.3541812898310486E-2</v>
      </c>
      <c r="G344" s="1">
        <f t="shared" si="200"/>
        <v>9.4618117505385286E-5</v>
      </c>
      <c r="H344" s="1">
        <f t="shared" si="200"/>
        <v>1.4321391918811332E-3</v>
      </c>
      <c r="I344" s="1">
        <f t="shared" si="200"/>
        <v>4.487998029050963E-5</v>
      </c>
      <c r="J344" s="1">
        <f t="shared" si="200"/>
        <v>3.0795269504513799E-4</v>
      </c>
      <c r="K344" s="1">
        <f t="shared" si="200"/>
        <v>9.3914783431185765E-5</v>
      </c>
    </row>
    <row r="345" spans="1:11" x14ac:dyDescent="0.25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3.9053817597232282E-4</v>
      </c>
      <c r="K345" s="1">
        <f t="shared" si="201"/>
        <v>3.4520737272753345E-4</v>
      </c>
    </row>
    <row r="346" spans="1:11" x14ac:dyDescent="0.25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2.3292506318634221E-2</v>
      </c>
      <c r="G346" s="1">
        <f t="shared" si="202"/>
        <v>8.8052968026206685E-3</v>
      </c>
      <c r="H346" s="1">
        <f t="shared" si="202"/>
        <v>8.8163773141962734E-3</v>
      </c>
      <c r="I346" s="1">
        <f t="shared" si="202"/>
        <v>1.1469899707279574E-4</v>
      </c>
      <c r="J346" s="1">
        <f t="shared" si="202"/>
        <v>5.5955371390658537E-3</v>
      </c>
      <c r="K346" s="1">
        <f t="shared" si="202"/>
        <v>1.4693607580086296E-2</v>
      </c>
    </row>
    <row r="347" spans="1:11" x14ac:dyDescent="0.25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1.4702372611603981E-3</v>
      </c>
      <c r="K347" s="1">
        <f t="shared" si="203"/>
        <v>5.7162048198589818E-3</v>
      </c>
    </row>
    <row r="348" spans="1:11" x14ac:dyDescent="0.25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25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4.934443222287116E-4</v>
      </c>
      <c r="G349" s="1">
        <f t="shared" si="205"/>
        <v>3.0956000555869799E-4</v>
      </c>
      <c r="H349" s="1">
        <f t="shared" si="205"/>
        <v>1.9744528343954536E-3</v>
      </c>
      <c r="I349" s="1">
        <f t="shared" si="205"/>
        <v>2.5075433840586123E-5</v>
      </c>
      <c r="J349" s="1">
        <f t="shared" si="205"/>
        <v>8.7054148929897879E-4</v>
      </c>
      <c r="K349" s="1">
        <f t="shared" si="205"/>
        <v>8.2440010721880758E-3</v>
      </c>
    </row>
    <row r="350" spans="1:11" x14ac:dyDescent="0.25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1.7405980092987305E-6</v>
      </c>
      <c r="J350" s="1">
        <f t="shared" si="206"/>
        <v>6.0996016159672786E-5</v>
      </c>
      <c r="K350" s="1">
        <f t="shared" si="206"/>
        <v>2.2258087091115244E-4</v>
      </c>
    </row>
    <row r="351" spans="1:11" x14ac:dyDescent="0.25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6.6178603430571206E-4</v>
      </c>
      <c r="G351" s="1">
        <f t="shared" si="207"/>
        <v>3.4268498253487486E-4</v>
      </c>
      <c r="H351" s="1">
        <f t="shared" si="207"/>
        <v>2.9050941318875534E-3</v>
      </c>
      <c r="I351" s="1">
        <f t="shared" si="207"/>
        <v>5.141495342242397E-4</v>
      </c>
      <c r="J351" s="1">
        <f t="shared" si="207"/>
        <v>1.2688264298548413E-2</v>
      </c>
      <c r="K351" s="1">
        <f t="shared" si="207"/>
        <v>6.726594651552753E-2</v>
      </c>
    </row>
    <row r="352" spans="1:11" x14ac:dyDescent="0.25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7.171129370632523E-6</v>
      </c>
      <c r="J352" s="1">
        <f t="shared" si="208"/>
        <v>2.9684212458033592E-4</v>
      </c>
      <c r="K352" s="1">
        <f t="shared" si="208"/>
        <v>1.0408487467529499E-3</v>
      </c>
    </row>
    <row r="353" spans="1:15" x14ac:dyDescent="0.25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1.0647017258159732</v>
      </c>
      <c r="G353" s="1">
        <f t="shared" si="209"/>
        <v>1.2552888166623755</v>
      </c>
      <c r="H353" s="1">
        <f t="shared" si="209"/>
        <v>1.5376858941153708</v>
      </c>
      <c r="I353" s="1">
        <f t="shared" si="209"/>
        <v>1.633344790246539</v>
      </c>
      <c r="J353" s="1">
        <f t="shared" si="209"/>
        <v>1.832360791021777</v>
      </c>
      <c r="K353" s="1">
        <f t="shared" si="209"/>
        <v>4.1402873632282864</v>
      </c>
    </row>
    <row r="354" spans="1:15" x14ac:dyDescent="0.25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2.0145656085226893E-2</v>
      </c>
      <c r="G354" s="1">
        <f t="shared" si="210"/>
        <v>5.7540132723313597E-2</v>
      </c>
      <c r="H354" s="1">
        <f t="shared" si="210"/>
        <v>8.4569662292582448E-2</v>
      </c>
      <c r="I354" s="1">
        <f t="shared" si="210"/>
        <v>4.5504420808231139E-3</v>
      </c>
      <c r="J354" s="1">
        <f t="shared" si="210"/>
        <v>4.6955227515175668E-2</v>
      </c>
      <c r="K354" s="1">
        <f t="shared" si="210"/>
        <v>8.6825450217151677E-4</v>
      </c>
    </row>
    <row r="355" spans="1:15" x14ac:dyDescent="0.25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2.5920048041076782E-6</v>
      </c>
      <c r="J355" s="1">
        <f t="shared" si="211"/>
        <v>1.2770641808256336E-4</v>
      </c>
      <c r="K355" s="1">
        <f t="shared" si="211"/>
        <v>1.1843458177486293E-4</v>
      </c>
    </row>
    <row r="356" spans="1:15" x14ac:dyDescent="0.25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22.439145625366358</v>
      </c>
      <c r="G356" s="1">
        <f t="shared" ref="G356:K356" si="213">SUM(G357:G362)</f>
        <v>24.494655217711159</v>
      </c>
      <c r="H356" s="1">
        <f t="shared" si="213"/>
        <v>25.033042631807749</v>
      </c>
      <c r="I356" s="1">
        <f t="shared" si="213"/>
        <v>25.070412578481942</v>
      </c>
      <c r="J356" s="1">
        <f t="shared" si="213"/>
        <v>26.593229485686713</v>
      </c>
      <c r="K356" s="1">
        <f t="shared" si="213"/>
        <v>32.129580192185294</v>
      </c>
    </row>
    <row r="357" spans="1:15" x14ac:dyDescent="0.25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18.203595361770116</v>
      </c>
      <c r="G357" s="1">
        <f>'[1]Electricity and CHPs_IN'!C$19</f>
        <v>20.429789775550518</v>
      </c>
      <c r="H357" s="1">
        <f>'[1]Electricity and CHPs_IN'!D$19</f>
        <v>20.734862088176371</v>
      </c>
      <c r="I357" s="1">
        <f>'[1]Electricity and CHPs_IN'!E$19</f>
        <v>20.696597719900865</v>
      </c>
      <c r="J357" s="1">
        <f>'[1]Electricity and CHPs_IN'!F$19</f>
        <v>12.86670422950532</v>
      </c>
      <c r="K357" s="1">
        <f>'[1]Electricity and CHPs_IN'!G$19</f>
        <v>13.018166303735114</v>
      </c>
      <c r="O357" s="1"/>
    </row>
    <row r="358" spans="1:15" x14ac:dyDescent="0.25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9.0467983474131088</v>
      </c>
      <c r="K358" s="1">
        <f>'[1]Electricity and CHPs_IN'!G$20</f>
        <v>13.017296089097522</v>
      </c>
      <c r="O358" s="1"/>
    </row>
    <row r="359" spans="1:15" x14ac:dyDescent="0.25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3.8411036368953373</v>
      </c>
      <c r="G359" s="1">
        <f>IFERROR(G131/SUM(G131,G196),0)*'[1]Electricity and CHPs_IN'!C$26</f>
        <v>3.655671068424768</v>
      </c>
      <c r="H359" s="1">
        <f>IFERROR(H131/SUM(H131,H196),0)*'[1]Electricity and CHPs_IN'!D$26</f>
        <v>3.6645182900939623</v>
      </c>
      <c r="I359" s="1">
        <f>IFERROR(I131/SUM(I131,I196),0)*'[1]Electricity and CHPs_IN'!E$26</f>
        <v>3.679500364668177</v>
      </c>
      <c r="J359" s="1">
        <f>IFERROR(J131/SUM(J131,J196),0)*'[1]Electricity and CHPs_IN'!F$26</f>
        <v>2.7970862303793602</v>
      </c>
      <c r="K359" s="1">
        <f>IFERROR(K131/SUM(K131,K196),0)*'[1]Electricity and CHPs_IN'!G$26</f>
        <v>2.3370387516909328</v>
      </c>
    </row>
    <row r="360" spans="1:15" x14ac:dyDescent="0.25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1.0112320948712519</v>
      </c>
      <c r="K360" s="1">
        <f>IFERROR(K132/SUM(K132,K197),0)*'[1]Electricity and CHPs_IN'!G$27</f>
        <v>1.3367857970460972</v>
      </c>
    </row>
    <row r="361" spans="1:15" x14ac:dyDescent="0.25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0.39444662670090463</v>
      </c>
      <c r="G361" s="1">
        <f>IFERROR(G133/SUM(G133,G272),0)*'[1]Electricity and CHPs_IN'!C$44</f>
        <v>0.40919437373587703</v>
      </c>
      <c r="H361" s="1">
        <f>IFERROR(H133/SUM(H133,H272),0)*'[1]Electricity and CHPs_IN'!D$44</f>
        <v>0.63366225353741734</v>
      </c>
      <c r="I361" s="1">
        <f>IFERROR(I133/SUM(I133,I272),0)*'[1]Electricity and CHPs_IN'!E$44</f>
        <v>0.69431449391290034</v>
      </c>
      <c r="J361" s="1">
        <f>IFERROR(J133/SUM(J133,J272),0)*'[1]Electricity and CHPs_IN'!F$44</f>
        <v>0.16063197206661839</v>
      </c>
      <c r="K361" s="1">
        <f>IFERROR(K133/SUM(K133,K272),0)*'[1]Electricity and CHPs_IN'!G$44</f>
        <v>3.4255550755808115E-4</v>
      </c>
    </row>
    <row r="362" spans="1:15" x14ac:dyDescent="0.25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0.71077661145105242</v>
      </c>
      <c r="K362" s="1">
        <f>IFERROR(K134/SUM(K134,K273),0)*'[1]Electricity and CHPs_IN'!G$45</f>
        <v>2.4199506951080711</v>
      </c>
      <c r="O362" s="4"/>
    </row>
    <row r="363" spans="1:15" x14ac:dyDescent="0.25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11.022349499332726</v>
      </c>
      <c r="G363" s="1">
        <f t="shared" ref="G363:K363" si="214">SUM(G364:G367)</f>
        <v>12.042730421987642</v>
      </c>
      <c r="H363" s="1">
        <f t="shared" si="214"/>
        <v>12.199690189135165</v>
      </c>
      <c r="I363" s="1">
        <f t="shared" si="214"/>
        <v>12.188049042284518</v>
      </c>
      <c r="J363" s="1">
        <f t="shared" si="214"/>
        <v>12.860910451084521</v>
      </c>
      <c r="K363" s="1">
        <f t="shared" si="214"/>
        <v>14.854643470784833</v>
      </c>
      <c r="O363" s="7"/>
    </row>
    <row r="364" spans="1:15" x14ac:dyDescent="0.25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9.101797680885058</v>
      </c>
      <c r="G364" s="1">
        <f t="shared" ref="G364:K364" si="215">G357*IFERROR(G136/G129,0)</f>
        <v>10.214894887775259</v>
      </c>
      <c r="H364" s="1">
        <f t="shared" si="215"/>
        <v>10.367431044088184</v>
      </c>
      <c r="I364" s="1">
        <f t="shared" si="215"/>
        <v>10.348298859950431</v>
      </c>
      <c r="J364" s="1">
        <f t="shared" si="215"/>
        <v>6.43335211475266</v>
      </c>
      <c r="K364" s="1">
        <f t="shared" si="215"/>
        <v>6.5090831518675571</v>
      </c>
      <c r="O364" s="1"/>
    </row>
    <row r="365" spans="1:15" x14ac:dyDescent="0.25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4.5233991737065544</v>
      </c>
      <c r="K365" s="1">
        <f t="shared" si="216"/>
        <v>6.5086480445487611</v>
      </c>
    </row>
    <row r="366" spans="1:15" x14ac:dyDescent="0.25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1.9205518184476686</v>
      </c>
      <c r="G366" s="1">
        <f t="shared" si="217"/>
        <v>1.8278355342123838</v>
      </c>
      <c r="H366" s="1">
        <f t="shared" si="217"/>
        <v>1.8322591450469812</v>
      </c>
      <c r="I366" s="1">
        <f t="shared" si="217"/>
        <v>1.8397501823340885</v>
      </c>
      <c r="J366" s="1">
        <f t="shared" si="217"/>
        <v>1.3985431151896801</v>
      </c>
      <c r="K366" s="1">
        <f t="shared" si="217"/>
        <v>1.1685193758454664</v>
      </c>
    </row>
    <row r="367" spans="1:15" x14ac:dyDescent="0.25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0.50561604743562594</v>
      </c>
      <c r="K367" s="1">
        <f t="shared" si="218"/>
        <v>0.66839289852304862</v>
      </c>
    </row>
    <row r="368" spans="1:15" x14ac:dyDescent="0.25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25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25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11.416796126033631</v>
      </c>
      <c r="G370" s="1">
        <f t="shared" ref="G370:K370" si="221">SUM(G371:G376)</f>
        <v>12.451924795723521</v>
      </c>
      <c r="H370" s="1">
        <f t="shared" si="221"/>
        <v>12.833352442672584</v>
      </c>
      <c r="I370" s="1">
        <f t="shared" si="221"/>
        <v>12.88236353619742</v>
      </c>
      <c r="J370" s="1">
        <f t="shared" si="221"/>
        <v>13.732319034602192</v>
      </c>
      <c r="K370" s="1">
        <f t="shared" si="221"/>
        <v>17.274936721400461</v>
      </c>
      <c r="M370" s="1"/>
      <c r="N370" s="1"/>
      <c r="O370" s="1"/>
    </row>
    <row r="371" spans="1:15" x14ac:dyDescent="0.25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9.101797680885058</v>
      </c>
      <c r="G371" s="1">
        <f t="shared" si="222"/>
        <v>10.214894887775259</v>
      </c>
      <c r="H371" s="1">
        <f t="shared" si="222"/>
        <v>10.367431044088185</v>
      </c>
      <c r="I371" s="1">
        <f t="shared" si="222"/>
        <v>10.348298859950432</v>
      </c>
      <c r="J371" s="1">
        <f t="shared" si="222"/>
        <v>6.43335211475266</v>
      </c>
      <c r="K371" s="1">
        <f t="shared" si="222"/>
        <v>6.5090831518675571</v>
      </c>
      <c r="M371" s="1"/>
      <c r="N371" s="1"/>
      <c r="O371" s="1"/>
    </row>
    <row r="372" spans="1:15" x14ac:dyDescent="0.25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4.5233991737065544</v>
      </c>
      <c r="K372" s="1">
        <f t="shared" si="223"/>
        <v>6.5086480445487611</v>
      </c>
    </row>
    <row r="373" spans="1:15" x14ac:dyDescent="0.25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1.9205518184476686</v>
      </c>
      <c r="G373" s="1">
        <f t="shared" si="224"/>
        <v>1.8278355342123842</v>
      </c>
      <c r="H373" s="1">
        <f t="shared" si="224"/>
        <v>1.8322591450469812</v>
      </c>
      <c r="I373" s="1">
        <f t="shared" si="224"/>
        <v>1.8397501823340885</v>
      </c>
      <c r="J373" s="1">
        <f t="shared" si="224"/>
        <v>1.3985431151896801</v>
      </c>
      <c r="K373" s="1">
        <f t="shared" si="224"/>
        <v>1.1685193758454664</v>
      </c>
    </row>
    <row r="374" spans="1:15" x14ac:dyDescent="0.25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0.50561604743562594</v>
      </c>
      <c r="K374" s="1">
        <f t="shared" si="225"/>
        <v>0.66839289852304862</v>
      </c>
    </row>
    <row r="375" spans="1:15" x14ac:dyDescent="0.25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0.39444662670090463</v>
      </c>
      <c r="G375" s="1">
        <f t="shared" ref="G375:K375" si="226">G361</f>
        <v>0.40919437373587703</v>
      </c>
      <c r="H375" s="1">
        <f t="shared" si="226"/>
        <v>0.63366225353741734</v>
      </c>
      <c r="I375" s="1">
        <f t="shared" si="226"/>
        <v>0.69431449391290034</v>
      </c>
      <c r="J375" s="1">
        <f t="shared" si="226"/>
        <v>0.16063197206661839</v>
      </c>
      <c r="K375" s="1">
        <f t="shared" si="226"/>
        <v>3.4255550755808115E-4</v>
      </c>
    </row>
    <row r="376" spans="1:15" x14ac:dyDescent="0.25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0.71077661145105242</v>
      </c>
      <c r="K376" s="1">
        <f t="shared" si="227"/>
        <v>2.4199506951080711</v>
      </c>
    </row>
    <row r="377" spans="1:15" x14ac:dyDescent="0.25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0.6157257973965139</v>
      </c>
      <c r="G377" s="1">
        <f t="shared" ref="G377:K377" si="228">SUM(G378:G384)</f>
        <v>0.57298912661670121</v>
      </c>
      <c r="H377" s="1">
        <f t="shared" si="228"/>
        <v>1.4608324839192228</v>
      </c>
      <c r="I377" s="1">
        <f t="shared" si="228"/>
        <v>2.5122226242891785</v>
      </c>
      <c r="J377" s="1">
        <f t="shared" si="228"/>
        <v>4.1626730022711458</v>
      </c>
      <c r="K377" s="1">
        <f t="shared" si="228"/>
        <v>27.847985716724672</v>
      </c>
    </row>
    <row r="378" spans="1:15" x14ac:dyDescent="0.25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0.43461231530093875</v>
      </c>
      <c r="G378" s="1">
        <f>IFERROR(G150/SUM(G150,G205),0)*'[1]Electricity and CHPs_IN'!C$25</f>
        <v>5.7652032786267751E-2</v>
      </c>
      <c r="H378" s="1">
        <f>IFERROR(H150/SUM(H150,H205),0)*'[1]Electricity and CHPs_IN'!D$25</f>
        <v>0.33043426521911257</v>
      </c>
      <c r="I378" s="1">
        <f>IFERROR(I150/SUM(I150,I205),0)*'[1]Electricity and CHPs_IN'!E$25</f>
        <v>4.3183603250460233E-3</v>
      </c>
      <c r="J378" s="1">
        <f>IFERROR(J150/SUM(J150,J205),0)*'[1]Electricity and CHPs_IN'!F$25</f>
        <v>0.60788717371294243</v>
      </c>
      <c r="K378" s="1">
        <f>IFERROR(K150/SUM(K150,K205),0)*'[1]Electricity and CHPs_IN'!G$25</f>
        <v>3.2355966466745845E-4</v>
      </c>
    </row>
    <row r="379" spans="1:15" x14ac:dyDescent="0.25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1.0498405317437325E-2</v>
      </c>
      <c r="K379" s="1">
        <f>'[1]Electricity and CHPs_IN'!G$31</f>
        <v>22.436654409917413</v>
      </c>
    </row>
    <row r="380" spans="1:15" x14ac:dyDescent="0.25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0.18111348209557515</v>
      </c>
      <c r="G380" s="1">
        <f>IFERROR(G152/SUM(G152,G281),0)*'[1]Electricity and CHPs_IN'!C$42</f>
        <v>0.51533709383043347</v>
      </c>
      <c r="H380" s="1">
        <f>IFERROR(H152/SUM(H152,H281),0)*'[1]Electricity and CHPs_IN'!D$42</f>
        <v>1.1303982187001103</v>
      </c>
      <c r="I380" s="1">
        <f>IFERROR(I152/SUM(I152,I281),0)*'[1]Electricity and CHPs_IN'!E$42</f>
        <v>2.5006924497311962</v>
      </c>
      <c r="J380" s="1">
        <f>IFERROR(J152/SUM(J152,J281),0)*'[1]Electricity and CHPs_IN'!F$42</f>
        <v>3.1478794493953712</v>
      </c>
      <c r="K380" s="1">
        <f>IFERROR(K152/SUM(K152,K281),0)*'[1]Electricity and CHPs_IN'!G$42</f>
        <v>6.3143226925196927E-4</v>
      </c>
    </row>
    <row r="381" spans="1:15" x14ac:dyDescent="0.25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0.38650311414454652</v>
      </c>
      <c r="K381" s="1">
        <f>IFERROR(K153/SUM(K153,K282),0)*'[1]Electricity and CHPs_IN'!G$43</f>
        <v>5.4079200230521343</v>
      </c>
    </row>
    <row r="382" spans="1:15" x14ac:dyDescent="0.25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1.426357959762147E-3</v>
      </c>
      <c r="J382" s="1">
        <f>IFERROR(J154/SUM(J283,J154),0)*'[1]Electricity and CHPs_IN'!F$50</f>
        <v>2.1091925545771422E-3</v>
      </c>
      <c r="K382" s="1">
        <f>IFERROR(K154/SUM(K283,K154),0)*'[1]Electricity and CHPs_IN'!G$50</f>
        <v>6.3272133851484641E-4</v>
      </c>
    </row>
    <row r="383" spans="1:15" x14ac:dyDescent="0.25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2.7919928765921661E-3</v>
      </c>
      <c r="J383" s="1">
        <f>IFERROR(J155/SUM(J284,J155),0)*'[1]Electricity and CHPs_IN'!F$53</f>
        <v>3.8666404126770216E-3</v>
      </c>
      <c r="K383" s="1">
        <f>IFERROR(K155/SUM(K284,K155),0)*'[1]Electricity and CHPs_IN'!G$53</f>
        <v>1.0525108145210931E-3</v>
      </c>
    </row>
    <row r="384" spans="1:15" x14ac:dyDescent="0.25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2.9934633965818472E-3</v>
      </c>
      <c r="J384" s="1">
        <f>IFERROR(J156/SUM(J285,J156),0)*'[1]Electricity and CHPs_IN'!F$56</f>
        <v>3.9290267335941754E-3</v>
      </c>
      <c r="K384" s="1">
        <f>IFERROR(K156/SUM(K285,K156),0)*'[1]Electricity and CHPs_IN'!G$56</f>
        <v>7.7105966816741207E-4</v>
      </c>
    </row>
    <row r="385" spans="1:11" x14ac:dyDescent="0.25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0.54529223837012331</v>
      </c>
      <c r="H385" s="1">
        <f t="shared" si="229"/>
        <v>1.9633422337644117</v>
      </c>
      <c r="I385" s="1">
        <f t="shared" si="229"/>
        <v>4.1997600244963245</v>
      </c>
      <c r="J385" s="1">
        <f t="shared" si="229"/>
        <v>9.5054845290646135</v>
      </c>
      <c r="K385" s="1">
        <f t="shared" si="229"/>
        <v>15.483438812027929</v>
      </c>
    </row>
    <row r="386" spans="1:11" x14ac:dyDescent="0.25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0.54529223837012331</v>
      </c>
      <c r="H386" s="1">
        <f>'[1]Electricity and CHPs_IN'!D$33</f>
        <v>1.9633422337644117</v>
      </c>
      <c r="I386" s="1">
        <f>'[1]Electricity and CHPs_IN'!E$33</f>
        <v>4.1997600244963245</v>
      </c>
      <c r="J386" s="1">
        <f>'[1]Electricity and CHPs_IN'!F$33</f>
        <v>9.5054845290646135</v>
      </c>
      <c r="K386" s="1">
        <f>'[1]Electricity and CHPs_IN'!G$33</f>
        <v>15.483438812027929</v>
      </c>
    </row>
    <row r="387" spans="1:11" x14ac:dyDescent="0.25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12.822599810597149</v>
      </c>
      <c r="H387" s="1">
        <f t="shared" si="230"/>
        <v>28.800012677555536</v>
      </c>
      <c r="I387" s="1">
        <f t="shared" si="230"/>
        <v>36.924149576945432</v>
      </c>
      <c r="J387" s="1">
        <f t="shared" si="230"/>
        <v>75.679306665119071</v>
      </c>
      <c r="K387" s="1">
        <f t="shared" si="230"/>
        <v>104.87851334692306</v>
      </c>
    </row>
    <row r="388" spans="1:11" x14ac:dyDescent="0.25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0.14080454933246417</v>
      </c>
      <c r="I388" s="1">
        <f>'[1]Electricity and CHPs_IN'!E34</f>
        <v>0.15586504811763779</v>
      </c>
      <c r="J388" s="1">
        <f>'[1]Electricity and CHPs_IN'!F34</f>
        <v>3.7042504879862603</v>
      </c>
      <c r="K388" s="1">
        <f>'[1]Electricity and CHPs_IN'!G34</f>
        <v>8.1500164179867802</v>
      </c>
    </row>
    <row r="389" spans="1:11" x14ac:dyDescent="0.25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4.8498358494891498</v>
      </c>
      <c r="H389" s="1">
        <f>'[1]Electricity and CHPs_IN'!D35</f>
        <v>9.5945035688359557</v>
      </c>
      <c r="I389" s="1">
        <f>'[1]Electricity and CHPs_IN'!E35</f>
        <v>12.306506660757115</v>
      </c>
      <c r="J389" s="1">
        <f>'[1]Electricity and CHPs_IN'!F35</f>
        <v>39.100410157928245</v>
      </c>
      <c r="K389" s="1">
        <f>'[1]Electricity and CHPs_IN'!G35</f>
        <v>52.547693487017966</v>
      </c>
    </row>
    <row r="390" spans="1:11" x14ac:dyDescent="0.25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3.3906944476468097</v>
      </c>
      <c r="H390" s="1">
        <f>'[1]Electricity and CHPs_IN'!D36</f>
        <v>8.0482012615416174</v>
      </c>
      <c r="I390" s="1">
        <f>'[1]Electricity and CHPs_IN'!E36</f>
        <v>10.326583151962179</v>
      </c>
      <c r="J390" s="1">
        <f>'[1]Electricity and CHPs_IN'!F36</f>
        <v>13.878080098099504</v>
      </c>
      <c r="K390" s="1">
        <f>'[1]Electricity and CHPs_IN'!G36</f>
        <v>18.650985899804841</v>
      </c>
    </row>
    <row r="391" spans="1:11" x14ac:dyDescent="0.25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1.2876143589294546</v>
      </c>
      <c r="H391" s="1">
        <f>'[1]Electricity and CHPs_IN'!D37</f>
        <v>4.1841048000093091</v>
      </c>
      <c r="I391" s="1">
        <f>'[1]Electricity and CHPs_IN'!E37</f>
        <v>5.3685953409980849</v>
      </c>
      <c r="J391" s="1">
        <f>'[1]Electricity and CHPs_IN'!F37</f>
        <v>7.2149774525101726</v>
      </c>
      <c r="K391" s="1">
        <f>'[1]Electricity and CHPs_IN'!G37</f>
        <v>9.6963415801254449</v>
      </c>
    </row>
    <row r="392" spans="1:11" x14ac:dyDescent="0.25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3.2944551545317338</v>
      </c>
      <c r="H392" s="1">
        <f>'[1]Electricity and CHPs_IN'!D38</f>
        <v>6.8323984978361887</v>
      </c>
      <c r="I392" s="1">
        <f>'[1]Electricity and CHPs_IN'!E38</f>
        <v>8.7665993751104168</v>
      </c>
      <c r="J392" s="1">
        <f>'[1]Electricity and CHPs_IN'!F38</f>
        <v>11.781588468594883</v>
      </c>
      <c r="K392" s="1">
        <f>'[1]Electricity and CHPs_IN'!G38</f>
        <v>15.833475961988031</v>
      </c>
    </row>
    <row r="393" spans="1:11" x14ac:dyDescent="0.25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25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2.2427286902557554E-2</v>
      </c>
      <c r="J394" s="1">
        <f>'[1]Electricity and CHPs_IN'!F$32</f>
        <v>0.12492065180465514</v>
      </c>
      <c r="K394" s="1">
        <f>'[1]Electricity and CHPs_IN'!G$32</f>
        <v>49.195935322670522</v>
      </c>
    </row>
    <row r="395" spans="1:11" x14ac:dyDescent="0.25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2.4998343751362513E-3</v>
      </c>
      <c r="J395" s="1">
        <f t="shared" ref="J395" si="235">SUM(J396:J398)</f>
        <v>0.27792111106742928</v>
      </c>
      <c r="K395" s="1">
        <f t="shared" ref="K395" si="236">SUM(K396:K398)</f>
        <v>0.1839181905713575</v>
      </c>
    </row>
    <row r="396" spans="1:11" x14ac:dyDescent="0.25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1.7120197572765006E-2</v>
      </c>
      <c r="K396" s="1">
        <f>IFERROR(K168/SUM(K168,K207),0)*'[1]Electricity and CHPs_IN'!G$30</f>
        <v>1.5493313347585726E-2</v>
      </c>
    </row>
    <row r="397" spans="1:11" x14ac:dyDescent="0.25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1.4478574137058464E-3</v>
      </c>
      <c r="J397" s="1">
        <f>IFERROR(J169/SUM(J169,J287),0)*'[1]Electricity and CHPs_IN'!F$46</f>
        <v>0.25802633234025663</v>
      </c>
      <c r="K397" s="1">
        <f>IFERROR(K169/SUM(K169,K287),0)*'[1]Electricity and CHPs_IN'!G$46</f>
        <v>0.16627259693781507</v>
      </c>
    </row>
    <row r="398" spans="1:11" x14ac:dyDescent="0.25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1.0519769614304047E-3</v>
      </c>
      <c r="J398" s="1">
        <f>IFERROR(J170/SUM(J170,J288),0)*'[1]Electricity and CHPs_IN'!F$57</f>
        <v>2.7745811544076394E-3</v>
      </c>
      <c r="K398" s="1">
        <f>IFERROR(K170/SUM(K170,K288),0)*'[1]Electricity and CHPs_IN'!G$57</f>
        <v>2.1522802859567096E-3</v>
      </c>
    </row>
    <row r="399" spans="1:11" x14ac:dyDescent="0.25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0.15943206536487139</v>
      </c>
      <c r="G399" s="1">
        <f t="shared" ref="G399:K399" si="237">SUM(G400:G406)</f>
        <v>3.863846957666571E-2</v>
      </c>
      <c r="H399" s="1">
        <f t="shared" si="237"/>
        <v>0.15933597480663791</v>
      </c>
      <c r="I399" s="1">
        <f t="shared" si="237"/>
        <v>4.5450794319136914E-2</v>
      </c>
      <c r="J399" s="1">
        <f t="shared" si="237"/>
        <v>0.55123888663783305</v>
      </c>
      <c r="K399" s="1">
        <f t="shared" si="237"/>
        <v>2.4103665079352794</v>
      </c>
    </row>
    <row r="400" spans="1:11" x14ac:dyDescent="0.25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0.13508804730879187</v>
      </c>
      <c r="G400" s="1">
        <f>'[1]Electricity and CHPs_IN'!C63</f>
        <v>1.6568131794993494E-2</v>
      </c>
      <c r="H400" s="1">
        <f>'[1]Electricity and CHPs_IN'!D63</f>
        <v>0.13497997646337667</v>
      </c>
      <c r="I400" s="1">
        <f>'[1]Electricity and CHPs_IN'!E63</f>
        <v>2.6827908290231045E-3</v>
      </c>
      <c r="J400" s="1">
        <f>'[1]Electricity and CHPs_IN'!F63</f>
        <v>6.5690585772252182E-3</v>
      </c>
      <c r="K400" s="1">
        <f>'[1]Electricity and CHPs_IN'!G63</f>
        <v>0.13493249172205396</v>
      </c>
    </row>
    <row r="401" spans="1:19" x14ac:dyDescent="0.25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6.0360572735328431E-3</v>
      </c>
      <c r="G401" s="1">
        <f>'[1]Electricity and CHPs_IN'!C64</f>
        <v>4.9687590342632326E-3</v>
      </c>
      <c r="H401" s="1">
        <f>'[1]Electricity and CHPs_IN'!D64</f>
        <v>6.0062803600734512E-3</v>
      </c>
      <c r="I401" s="1">
        <f>'[1]Electricity and CHPs_IN'!E64</f>
        <v>3.2033465169799226E-3</v>
      </c>
      <c r="J401" s="1">
        <f>'[1]Electricity and CHPs_IN'!F64</f>
        <v>8.5590575953937542E-2</v>
      </c>
      <c r="K401" s="1">
        <f>'[1]Electricity and CHPs_IN'!G64</f>
        <v>1.7669409072232034</v>
      </c>
    </row>
    <row r="402" spans="1:19" x14ac:dyDescent="0.25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5.4145038309674131E-3</v>
      </c>
      <c r="G402" s="1">
        <f>'[1]Electricity and CHPs_IN'!C65</f>
        <v>4.2234205062193836E-3</v>
      </c>
      <c r="H402" s="1">
        <f>'[1]Electricity and CHPs_IN'!D65</f>
        <v>5.3510659040013455E-3</v>
      </c>
      <c r="I402" s="1">
        <f>'[1]Electricity and CHPs_IN'!E65</f>
        <v>2.9859070339456964E-3</v>
      </c>
      <c r="J402" s="1">
        <f>'[1]Electricity and CHPs_IN'!F65</f>
        <v>7.787575347472318E-3</v>
      </c>
      <c r="K402" s="1">
        <f>'[1]Electricity and CHPs_IN'!G65</f>
        <v>2.8579459480827425E-2</v>
      </c>
    </row>
    <row r="403" spans="1:19" x14ac:dyDescent="0.25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1.9252397027146343E-3</v>
      </c>
      <c r="G403" s="1">
        <f>'[1]Electricity and CHPs_IN'!C66</f>
        <v>1.9223756467697725E-3</v>
      </c>
      <c r="H403" s="1">
        <f>'[1]Electricity and CHPs_IN'!D66</f>
        <v>1.9373953064532189E-3</v>
      </c>
      <c r="I403" s="1">
        <f>'[1]Electricity and CHPs_IN'!E66</f>
        <v>3.0823662617385041E-3</v>
      </c>
      <c r="J403" s="1">
        <f>'[1]Electricity and CHPs_IN'!F66</f>
        <v>5.5711186747695084E-3</v>
      </c>
      <c r="K403" s="1">
        <f>'[1]Electricity and CHPs_IN'!G66</f>
        <v>4.1693342130400815E-3</v>
      </c>
    </row>
    <row r="404" spans="1:19" x14ac:dyDescent="0.25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4.518370681822057E-3</v>
      </c>
      <c r="G404" s="1">
        <f>'[1]Electricity and CHPs_IN'!C67</f>
        <v>4.5135105153441294E-3</v>
      </c>
      <c r="H404" s="1">
        <f>'[1]Electricity and CHPs_IN'!D67</f>
        <v>4.558715958901137E-3</v>
      </c>
      <c r="I404" s="1">
        <f>'[1]Electricity and CHPs_IN'!E67</f>
        <v>1.5164248897174442E-2</v>
      </c>
      <c r="J404" s="1">
        <f>'[1]Electricity and CHPs_IN'!F67</f>
        <v>0.22039008977904107</v>
      </c>
      <c r="K404" s="1">
        <f>'[1]Electricity and CHPs_IN'!G67</f>
        <v>0.23609328681837674</v>
      </c>
    </row>
    <row r="405" spans="1:19" x14ac:dyDescent="0.25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4.5183185094243E-3</v>
      </c>
      <c r="G405" s="1">
        <f>'[1]Electricity and CHPs_IN'!C68</f>
        <v>4.513452441006989E-3</v>
      </c>
      <c r="H405" s="1">
        <f>'[1]Electricity and CHPs_IN'!D68</f>
        <v>4.5586651990386397E-3</v>
      </c>
      <c r="I405" s="1">
        <f>'[1]Electricity and CHPs_IN'!E68</f>
        <v>1.5162034969238299E-2</v>
      </c>
      <c r="J405" s="1">
        <f>'[1]Electricity and CHPs_IN'!F68</f>
        <v>0.22039179410884363</v>
      </c>
      <c r="K405" s="1">
        <f>'[1]Electricity and CHPs_IN'!G68</f>
        <v>0.23612034055922704</v>
      </c>
    </row>
    <row r="406" spans="1:19" x14ac:dyDescent="0.25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1.9315280576182509E-3</v>
      </c>
      <c r="G406" s="1">
        <f>'[1]Electricity and CHPs_IN'!C69</f>
        <v>1.9288196380687099E-3</v>
      </c>
      <c r="H406" s="1">
        <f>'[1]Electricity and CHPs_IN'!D69</f>
        <v>1.9438756147934406E-3</v>
      </c>
      <c r="I406" s="1">
        <f>'[1]Electricity and CHPs_IN'!E69</f>
        <v>3.1700998110369438E-3</v>
      </c>
      <c r="J406" s="1">
        <f>'[1]Electricity and CHPs_IN'!F69</f>
        <v>4.938674196543833E-3</v>
      </c>
      <c r="K406" s="1">
        <f>'[1]Electricity and CHPs_IN'!G69</f>
        <v>3.5306879185506954E-3</v>
      </c>
    </row>
    <row r="407" spans="1:19" x14ac:dyDescent="0.25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55.788914281823097</v>
      </c>
      <c r="G407" s="3">
        <f t="shared" ref="G407:K407" si="239">G408+G461</f>
        <v>53.955636056274329</v>
      </c>
      <c r="H407" s="3">
        <f t="shared" si="239"/>
        <v>56.168447586370732</v>
      </c>
      <c r="I407" s="3">
        <f t="shared" si="239"/>
        <v>57.149179043244878</v>
      </c>
      <c r="J407" s="3">
        <f t="shared" si="239"/>
        <v>59.331909966499012</v>
      </c>
      <c r="K407" s="3">
        <f t="shared" si="239"/>
        <v>64.336218793387459</v>
      </c>
      <c r="M407" s="11"/>
      <c r="N407" s="11"/>
      <c r="O407" s="11"/>
      <c r="P407" s="11"/>
      <c r="Q407" s="11"/>
      <c r="R407" s="11"/>
      <c r="S407" s="11"/>
    </row>
    <row r="408" spans="1:19" x14ac:dyDescent="0.25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47.837089951574256</v>
      </c>
      <c r="G408" s="1">
        <f t="shared" si="240"/>
        <v>45.314920649978859</v>
      </c>
      <c r="H408" s="1">
        <f t="shared" si="240"/>
        <v>44.947950512811737</v>
      </c>
      <c r="I408" s="1">
        <f t="shared" si="240"/>
        <v>40.768436231516105</v>
      </c>
      <c r="J408" s="1">
        <f t="shared" si="240"/>
        <v>40.024787563242008</v>
      </c>
      <c r="K408" s="1">
        <f t="shared" si="240"/>
        <v>36.9160345213851</v>
      </c>
      <c r="M408" s="11"/>
      <c r="N408" s="11"/>
      <c r="O408" s="11"/>
      <c r="P408" s="11"/>
      <c r="Q408" s="11"/>
      <c r="R408" s="11"/>
      <c r="S408" s="11"/>
    </row>
    <row r="409" spans="1:19" x14ac:dyDescent="0.25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39.563127533743931</v>
      </c>
      <c r="G409" s="1">
        <f t="shared" ref="G409:K409" si="241">SUM(G410,G416,G425,G434,G436)</f>
        <v>34.028813252328973</v>
      </c>
      <c r="H409" s="1">
        <f t="shared" si="241"/>
        <v>34.941173349004188</v>
      </c>
      <c r="I409" s="1">
        <f t="shared" si="241"/>
        <v>33.591629797283375</v>
      </c>
      <c r="J409" s="1">
        <f t="shared" si="241"/>
        <v>34.143381567103532</v>
      </c>
      <c r="K409" s="1">
        <f t="shared" si="241"/>
        <v>29.068837862020285</v>
      </c>
    </row>
    <row r="410" spans="1:19" x14ac:dyDescent="0.25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2.1306761255801755E-2</v>
      </c>
      <c r="G410" s="1">
        <f t="shared" ref="G410:K410" si="242">G411</f>
        <v>2.4484199041897763E-3</v>
      </c>
      <c r="H410" s="1">
        <f t="shared" si="242"/>
        <v>1.0514100886819002E-2</v>
      </c>
      <c r="I410" s="1">
        <f t="shared" si="242"/>
        <v>2.8099531745327121E-3</v>
      </c>
      <c r="J410" s="1">
        <f t="shared" si="242"/>
        <v>2.9731295529154792E-3</v>
      </c>
      <c r="K410" s="1">
        <f t="shared" si="242"/>
        <v>2.5757700742321131E-5</v>
      </c>
    </row>
    <row r="411" spans="1:19" x14ac:dyDescent="0.25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2.1306761255801755E-2</v>
      </c>
      <c r="G411" s="1">
        <f>'[1]Electricity and CHPs_IN'!C$28-G298</f>
        <v>2.4484199041897763E-3</v>
      </c>
      <c r="H411" s="1">
        <f>'[1]Electricity and CHPs_IN'!D$28-H298</f>
        <v>1.0514100886819002E-2</v>
      </c>
      <c r="I411" s="1">
        <f>'[1]Electricity and CHPs_IN'!E$28-I298</f>
        <v>2.8099531745327121E-3</v>
      </c>
      <c r="J411" s="1">
        <f>'[1]Electricity and CHPs_IN'!F$28-J298</f>
        <v>2.9731295529154792E-3</v>
      </c>
      <c r="K411" s="1">
        <f>'[1]Electricity and CHPs_IN'!G$28-K298</f>
        <v>2.5757700742321131E-5</v>
      </c>
    </row>
    <row r="412" spans="1:19" x14ac:dyDescent="0.25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2.1306761255801755E-2</v>
      </c>
      <c r="G412" s="1">
        <f t="shared" ref="G412:K412" si="243">G413</f>
        <v>2.4484199041897763E-3</v>
      </c>
      <c r="H412" s="1">
        <f t="shared" si="243"/>
        <v>1.0514100886819002E-2</v>
      </c>
      <c r="I412" s="1">
        <f t="shared" si="243"/>
        <v>2.8099531745327121E-3</v>
      </c>
      <c r="J412" s="1">
        <f t="shared" si="243"/>
        <v>2.9731295529154792E-3</v>
      </c>
      <c r="K412" s="1">
        <f t="shared" si="243"/>
        <v>2.5757700742321131E-5</v>
      </c>
    </row>
    <row r="413" spans="1:19" x14ac:dyDescent="0.25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2.1306761255801755E-2</v>
      </c>
      <c r="G413" s="1">
        <f t="shared" ref="G413:K413" si="244">G411-G415</f>
        <v>2.4484199041897763E-3</v>
      </c>
      <c r="H413" s="1">
        <f t="shared" si="244"/>
        <v>1.0514100886819002E-2</v>
      </c>
      <c r="I413" s="1">
        <f t="shared" si="244"/>
        <v>2.8099531745327121E-3</v>
      </c>
      <c r="J413" s="1">
        <f t="shared" si="244"/>
        <v>2.9731295529154792E-3</v>
      </c>
      <c r="K413" s="1">
        <f t="shared" si="244"/>
        <v>2.5757700742321131E-5</v>
      </c>
    </row>
    <row r="414" spans="1:19" x14ac:dyDescent="0.25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25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25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2.4019565957139006</v>
      </c>
      <c r="G416" s="1">
        <f t="shared" ref="G416:K416" si="247">SUM(G417:G418)</f>
        <v>2.4988812141289824E-3</v>
      </c>
      <c r="H416" s="1">
        <f t="shared" si="247"/>
        <v>2.1943988331332043E-2</v>
      </c>
      <c r="I416" s="1">
        <f t="shared" si="247"/>
        <v>5.0426361005875844E-2</v>
      </c>
      <c r="J416" s="1">
        <f t="shared" si="247"/>
        <v>5.1533481049105989E-2</v>
      </c>
      <c r="K416" s="1">
        <f t="shared" si="247"/>
        <v>5.3692929524749768E-3</v>
      </c>
    </row>
    <row r="417" spans="1:11" x14ac:dyDescent="0.25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2.4019565957139006</v>
      </c>
      <c r="G417" s="1">
        <f>'[1]Electricity and CHPs_IN'!C$24-G312</f>
        <v>2.4988812141289824E-3</v>
      </c>
      <c r="H417" s="1">
        <f>'[1]Electricity and CHPs_IN'!D$24-H312</f>
        <v>2.1943988331332043E-2</v>
      </c>
      <c r="I417" s="1">
        <f>'[1]Electricity and CHPs_IN'!E$24-I312</f>
        <v>5.0426361005875844E-2</v>
      </c>
      <c r="J417" s="1">
        <f>'[1]Electricity and CHPs_IN'!F$24-J312</f>
        <v>2.9210055269230893E-2</v>
      </c>
      <c r="K417" s="1">
        <f>'[1]Electricity and CHPs_IN'!G$24-K312</f>
        <v>1.6139859964989566E-3</v>
      </c>
    </row>
    <row r="418" spans="1:11" x14ac:dyDescent="0.25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2.2323425779875096E-2</v>
      </c>
      <c r="K418" s="1">
        <f>'[1]Electricity and CHPs_IN'!G$29-K313</f>
        <v>3.7553069559760205E-3</v>
      </c>
    </row>
    <row r="419" spans="1:11" x14ac:dyDescent="0.25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2.3393252847610135</v>
      </c>
      <c r="G419" s="1">
        <f t="shared" ref="G419:K419" si="248">SUM(G420:G421)</f>
        <v>2.317067300627819E-3</v>
      </c>
      <c r="H419" s="1">
        <f t="shared" si="248"/>
        <v>1.9075418861314579E-2</v>
      </c>
      <c r="I419" s="1">
        <f t="shared" si="248"/>
        <v>5.0330374764958705E-2</v>
      </c>
      <c r="J419" s="1">
        <f t="shared" si="248"/>
        <v>5.0383998677613465E-2</v>
      </c>
      <c r="K419" s="1">
        <f t="shared" si="248"/>
        <v>4.7153082358549854E-3</v>
      </c>
    </row>
    <row r="420" spans="1:11" x14ac:dyDescent="0.25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2.3393252847610135</v>
      </c>
      <c r="G420" s="1">
        <f t="shared" ref="G420:K420" si="249">G417-G423</f>
        <v>2.317067300627819E-3</v>
      </c>
      <c r="H420" s="1">
        <f t="shared" si="249"/>
        <v>1.9075418861314579E-2</v>
      </c>
      <c r="I420" s="1">
        <f t="shared" si="249"/>
        <v>5.0330374764958705E-2</v>
      </c>
      <c r="J420" s="1">
        <f t="shared" si="249"/>
        <v>2.8558509072103076E-2</v>
      </c>
      <c r="K420" s="1">
        <f t="shared" si="249"/>
        <v>1.4174010487429467E-3</v>
      </c>
    </row>
    <row r="421" spans="1:11" x14ac:dyDescent="0.25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2.1825489605510385E-2</v>
      </c>
      <c r="K421" s="1">
        <f t="shared" si="250"/>
        <v>3.2979071871120386E-3</v>
      </c>
    </row>
    <row r="422" spans="1:11" x14ac:dyDescent="0.25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6.2631310952886959E-2</v>
      </c>
      <c r="G422" s="1">
        <f t="shared" ref="G422:K422" si="251">SUM(G423:G424)</f>
        <v>1.8181391350116351E-4</v>
      </c>
      <c r="H422" s="1">
        <f t="shared" si="251"/>
        <v>2.8685694700174638E-3</v>
      </c>
      <c r="I422" s="1">
        <f t="shared" si="251"/>
        <v>9.5986240917143005E-5</v>
      </c>
      <c r="J422" s="1">
        <f t="shared" si="251"/>
        <v>1.1494823714925276E-3</v>
      </c>
      <c r="K422" s="1">
        <f t="shared" si="251"/>
        <v>6.5398471661999179E-4</v>
      </c>
    </row>
    <row r="423" spans="1:11" x14ac:dyDescent="0.25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6.2631310952886959E-2</v>
      </c>
      <c r="G423" s="1">
        <f t="shared" ref="G423:K423" si="252">IFERROR(G344/G312,0)*G417</f>
        <v>1.8181391350116351E-4</v>
      </c>
      <c r="H423" s="1">
        <f t="shared" si="252"/>
        <v>2.8685694700174638E-3</v>
      </c>
      <c r="I423" s="1">
        <f t="shared" si="252"/>
        <v>9.5986240917143005E-5</v>
      </c>
      <c r="J423" s="1">
        <f t="shared" si="252"/>
        <v>6.5154619712781616E-4</v>
      </c>
      <c r="K423" s="1">
        <f t="shared" si="252"/>
        <v>1.965849477560099E-4</v>
      </c>
    </row>
    <row r="424" spans="1:11" x14ac:dyDescent="0.25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4.979361743647114E-4</v>
      </c>
      <c r="K424" s="1">
        <f t="shared" si="253"/>
        <v>4.5739976886398191E-4</v>
      </c>
    </row>
    <row r="425" spans="1:11" x14ac:dyDescent="0.25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35.838172252071665</v>
      </c>
      <c r="G425" s="1">
        <f t="shared" ref="G425:K425" si="254">SUM(G426:G427)</f>
        <v>33.784079707785565</v>
      </c>
      <c r="H425" s="1">
        <f t="shared" si="254"/>
        <v>33.829841901340572</v>
      </c>
      <c r="I425" s="1">
        <f t="shared" si="254"/>
        <v>33.527009588645889</v>
      </c>
      <c r="J425" s="1">
        <f t="shared" si="254"/>
        <v>32.478204571098843</v>
      </c>
      <c r="K425" s="1">
        <f t="shared" si="254"/>
        <v>29.042930014777692</v>
      </c>
    </row>
    <row r="426" spans="1:11" x14ac:dyDescent="0.25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35.838172252071665</v>
      </c>
      <c r="G426" s="1">
        <f>'[1]Electricity and CHPs_IN'!C$26-G359</f>
        <v>33.784079707785565</v>
      </c>
      <c r="H426" s="1">
        <f>'[1]Electricity and CHPs_IN'!D$26-H359</f>
        <v>33.829841901340572</v>
      </c>
      <c r="I426" s="1">
        <f>'[1]Electricity and CHPs_IN'!E$26-I359</f>
        <v>33.527009588645889</v>
      </c>
      <c r="J426" s="1">
        <f>'[1]Electricity and CHPs_IN'!F$26-J359</f>
        <v>22.990147968121367</v>
      </c>
      <c r="K426" s="1">
        <f>'[1]Electricity and CHPs_IN'!G$26-K359</f>
        <v>17.199007852949272</v>
      </c>
    </row>
    <row r="427" spans="1:11" x14ac:dyDescent="0.25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9.4880566029774762</v>
      </c>
      <c r="K427" s="1">
        <f>'[1]Electricity and CHPs_IN'!G$27-K360</f>
        <v>11.84392216182842</v>
      </c>
    </row>
    <row r="428" spans="1:11" x14ac:dyDescent="0.25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17.919086126035833</v>
      </c>
      <c r="G428" s="1">
        <f t="shared" ref="G428:K428" si="255">SUM(G429:G430)</f>
        <v>16.892039853892779</v>
      </c>
      <c r="H428" s="1">
        <f t="shared" si="255"/>
        <v>16.914920950670286</v>
      </c>
      <c r="I428" s="1">
        <f t="shared" si="255"/>
        <v>16.763504794322944</v>
      </c>
      <c r="J428" s="1">
        <f t="shared" si="255"/>
        <v>16.239102285549421</v>
      </c>
      <c r="K428" s="1">
        <f t="shared" si="255"/>
        <v>14.521465007388846</v>
      </c>
    </row>
    <row r="429" spans="1:11" x14ac:dyDescent="0.25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17.919086126035833</v>
      </c>
      <c r="G429" s="1">
        <f t="shared" ref="G429:K429" si="256">IFERROR(G366/G359,0)*G426</f>
        <v>16.892039853892779</v>
      </c>
      <c r="H429" s="1">
        <f t="shared" si="256"/>
        <v>16.914920950670286</v>
      </c>
      <c r="I429" s="1">
        <f t="shared" si="256"/>
        <v>16.763504794322944</v>
      </c>
      <c r="J429" s="1">
        <f t="shared" si="256"/>
        <v>11.495073984060683</v>
      </c>
      <c r="K429" s="1">
        <f t="shared" si="256"/>
        <v>8.599503926474636</v>
      </c>
    </row>
    <row r="430" spans="1:11" x14ac:dyDescent="0.25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4.7440283014887381</v>
      </c>
      <c r="K430" s="1">
        <f t="shared" si="257"/>
        <v>5.92196108091421</v>
      </c>
    </row>
    <row r="431" spans="1:11" x14ac:dyDescent="0.25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17.919086126035833</v>
      </c>
      <c r="G431" s="1">
        <f t="shared" ref="G431:K431" si="258">SUM(G432:G433)</f>
        <v>16.892039853892786</v>
      </c>
      <c r="H431" s="1">
        <f t="shared" si="258"/>
        <v>16.914920950670286</v>
      </c>
      <c r="I431" s="1">
        <f t="shared" si="258"/>
        <v>16.763504794322944</v>
      </c>
      <c r="J431" s="1">
        <f t="shared" si="258"/>
        <v>16.239102285549421</v>
      </c>
      <c r="K431" s="1">
        <f t="shared" si="258"/>
        <v>14.521465007388846</v>
      </c>
    </row>
    <row r="432" spans="1:11" x14ac:dyDescent="0.25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17.919086126035833</v>
      </c>
      <c r="G432" s="1">
        <f t="shared" ref="G432:K432" si="259">G426-G429</f>
        <v>16.892039853892786</v>
      </c>
      <c r="H432" s="1">
        <f t="shared" si="259"/>
        <v>16.914920950670286</v>
      </c>
      <c r="I432" s="1">
        <f t="shared" si="259"/>
        <v>16.763504794322944</v>
      </c>
      <c r="J432" s="1">
        <f t="shared" si="259"/>
        <v>11.495073984060683</v>
      </c>
      <c r="K432" s="1">
        <f t="shared" si="259"/>
        <v>8.599503926474636</v>
      </c>
    </row>
    <row r="433" spans="1:11" x14ac:dyDescent="0.25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4.7440283014887381</v>
      </c>
      <c r="K433" s="1">
        <f t="shared" si="260"/>
        <v>5.92196108091421</v>
      </c>
    </row>
    <row r="434" spans="1:11" x14ac:dyDescent="0.25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1.3016919247025596</v>
      </c>
      <c r="G434" s="1">
        <f t="shared" ref="G434:K434" si="261">G435</f>
        <v>0.23978624342508531</v>
      </c>
      <c r="H434" s="1">
        <f t="shared" si="261"/>
        <v>1.07887335844546</v>
      </c>
      <c r="I434" s="1">
        <f t="shared" si="261"/>
        <v>1.138389445707322E-2</v>
      </c>
      <c r="J434" s="1">
        <f t="shared" si="261"/>
        <v>1.5898815740643157</v>
      </c>
      <c r="K434" s="1">
        <f t="shared" si="261"/>
        <v>9.6171069837468356E-4</v>
      </c>
    </row>
    <row r="435" spans="1:11" x14ac:dyDescent="0.25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1.3016919247025596</v>
      </c>
      <c r="G435" s="1">
        <f>'[1]Electricity and CHPs_IN'!C$25-G378</f>
        <v>0.23978624342508531</v>
      </c>
      <c r="H435" s="1">
        <f>'[1]Electricity and CHPs_IN'!D$25-H378</f>
        <v>1.07887335844546</v>
      </c>
      <c r="I435" s="1">
        <f>'[1]Electricity and CHPs_IN'!E$25-I378</f>
        <v>1.138389445707322E-2</v>
      </c>
      <c r="J435" s="1">
        <f>'[1]Electricity and CHPs_IN'!F$25-J378</f>
        <v>1.5898815740643157</v>
      </c>
      <c r="K435" s="1">
        <f>'[1]Electricity and CHPs_IN'!G$25-K378</f>
        <v>9.6171069837468356E-4</v>
      </c>
    </row>
    <row r="436" spans="1:11" x14ac:dyDescent="0.25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2.0788811338357437E-2</v>
      </c>
      <c r="K436" s="1">
        <f t="shared" si="262"/>
        <v>1.9551085891001047E-2</v>
      </c>
    </row>
    <row r="437" spans="1:11" x14ac:dyDescent="0.25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2.0788811338357437E-2</v>
      </c>
      <c r="K437" s="1">
        <f>'[1]Electricity and CHPs_IN'!G$30-K396</f>
        <v>1.9551085891001047E-2</v>
      </c>
    </row>
    <row r="438" spans="1:11" x14ac:dyDescent="0.25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8.2739624178303295</v>
      </c>
      <c r="G438" s="1">
        <f t="shared" ref="G438:K438" si="263">SUM(G439,G445,G447,G453,G455,G457,G459)</f>
        <v>11.286107397649888</v>
      </c>
      <c r="H438" s="1">
        <f t="shared" si="263"/>
        <v>10.006777163807547</v>
      </c>
      <c r="I438" s="1">
        <f t="shared" si="263"/>
        <v>7.1768064342327325</v>
      </c>
      <c r="J438" s="1">
        <f t="shared" si="263"/>
        <v>5.881405996138473</v>
      </c>
      <c r="K438" s="1">
        <f t="shared" si="263"/>
        <v>7.8471966593648119</v>
      </c>
    </row>
    <row r="439" spans="1:11" x14ac:dyDescent="0.25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4.3959782822651015</v>
      </c>
      <c r="G439" s="1">
        <f t="shared" ref="G439:K439" si="264">+G440</f>
        <v>1.7371167872790494</v>
      </c>
      <c r="H439" s="1">
        <f t="shared" si="264"/>
        <v>3.3894250891127595</v>
      </c>
      <c r="I439" s="1">
        <f t="shared" si="264"/>
        <v>0.49822374046135476</v>
      </c>
      <c r="J439" s="1">
        <f t="shared" si="264"/>
        <v>1.0944697200359593E-2</v>
      </c>
      <c r="K439" s="1">
        <f t="shared" si="264"/>
        <v>8.482000961558679E-4</v>
      </c>
    </row>
    <row r="440" spans="1:11" x14ac:dyDescent="0.25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4.3959782822651015</v>
      </c>
      <c r="G440" s="1">
        <f t="shared" ref="G440:K440" si="265">SUM(G442:G444)</f>
        <v>1.7371167872790494</v>
      </c>
      <c r="H440" s="1">
        <f t="shared" si="265"/>
        <v>3.3894250891127595</v>
      </c>
      <c r="I440" s="1">
        <f t="shared" si="265"/>
        <v>0.49822374046135476</v>
      </c>
      <c r="J440" s="1">
        <f t="shared" si="265"/>
        <v>1.0944697200359593E-2</v>
      </c>
      <c r="K440" s="1">
        <f t="shared" si="265"/>
        <v>8.482000961558679E-4</v>
      </c>
    </row>
    <row r="441" spans="1:11" x14ac:dyDescent="0.25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2.0280755237454353</v>
      </c>
      <c r="G441" s="1">
        <f t="shared" ref="G441:K441" si="266">G442</f>
        <v>1.7361816915376185</v>
      </c>
      <c r="H441" s="1">
        <f t="shared" si="266"/>
        <v>3.3850370868346267</v>
      </c>
      <c r="I441" s="1">
        <f t="shared" si="266"/>
        <v>0.49713754577996649</v>
      </c>
      <c r="J441" s="1">
        <f t="shared" si="266"/>
        <v>8.7436843493829963E-3</v>
      </c>
      <c r="K441" s="1">
        <f t="shared" si="266"/>
        <v>1.8623320936151175E-4</v>
      </c>
    </row>
    <row r="442" spans="1:11" x14ac:dyDescent="0.25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2.0280755237454353</v>
      </c>
      <c r="G442" s="1">
        <f>'[1]Electricity and CHPs_IN'!C$90</f>
        <v>1.7361816915376185</v>
      </c>
      <c r="H442" s="1">
        <f>'[1]Electricity and CHPs_IN'!D$90</f>
        <v>3.3850370868346267</v>
      </c>
      <c r="I442" s="1">
        <f>'[1]Electricity and CHPs_IN'!E$90</f>
        <v>0.49713754577996649</v>
      </c>
      <c r="J442" s="1">
        <f>'[1]Electricity and CHPs_IN'!F$90</f>
        <v>8.7436843493829963E-3</v>
      </c>
      <c r="K442" s="1">
        <f>'[1]Electricity and CHPs_IN'!G$90</f>
        <v>1.8623320936151175E-4</v>
      </c>
    </row>
    <row r="443" spans="1:11" x14ac:dyDescent="0.25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1.1839513792598328</v>
      </c>
      <c r="G443" s="1">
        <f t="shared" ref="G443:K443" si="267">G444</f>
        <v>4.675478707153991E-4</v>
      </c>
      <c r="H443" s="1">
        <f t="shared" si="267"/>
        <v>2.1940011390665895E-3</v>
      </c>
      <c r="I443" s="1">
        <f t="shared" si="267"/>
        <v>5.4309734069415353E-4</v>
      </c>
      <c r="J443" s="1">
        <f t="shared" si="267"/>
        <v>1.1005064254882993E-3</v>
      </c>
      <c r="K443" s="1">
        <f t="shared" si="267"/>
        <v>3.3098344339717805E-4</v>
      </c>
    </row>
    <row r="444" spans="1:11" x14ac:dyDescent="0.25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1.1839513792598328</v>
      </c>
      <c r="G444" s="1">
        <f>'[1]Electricity and CHPs_IN'!C$91</f>
        <v>4.675478707153991E-4</v>
      </c>
      <c r="H444" s="1">
        <f>'[1]Electricity and CHPs_IN'!D$91</f>
        <v>2.1940011390665895E-3</v>
      </c>
      <c r="I444" s="1">
        <f>'[1]Electricity and CHPs_IN'!E$91</f>
        <v>5.4309734069415353E-4</v>
      </c>
      <c r="J444" s="1">
        <f>'[1]Electricity and CHPs_IN'!F$91</f>
        <v>1.1005064254882993E-3</v>
      </c>
      <c r="K444" s="1">
        <f>'[1]Electricity and CHPs_IN'!G$91</f>
        <v>3.3098344339717805E-4</v>
      </c>
    </row>
    <row r="445" spans="1:11" x14ac:dyDescent="0.25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1.4500017465242498</v>
      </c>
      <c r="G445" s="1">
        <f t="shared" ref="G445:K445" si="268">G446</f>
        <v>3.8012246692691485</v>
      </c>
      <c r="H445" s="1">
        <f t="shared" si="268"/>
        <v>3.8006300864376512</v>
      </c>
      <c r="I445" s="1">
        <f t="shared" si="268"/>
        <v>1.0172481362917034</v>
      </c>
      <c r="J445" s="1">
        <f t="shared" si="268"/>
        <v>0</v>
      </c>
      <c r="K445" s="1">
        <f t="shared" si="268"/>
        <v>0</v>
      </c>
    </row>
    <row r="446" spans="1:11" x14ac:dyDescent="0.25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1.4500017465242498</v>
      </c>
      <c r="G446" s="1">
        <f>'[1]Electricity and CHPs_IN'!C$92</f>
        <v>3.8012246692691485</v>
      </c>
      <c r="H446" s="1">
        <f>'[1]Electricity and CHPs_IN'!D$92</f>
        <v>3.8006300864376512</v>
      </c>
      <c r="I446" s="1">
        <f>'[1]Electricity and CHPs_IN'!E$92</f>
        <v>1.0172481362917034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25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0.21541813813606683</v>
      </c>
      <c r="G447" s="1">
        <f t="shared" ref="G447:K447" si="269">G448</f>
        <v>2.681047092141458</v>
      </c>
      <c r="H447" s="1">
        <f t="shared" si="269"/>
        <v>1.9655994375728514E-3</v>
      </c>
      <c r="I447" s="1">
        <f t="shared" si="269"/>
        <v>7.8383758976856711E-4</v>
      </c>
      <c r="J447" s="1">
        <f t="shared" si="269"/>
        <v>4.1201517808533387E-4</v>
      </c>
      <c r="K447" s="1">
        <f t="shared" si="269"/>
        <v>2.0827293795724532E-6</v>
      </c>
    </row>
    <row r="448" spans="1:11" x14ac:dyDescent="0.25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0.21541813813606683</v>
      </c>
      <c r="G448" s="1">
        <f>'[1]Electricity and CHPs_IN'!C$93</f>
        <v>2.681047092141458</v>
      </c>
      <c r="H448" s="1">
        <f>'[1]Electricity and CHPs_IN'!D$93</f>
        <v>1.9655994375728514E-3</v>
      </c>
      <c r="I448" s="1">
        <f>'[1]Electricity and CHPs_IN'!E$93</f>
        <v>7.8383758976856711E-4</v>
      </c>
      <c r="J448" s="1">
        <f>'[1]Electricity and CHPs_IN'!F$93</f>
        <v>4.1201517808533387E-4</v>
      </c>
      <c r="K448" s="1">
        <f>'[1]Electricity and CHPs_IN'!G$93</f>
        <v>2.0827293795724532E-6</v>
      </c>
    </row>
    <row r="449" spans="1:11" x14ac:dyDescent="0.25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0.21541813813606683</v>
      </c>
      <c r="G449" s="1">
        <f t="shared" ref="G449:K449" si="270">G450</f>
        <v>2.681047092141458</v>
      </c>
      <c r="H449" s="1">
        <f t="shared" si="270"/>
        <v>1.9655994375728514E-3</v>
      </c>
      <c r="I449" s="1">
        <f t="shared" si="270"/>
        <v>7.8383758976856711E-4</v>
      </c>
      <c r="J449" s="1">
        <f t="shared" si="270"/>
        <v>4.1201517808533387E-4</v>
      </c>
      <c r="K449" s="1">
        <f t="shared" si="270"/>
        <v>2.0827293795724532E-6</v>
      </c>
    </row>
    <row r="450" spans="1:11" x14ac:dyDescent="0.25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0.21541813813606683</v>
      </c>
      <c r="G450" s="1">
        <f t="shared" ref="G450:K450" si="271">G448</f>
        <v>2.681047092141458</v>
      </c>
      <c r="H450" s="1">
        <f t="shared" si="271"/>
        <v>1.9655994375728514E-3</v>
      </c>
      <c r="I450" s="1">
        <f t="shared" si="271"/>
        <v>7.8383758976856711E-4</v>
      </c>
      <c r="J450" s="1">
        <f t="shared" si="271"/>
        <v>4.1201517808533387E-4</v>
      </c>
      <c r="K450" s="1">
        <f t="shared" si="271"/>
        <v>2.0827293795724532E-6</v>
      </c>
    </row>
    <row r="451" spans="1:11" x14ac:dyDescent="0.25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25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25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2.2125642509049124</v>
      </c>
      <c r="G453" s="1">
        <f t="shared" ref="G453:K453" si="273">G454</f>
        <v>1.9968402147107251</v>
      </c>
      <c r="H453" s="1">
        <f t="shared" si="273"/>
        <v>1.7120422104773465</v>
      </c>
      <c r="I453" s="1">
        <f t="shared" si="273"/>
        <v>1.3247470344601266</v>
      </c>
      <c r="J453" s="1">
        <f t="shared" si="273"/>
        <v>0.79317758432231977</v>
      </c>
      <c r="K453" s="1">
        <f t="shared" si="273"/>
        <v>0.47491007115515321</v>
      </c>
    </row>
    <row r="454" spans="1:11" x14ac:dyDescent="0.25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2.2125642509049124</v>
      </c>
      <c r="G454" s="1">
        <f>'[1]Electricity and CHPs_IN'!C$94</f>
        <v>1.9968402147107251</v>
      </c>
      <c r="H454" s="1">
        <f>'[1]Electricity and CHPs_IN'!D$94</f>
        <v>1.7120422104773465</v>
      </c>
      <c r="I454" s="1">
        <f>'[1]Electricity and CHPs_IN'!E$94</f>
        <v>1.3247470344601266</v>
      </c>
      <c r="J454" s="1">
        <f>'[1]Electricity and CHPs_IN'!F$94</f>
        <v>0.79317758432231977</v>
      </c>
      <c r="K454" s="1">
        <f>'[1]Electricity and CHPs_IN'!G$94</f>
        <v>0.47491007115515321</v>
      </c>
    </row>
    <row r="455" spans="1:11" x14ac:dyDescent="0.25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0</v>
      </c>
      <c r="J455" s="1">
        <f t="shared" si="274"/>
        <v>3.8335620551695544E-7</v>
      </c>
      <c r="K455" s="1">
        <f t="shared" si="274"/>
        <v>1.1237153983187217E-6</v>
      </c>
    </row>
    <row r="456" spans="1:11" x14ac:dyDescent="0.25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0</v>
      </c>
      <c r="J456" s="1">
        <f>'[1]Electricity and CHPs_IN'!F$95</f>
        <v>3.8335620551695544E-7</v>
      </c>
      <c r="K456" s="1">
        <f>'[1]Electricity and CHPs_IN'!G$95</f>
        <v>1.1237153983187217E-6</v>
      </c>
    </row>
    <row r="457" spans="1:11" x14ac:dyDescent="0.25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1.80247088790466E-4</v>
      </c>
      <c r="K457" s="1">
        <f t="shared" si="275"/>
        <v>1.4932184378206096E-4</v>
      </c>
    </row>
    <row r="458" spans="1:11" x14ac:dyDescent="0.25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1.80247088790466E-4</v>
      </c>
      <c r="K458" s="1">
        <f>'[1]Electricity and CHPs_IN'!G$96</f>
        <v>1.4932184378206096E-4</v>
      </c>
    </row>
    <row r="459" spans="1:11" x14ac:dyDescent="0.25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1.0698786342495072</v>
      </c>
      <c r="H459" s="1">
        <f>H460</f>
        <v>1.1027141783422156</v>
      </c>
      <c r="I459" s="1">
        <f t="shared" ref="I459" si="277">I460</f>
        <v>4.335803685429779</v>
      </c>
      <c r="J459" s="1">
        <f t="shared" ref="J459" si="278">J460</f>
        <v>5.0766910689927123</v>
      </c>
      <c r="K459" s="1">
        <f t="shared" ref="K459" si="279">K460</f>
        <v>7.3712858598249431</v>
      </c>
    </row>
    <row r="460" spans="1:11" x14ac:dyDescent="0.25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1.0698786342495072</v>
      </c>
      <c r="H460" s="1">
        <f>'[1]Electricity and CHPs_IN'!D$97</f>
        <v>1.1027141783422156</v>
      </c>
      <c r="I460" s="1">
        <f>'[1]Electricity and CHPs_IN'!E$97</f>
        <v>4.335803685429779</v>
      </c>
      <c r="J460" s="1">
        <f>'[1]Electricity and CHPs_IN'!F$97</f>
        <v>5.0766910689927123</v>
      </c>
      <c r="K460" s="1">
        <f>'[1]Electricity and CHPs_IN'!G$97</f>
        <v>7.3712858598249431</v>
      </c>
    </row>
    <row r="461" spans="1:11" x14ac:dyDescent="0.25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7.9518243302488436</v>
      </c>
      <c r="G461" s="1">
        <f t="shared" ref="G461:K461" si="280">SUM(G462,G468,G501,G510,G516)</f>
        <v>8.6407154062954667</v>
      </c>
      <c r="H461" s="1">
        <f t="shared" si="280"/>
        <v>11.220497073558992</v>
      </c>
      <c r="I461" s="1">
        <f t="shared" si="280"/>
        <v>16.380742811728773</v>
      </c>
      <c r="J461" s="1">
        <f t="shared" si="280"/>
        <v>19.307122403257004</v>
      </c>
      <c r="K461" s="1">
        <f t="shared" si="280"/>
        <v>27.420184272002363</v>
      </c>
    </row>
    <row r="462" spans="1:11" x14ac:dyDescent="0.25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0.27810813739505924</v>
      </c>
      <c r="G462" s="1">
        <f t="shared" ref="G462:K462" si="281">+G463</f>
        <v>0.64227890094502593</v>
      </c>
      <c r="H462" s="1">
        <f t="shared" si="281"/>
        <v>1.3858020944408692E-2</v>
      </c>
      <c r="I462" s="1">
        <f t="shared" si="281"/>
        <v>0.57319981737558756</v>
      </c>
      <c r="J462" s="1">
        <f t="shared" si="281"/>
        <v>1.5334535147636604E-2</v>
      </c>
      <c r="K462" s="1">
        <f t="shared" si="281"/>
        <v>4.8771806180220745E-3</v>
      </c>
    </row>
    <row r="463" spans="1:11" x14ac:dyDescent="0.25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0.27810813739505924</v>
      </c>
      <c r="G463" s="1">
        <f>'[1]Electricity and CHPs_IN'!C$41-G299</f>
        <v>0.64227890094502593</v>
      </c>
      <c r="H463" s="1">
        <f>'[1]Electricity and CHPs_IN'!D$41-H299</f>
        <v>1.3858020944408692E-2</v>
      </c>
      <c r="I463" s="1">
        <f>'[1]Electricity and CHPs_IN'!E$41-I299</f>
        <v>0.57319981737558756</v>
      </c>
      <c r="J463" s="1">
        <f>'[1]Electricity and CHPs_IN'!F$41-J299</f>
        <v>1.5334535147636604E-2</v>
      </c>
      <c r="K463" s="1">
        <f>'[1]Electricity and CHPs_IN'!G$41-K299</f>
        <v>4.8771806180220745E-3</v>
      </c>
    </row>
    <row r="464" spans="1:11" x14ac:dyDescent="0.25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0.27810813739505924</v>
      </c>
      <c r="G464" s="1">
        <f t="shared" ref="G464:K464" si="282">G465</f>
        <v>0.64227890094502593</v>
      </c>
      <c r="H464" s="1">
        <f t="shared" si="282"/>
        <v>1.3858020944408692E-2</v>
      </c>
      <c r="I464" s="1">
        <f t="shared" si="282"/>
        <v>0.57319981737558756</v>
      </c>
      <c r="J464" s="1">
        <f t="shared" si="282"/>
        <v>1.5334535147636604E-2</v>
      </c>
      <c r="K464" s="1">
        <f t="shared" si="282"/>
        <v>4.8771806180220745E-3</v>
      </c>
    </row>
    <row r="465" spans="1:11" x14ac:dyDescent="0.25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0.27810813739505924</v>
      </c>
      <c r="G465" s="1">
        <f t="shared" ref="G465:K465" si="283">G463-G467</f>
        <v>0.64227890094502593</v>
      </c>
      <c r="H465" s="1">
        <f t="shared" si="283"/>
        <v>1.3858020944408692E-2</v>
      </c>
      <c r="I465" s="1">
        <f t="shared" si="283"/>
        <v>0.57319981737558756</v>
      </c>
      <c r="J465" s="1">
        <f t="shared" si="283"/>
        <v>1.5334535147636604E-2</v>
      </c>
      <c r="K465" s="1">
        <f t="shared" si="283"/>
        <v>4.8771806180220745E-3</v>
      </c>
    </row>
    <row r="466" spans="1:11" x14ac:dyDescent="0.25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25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25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3.6635191127883342</v>
      </c>
      <c r="G468" s="1">
        <f t="shared" ref="G468:K468" si="286">SUM(G469:G478)</f>
        <v>2.8990335709978425</v>
      </c>
      <c r="H468" s="1">
        <f t="shared" si="286"/>
        <v>3.0499607370984028</v>
      </c>
      <c r="I468" s="1">
        <f t="shared" si="286"/>
        <v>5.816806920128986</v>
      </c>
      <c r="J468" s="1">
        <f t="shared" si="286"/>
        <v>6.5027844998415478</v>
      </c>
      <c r="K468" s="1">
        <f t="shared" si="286"/>
        <v>5.2510670111172209</v>
      </c>
    </row>
    <row r="469" spans="1:11" x14ac:dyDescent="0.25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1.0319575844086115</v>
      </c>
      <c r="G469" s="1">
        <f>'[1]Electricity and CHPs_IN'!C$39-G314</f>
        <v>0.13825858961000731</v>
      </c>
      <c r="H469" s="1">
        <f>'[1]Electricity and CHPs_IN'!D$39-H314</f>
        <v>7.8922749690259628E-2</v>
      </c>
      <c r="I469" s="1">
        <f>'[1]Electricity and CHPs_IN'!E$39-I314</f>
        <v>6.5655556027122974E-2</v>
      </c>
      <c r="J469" s="1">
        <f>'[1]Electricity and CHPs_IN'!F$39-J314</f>
        <v>0.28412445068565056</v>
      </c>
      <c r="K469" s="1">
        <f>'[1]Electricity and CHPs_IN'!G$39-K314</f>
        <v>0.13333483618883216</v>
      </c>
    </row>
    <row r="470" spans="1:11" x14ac:dyDescent="0.25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7.4654200986058003E-2</v>
      </c>
      <c r="K470" s="6">
        <f>'[1]Electricity and CHPs_IN'!G$40-K315</f>
        <v>5.1870803621477439E-2</v>
      </c>
    </row>
    <row r="471" spans="1:11" x14ac:dyDescent="0.25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25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5.6980116421705931E-2</v>
      </c>
      <c r="G472" s="1">
        <f>'[1]Electricity and CHPs_IN'!C$48-G317</f>
        <v>1.06767322817546E-2</v>
      </c>
      <c r="H472" s="1">
        <f>'[1]Electricity and CHPs_IN'!D$48-H317</f>
        <v>4.3451586837745075E-2</v>
      </c>
      <c r="I472" s="1">
        <f>'[1]Electricity and CHPs_IN'!E$48-I317</f>
        <v>3.4379620243554135E-2</v>
      </c>
      <c r="J472" s="1">
        <f>'[1]Electricity and CHPs_IN'!F$48-J317</f>
        <v>9.9921143128374135E-2</v>
      </c>
      <c r="K472" s="1">
        <f>'[1]Electricity and CHPs_IN'!G$48-K317</f>
        <v>0.15706633092486444</v>
      </c>
    </row>
    <row r="473" spans="1:11" x14ac:dyDescent="0.25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25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9.3672353130201044E-2</v>
      </c>
      <c r="G474" s="1">
        <f>'[1]Electricity and CHPs_IN'!C$51-G319</f>
        <v>1.0693401312344749E-2</v>
      </c>
      <c r="H474" s="1">
        <f>'[1]Electricity and CHPs_IN'!D$51-H319</f>
        <v>5.7804661282628761E-2</v>
      </c>
      <c r="I474" s="1">
        <f>'[1]Electricity and CHPs_IN'!E$51-I319</f>
        <v>0.5754492339064381</v>
      </c>
      <c r="J474" s="1">
        <f>'[1]Electricity and CHPs_IN'!F$51-J319</f>
        <v>1.2181318111862796</v>
      </c>
      <c r="K474" s="1">
        <f>'[1]Electricity and CHPs_IN'!G$51-K319</f>
        <v>1.1320183645844553</v>
      </c>
    </row>
    <row r="475" spans="1:11" x14ac:dyDescent="0.25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25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1.5806957672921793</v>
      </c>
      <c r="G476" s="1">
        <f>'[1]Electricity and CHPs_IN'!C$54-G321</f>
        <v>1.7914584977126335</v>
      </c>
      <c r="H476" s="1">
        <f>'[1]Electricity and CHPs_IN'!D$54-H321</f>
        <v>2.0618300939039376</v>
      </c>
      <c r="I476" s="1">
        <f>'[1]Electricity and CHPs_IN'!E$54-I321</f>
        <v>1.9552672283479873</v>
      </c>
      <c r="J476" s="1">
        <f>'[1]Electricity and CHPs_IN'!F$54-J321</f>
        <v>1.6666252159633346</v>
      </c>
      <c r="K476" s="1">
        <f>'[1]Electricity and CHPs_IN'!G$54-K321</f>
        <v>3.7658016667355119</v>
      </c>
    </row>
    <row r="477" spans="1:11" x14ac:dyDescent="0.25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0.90021329153563645</v>
      </c>
      <c r="G477" s="1">
        <f>'[1]Electricity and CHPs_IN'!C$55-G322</f>
        <v>0.9479463500811024</v>
      </c>
      <c r="H477" s="1">
        <f>'[1]Electricity and CHPs_IN'!D$55-H322</f>
        <v>0.80795164538383191</v>
      </c>
      <c r="I477" s="1">
        <f>'[1]Electricity and CHPs_IN'!E$55-I322</f>
        <v>3.1856467687730907</v>
      </c>
      <c r="J477" s="1">
        <f>'[1]Electricity and CHPs_IN'!F$55-J322</f>
        <v>3.1576382387245769</v>
      </c>
      <c r="K477" s="1">
        <f>'[1]Electricity and CHPs_IN'!G$55-K322</f>
        <v>1.0692710382190176E-2</v>
      </c>
    </row>
    <row r="478" spans="1:11" x14ac:dyDescent="0.25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4.0851283079331412E-4</v>
      </c>
      <c r="J478" s="1">
        <f>'[1]Electricity and CHPs_IN'!F$58-J323</f>
        <v>1.6894391672740931E-3</v>
      </c>
      <c r="K478" s="1">
        <f>'[1]Electricity and CHPs_IN'!G$58-K323</f>
        <v>2.8229867989029592E-4</v>
      </c>
    </row>
    <row r="479" spans="1:11" x14ac:dyDescent="0.25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2.0285134729345611</v>
      </c>
      <c r="G479" s="1">
        <f t="shared" ref="G479:K479" si="287">SUM(G480:G489)</f>
        <v>1.0269899868746442</v>
      </c>
      <c r="H479" s="1">
        <f t="shared" si="287"/>
        <v>0.85895989480278945</v>
      </c>
      <c r="I479" s="1">
        <f t="shared" si="287"/>
        <v>3.8541892768041346</v>
      </c>
      <c r="J479" s="1">
        <f t="shared" si="287"/>
        <v>4.7282861161942611</v>
      </c>
      <c r="K479" s="1">
        <f t="shared" si="287"/>
        <v>1.3043586879655746</v>
      </c>
    </row>
    <row r="480" spans="1:11" x14ac:dyDescent="0.25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1.0050491646334092</v>
      </c>
      <c r="G480" s="1">
        <f t="shared" ref="G480:K480" si="289">G469-G491</f>
        <v>0.12819915376727214</v>
      </c>
      <c r="H480" s="1">
        <f t="shared" si="289"/>
        <v>6.8605783292311928E-2</v>
      </c>
      <c r="I480" s="1">
        <f t="shared" si="289"/>
        <v>6.5530581115337563E-2</v>
      </c>
      <c r="J480" s="1">
        <f t="shared" si="289"/>
        <v>0.27778690001520501</v>
      </c>
      <c r="K480" s="1">
        <f t="shared" si="289"/>
        <v>0.11709453307399989</v>
      </c>
    </row>
    <row r="481" spans="1:18" x14ac:dyDescent="0.25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7.2988998359641941E-2</v>
      </c>
      <c r="K481" s="1">
        <f t="shared" si="290"/>
        <v>4.5552893031106975E-2</v>
      </c>
    </row>
    <row r="482" spans="1:18" x14ac:dyDescent="0.25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25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5.5494352942004554E-2</v>
      </c>
      <c r="G483" s="1">
        <f t="shared" ref="G483:K483" si="292">G472-G494</f>
        <v>9.8999132522727892E-3</v>
      </c>
      <c r="H483" s="1">
        <f t="shared" si="292"/>
        <v>3.7771493796107822E-2</v>
      </c>
      <c r="I483" s="1">
        <f t="shared" si="292"/>
        <v>3.4314178866355551E-2</v>
      </c>
      <c r="J483" s="1">
        <f t="shared" si="292"/>
        <v>9.769234759142989E-2</v>
      </c>
      <c r="K483" s="1">
        <f t="shared" si="292"/>
        <v>0.13793551038114815</v>
      </c>
    </row>
    <row r="484" spans="1:18" x14ac:dyDescent="0.25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25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9.1229835106746704E-2</v>
      </c>
      <c r="G485" s="1">
        <f t="shared" ref="G485:K485" si="294">G474-G496</f>
        <v>9.9153694754398666E-3</v>
      </c>
      <c r="H485" s="1">
        <f t="shared" si="294"/>
        <v>5.0248300785330595E-2</v>
      </c>
      <c r="I485" s="1">
        <f t="shared" si="294"/>
        <v>0.57435387013837069</v>
      </c>
      <c r="J485" s="1">
        <f t="shared" si="294"/>
        <v>1.1909607174699706</v>
      </c>
      <c r="K485" s="1">
        <f t="shared" si="294"/>
        <v>0.99413750840391479</v>
      </c>
    </row>
    <row r="486" spans="1:18" x14ac:dyDescent="0.25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25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25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0.87674012025240067</v>
      </c>
      <c r="G488" s="1">
        <f t="shared" ref="G488:K488" si="296">G477-G499</f>
        <v>0.87897555037965946</v>
      </c>
      <c r="H488" s="1">
        <f t="shared" si="296"/>
        <v>0.70233431692903914</v>
      </c>
      <c r="I488" s="1">
        <f t="shared" si="296"/>
        <v>3.1795829114547187</v>
      </c>
      <c r="J488" s="1">
        <f t="shared" si="296"/>
        <v>3.0872053974518132</v>
      </c>
      <c r="K488" s="1">
        <f t="shared" si="296"/>
        <v>9.3903286289329022E-3</v>
      </c>
    </row>
    <row r="489" spans="1:18" x14ac:dyDescent="0.25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4.0773522935208181E-4</v>
      </c>
      <c r="J489" s="1">
        <f t="shared" si="297"/>
        <v>1.6517553062005497E-3</v>
      </c>
      <c r="K489" s="1">
        <f t="shared" si="297"/>
        <v>2.4791444647178729E-4</v>
      </c>
    </row>
    <row r="490" spans="1:18" x14ac:dyDescent="0.25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1.6350056398537731</v>
      </c>
      <c r="G490" s="1">
        <f t="shared" ref="G490:K490" si="298">SUM(G491:G500)</f>
        <v>1.8720435841231984</v>
      </c>
      <c r="H490" s="1">
        <f t="shared" si="298"/>
        <v>2.1910008422956135</v>
      </c>
      <c r="I490" s="1">
        <f t="shared" si="298"/>
        <v>1.9626176433248519</v>
      </c>
      <c r="J490" s="1">
        <f t="shared" si="298"/>
        <v>1.7744983836472865</v>
      </c>
      <c r="K490" s="1">
        <f t="shared" si="298"/>
        <v>3.9467083231516473</v>
      </c>
      <c r="M490" s="8"/>
      <c r="N490" s="8"/>
      <c r="O490" s="8"/>
      <c r="P490" s="8"/>
      <c r="Q490" s="8"/>
      <c r="R490" s="8"/>
    </row>
    <row r="491" spans="1:18" x14ac:dyDescent="0.25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2.6908419775202246E-2</v>
      </c>
      <c r="G491" s="1">
        <f t="shared" ref="G491:K491" si="300">IFERROR(G346/G314,0)*G469</f>
        <v>1.0059435842735161E-2</v>
      </c>
      <c r="H491" s="1">
        <f t="shared" si="300"/>
        <v>1.0316966397947701E-2</v>
      </c>
      <c r="I491" s="1">
        <f t="shared" si="300"/>
        <v>1.249749117854093E-4</v>
      </c>
      <c r="J491" s="1">
        <f t="shared" si="300"/>
        <v>6.3375506704455445E-3</v>
      </c>
      <c r="K491" s="1">
        <f t="shared" si="300"/>
        <v>1.624030311483227E-2</v>
      </c>
    </row>
    <row r="492" spans="1:18" x14ac:dyDescent="0.25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1.6652026264160657E-3</v>
      </c>
      <c r="K492" s="1">
        <f t="shared" si="301"/>
        <v>6.3179105903704647E-3</v>
      </c>
    </row>
    <row r="493" spans="1:18" x14ac:dyDescent="0.25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25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1.4857634797013736E-3</v>
      </c>
      <c r="G494" s="1">
        <f t="shared" ref="G494:K494" si="303">IFERROR(G349/G317,0)*G472</f>
        <v>7.7681902948181086E-4</v>
      </c>
      <c r="H494" s="1">
        <f t="shared" si="303"/>
        <v>5.6800930416372524E-3</v>
      </c>
      <c r="I494" s="1">
        <f t="shared" si="303"/>
        <v>6.5441377198581803E-5</v>
      </c>
      <c r="J494" s="1">
        <f t="shared" si="303"/>
        <v>2.2287955369442464E-3</v>
      </c>
      <c r="K494" s="1">
        <f t="shared" si="303"/>
        <v>1.913082054371628E-2</v>
      </c>
    </row>
    <row r="495" spans="1:18" x14ac:dyDescent="0.25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25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2.442518023454336E-3</v>
      </c>
      <c r="G496" s="1">
        <f t="shared" ref="G496:K496" si="305">IFERROR(G351/G319,0)*G474</f>
        <v>7.7803183690488198E-4</v>
      </c>
      <c r="H496" s="1">
        <f t="shared" si="305"/>
        <v>7.5563604972981634E-3</v>
      </c>
      <c r="I496" s="1">
        <f t="shared" si="305"/>
        <v>1.0953637680674187E-3</v>
      </c>
      <c r="J496" s="1">
        <f t="shared" si="305"/>
        <v>2.7171093716308967E-2</v>
      </c>
      <c r="K496" s="1">
        <f t="shared" si="305"/>
        <v>0.1378808561805405</v>
      </c>
    </row>
    <row r="497" spans="1:11" x14ac:dyDescent="0.25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25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1.5806957672921793</v>
      </c>
      <c r="G498" s="1">
        <f t="shared" ref="G498:K498" si="307">G476</f>
        <v>1.7914584977126335</v>
      </c>
      <c r="H498" s="1">
        <f t="shared" si="307"/>
        <v>2.0618300939039376</v>
      </c>
      <c r="I498" s="1">
        <f t="shared" si="307"/>
        <v>1.9552672283479873</v>
      </c>
      <c r="J498" s="1">
        <f t="shared" si="307"/>
        <v>1.6666252159633346</v>
      </c>
      <c r="K498" s="1">
        <f t="shared" si="307"/>
        <v>3.7658016667355119</v>
      </c>
    </row>
    <row r="499" spans="1:11" x14ac:dyDescent="0.25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2.3473171283235783E-2</v>
      </c>
      <c r="G499" s="1">
        <f t="shared" ref="G499:K499" si="308">IFERROR(G354/G322,0)*G477</f>
        <v>6.8970799701442986E-2</v>
      </c>
      <c r="H499" s="1">
        <f t="shared" si="308"/>
        <v>0.10561732845479278</v>
      </c>
      <c r="I499" s="1">
        <f t="shared" si="308"/>
        <v>6.0638573183719579E-3</v>
      </c>
      <c r="J499" s="1">
        <f t="shared" si="308"/>
        <v>7.043284127276353E-2</v>
      </c>
      <c r="K499" s="1">
        <f t="shared" si="308"/>
        <v>1.3023817532572749E-3</v>
      </c>
    </row>
    <row r="500" spans="1:11" x14ac:dyDescent="0.25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7.7760144123230378E-7</v>
      </c>
      <c r="J500" s="1">
        <f t="shared" si="309"/>
        <v>3.7683861073543331E-5</v>
      </c>
      <c r="K500" s="1">
        <f t="shared" si="309"/>
        <v>3.438423341850861E-5</v>
      </c>
    </row>
    <row r="501" spans="1:11" x14ac:dyDescent="0.25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3.3175415592641917</v>
      </c>
      <c r="G501" s="1">
        <f t="shared" ref="G501:K501" si="310">SUM(G502:G503)</f>
        <v>3.3046799026301548</v>
      </c>
      <c r="H501" s="1">
        <f t="shared" si="310"/>
        <v>4.7995013636249322</v>
      </c>
      <c r="I501" s="1">
        <f t="shared" si="310"/>
        <v>4.6781734233225247</v>
      </c>
      <c r="J501" s="1">
        <f t="shared" si="310"/>
        <v>5.1244950133565794</v>
      </c>
      <c r="K501" s="1">
        <f t="shared" si="310"/>
        <v>10.630183925504268</v>
      </c>
    </row>
    <row r="502" spans="1:11" x14ac:dyDescent="0.25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3.3175415592641917</v>
      </c>
      <c r="G502" s="6">
        <f>'[1]Electricity and CHPs_IN'!C$44-G361</f>
        <v>3.3046799026301548</v>
      </c>
      <c r="H502" s="6">
        <f>'[1]Electricity and CHPs_IN'!D$44-H361</f>
        <v>4.7995013636249322</v>
      </c>
      <c r="I502" s="6">
        <f>'[1]Electricity and CHPs_IN'!E$44-I361</f>
        <v>4.6781734233225247</v>
      </c>
      <c r="J502" s="6">
        <f>'[1]Electricity and CHPs_IN'!F$44-J361</f>
        <v>0.81360719237215484</v>
      </c>
      <c r="K502" s="6">
        <f>'[1]Electricity and CHPs_IN'!G$44-K361</f>
        <v>1.1620329936028089E-3</v>
      </c>
    </row>
    <row r="503" spans="1:11" x14ac:dyDescent="0.25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4.3108878209844246</v>
      </c>
      <c r="K503" s="1">
        <f>'[1]Electricity and CHPs_IN'!G$45</f>
        <v>10.629021892510664</v>
      </c>
    </row>
    <row r="504" spans="1:11" x14ac:dyDescent="0.25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25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25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25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3.3175415592641917</v>
      </c>
      <c r="G507" s="1">
        <f t="shared" ref="G507:K507" si="312">SUM(G508:G509)</f>
        <v>3.3046799026301548</v>
      </c>
      <c r="H507" s="1">
        <f t="shared" si="312"/>
        <v>4.7995013636249322</v>
      </c>
      <c r="I507" s="1">
        <f t="shared" si="312"/>
        <v>4.6781734233225247</v>
      </c>
      <c r="J507" s="1">
        <f t="shared" si="312"/>
        <v>5.1244950133565794</v>
      </c>
      <c r="K507" s="1">
        <f t="shared" si="312"/>
        <v>10.630183925504268</v>
      </c>
    </row>
    <row r="508" spans="1:11" x14ac:dyDescent="0.25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3.3175415592641917</v>
      </c>
      <c r="G508" s="1">
        <f t="shared" ref="G508:K508" si="313">G502</f>
        <v>3.3046799026301548</v>
      </c>
      <c r="H508" s="1">
        <f t="shared" si="313"/>
        <v>4.7995013636249322</v>
      </c>
      <c r="I508" s="1">
        <f t="shared" si="313"/>
        <v>4.6781734233225247</v>
      </c>
      <c r="J508" s="1">
        <f t="shared" si="313"/>
        <v>0.81360719237215484</v>
      </c>
      <c r="K508" s="1">
        <f t="shared" si="313"/>
        <v>1.1620329936028089E-3</v>
      </c>
    </row>
    <row r="509" spans="1:11" x14ac:dyDescent="0.25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4.3108878209844246</v>
      </c>
      <c r="K509" s="1">
        <f t="shared" si="314"/>
        <v>10.629021892510664</v>
      </c>
    </row>
    <row r="510" spans="1:11" x14ac:dyDescent="0.25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0.69265552080125792</v>
      </c>
      <c r="G510" s="1">
        <f t="shared" ref="G510:K510" si="315">SUM(G511:G515)</f>
        <v>1.7947230317224441</v>
      </c>
      <c r="H510" s="1">
        <f t="shared" si="315"/>
        <v>3.3571769518912484</v>
      </c>
      <c r="I510" s="1">
        <f t="shared" si="315"/>
        <v>5.3106886629654912</v>
      </c>
      <c r="J510" s="1">
        <f t="shared" si="315"/>
        <v>7.5079455970024629</v>
      </c>
      <c r="K510" s="1">
        <f t="shared" si="315"/>
        <v>11.449703350045358</v>
      </c>
    </row>
    <row r="511" spans="1:11" x14ac:dyDescent="0.25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0.69265552080125792</v>
      </c>
      <c r="G511" s="6">
        <f>'[1]Electricity and CHPs_IN'!C$42-G380</f>
        <v>1.7947230317224441</v>
      </c>
      <c r="H511" s="6">
        <f>'[1]Electricity and CHPs_IN'!D$42-H380</f>
        <v>3.3571769518912484</v>
      </c>
      <c r="I511" s="6">
        <f>'[1]Electricity and CHPs_IN'!E$42-I380</f>
        <v>5.2899263359698487</v>
      </c>
      <c r="J511" s="6">
        <f>'[1]Electricity and CHPs_IN'!F$42-J380</f>
        <v>6.6589757583363776</v>
      </c>
      <c r="K511" s="6">
        <f>'[1]Electricity and CHPs_IN'!G$42-K380</f>
        <v>1.335722108032174E-3</v>
      </c>
    </row>
    <row r="512" spans="1:11" x14ac:dyDescent="0.25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0.81760274145961964</v>
      </c>
      <c r="K512" s="1">
        <f>'[1]Electricity and CHPs_IN'!G$43-K381</f>
        <v>11.43983081799492</v>
      </c>
    </row>
    <row r="513" spans="1:11" x14ac:dyDescent="0.25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5.7831885842443915E-3</v>
      </c>
      <c r="J513" s="1">
        <f>'[1]Electricity and CHPs_IN'!F$50-J382</f>
        <v>9.3165605983221121E-3</v>
      </c>
      <c r="K513" s="1">
        <f>'[1]Electricity and CHPs_IN'!G$50-K382</f>
        <v>2.9801261866185709E-3</v>
      </c>
    </row>
    <row r="514" spans="1:11" x14ac:dyDescent="0.25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1.0195079755480421E-2</v>
      </c>
      <c r="J514" s="1">
        <f>'[1]Electricity and CHPs_IN'!F$53-J383</f>
        <v>1.6041947349336845E-2</v>
      </c>
      <c r="K514" s="1">
        <f>'[1]Electricity and CHPs_IN'!G$53-K383</f>
        <v>4.4243085657725027E-3</v>
      </c>
    </row>
    <row r="515" spans="1:11" x14ac:dyDescent="0.25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4.784058655917597E-3</v>
      </c>
      <c r="J515" s="1">
        <f>'[1]Electricity and CHPs_IN'!F$56-J384</f>
        <v>6.0085892588058638E-3</v>
      </c>
      <c r="K515" s="1">
        <f>'[1]Electricity and CHPs_IN'!G$56-K384</f>
        <v>1.1323751900118697E-3</v>
      </c>
    </row>
    <row r="516" spans="1:11" x14ac:dyDescent="0.25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1.8739879361868393E-3</v>
      </c>
      <c r="J516" s="1">
        <f t="shared" si="316"/>
        <v>0.15656275790878083</v>
      </c>
      <c r="K516" s="1">
        <f t="shared" si="316"/>
        <v>8.4352804717491778E-2</v>
      </c>
    </row>
    <row r="517" spans="1:11" x14ac:dyDescent="0.25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1.0822368546892186E-3</v>
      </c>
      <c r="J517" s="1">
        <f>'[1]Electricity and CHPs_IN'!F$46-J397</f>
        <v>0.1548157994041538</v>
      </c>
      <c r="K517" s="1">
        <f>'[1]Electricity and CHPs_IN'!G$46-K397</f>
        <v>8.3136298468907549E-2</v>
      </c>
    </row>
    <row r="518" spans="1:11" x14ac:dyDescent="0.25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7.9175108149762076E-4</v>
      </c>
      <c r="J518" s="1">
        <f>'[1]Electricity and CHPs_IN'!F$57-J398</f>
        <v>1.7469585046270344E-3</v>
      </c>
      <c r="K518" s="1">
        <f>'[1]Electricity and CHPs_IN'!G$57-K398</f>
        <v>1.2165062485842279E-3</v>
      </c>
    </row>
    <row r="519" spans="1:11" x14ac:dyDescent="0.25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25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0.32978921314687232</v>
      </c>
      <c r="G520" s="13">
        <f t="shared" si="317"/>
        <v>0.32672797338367904</v>
      </c>
      <c r="H520" s="13">
        <f t="shared" si="317"/>
        <v>0.32537546364308617</v>
      </c>
      <c r="I520" s="13">
        <f t="shared" si="317"/>
        <v>0.33007103782282426</v>
      </c>
      <c r="J520" s="13">
        <f t="shared" si="317"/>
        <v>0.33170584005147596</v>
      </c>
      <c r="K520" s="13" t="str">
        <f t="shared" si="317"/>
        <v>-</v>
      </c>
    </row>
    <row r="521" spans="1:11" x14ac:dyDescent="0.25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25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25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0.79999997098099895</v>
      </c>
      <c r="G523" s="13">
        <f t="shared" si="318"/>
        <v>0.79999997676215007</v>
      </c>
      <c r="H523" s="13">
        <f t="shared" si="318"/>
        <v>0.79999994895851956</v>
      </c>
      <c r="I523" s="13">
        <f t="shared" si="318"/>
        <v>0.79999997024933134</v>
      </c>
      <c r="J523" s="13">
        <f t="shared" si="318"/>
        <v>0.79999997146766499</v>
      </c>
      <c r="K523" s="13">
        <f t="shared" si="318"/>
        <v>0.7999999719085622</v>
      </c>
    </row>
    <row r="524" spans="1:11" x14ac:dyDescent="0.25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0.31303175855213256</v>
      </c>
      <c r="G524" s="13">
        <f t="shared" ref="G524:K524" si="319">IFERROR(G69/G297,"-")</f>
        <v>6.175299372732862E-2</v>
      </c>
      <c r="H524" s="13">
        <f t="shared" si="319"/>
        <v>0.2892595001461381</v>
      </c>
      <c r="I524" s="13">
        <f t="shared" si="319"/>
        <v>0.26677793329053334</v>
      </c>
      <c r="J524" s="13">
        <f t="shared" si="319"/>
        <v>0.30235292526647084</v>
      </c>
      <c r="K524" s="13">
        <f t="shared" si="319"/>
        <v>0.1162071389508323</v>
      </c>
    </row>
    <row r="525" spans="1:11" x14ac:dyDescent="0.25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7.0796268171294849E-2</v>
      </c>
      <c r="G525" s="13">
        <f t="shared" ref="G525:K525" si="320">IFERROR(G70/(G298+G411),"-")</f>
        <v>3.3766809340164315E-2</v>
      </c>
      <c r="H525" s="13">
        <f t="shared" si="320"/>
        <v>9.6063897952261321E-2</v>
      </c>
      <c r="I525" s="13">
        <f t="shared" si="320"/>
        <v>9.2344776305468806E-2</v>
      </c>
      <c r="J525" s="13">
        <f t="shared" si="320"/>
        <v>9.5475778350931698E-2</v>
      </c>
      <c r="K525" s="13">
        <f t="shared" si="320"/>
        <v>0</v>
      </c>
    </row>
    <row r="526" spans="1:11" x14ac:dyDescent="0.25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0.23563517481944335</v>
      </c>
      <c r="G526" s="13">
        <f t="shared" ref="G526:K526" si="321">IFERROR(G71/(G299+G463),"-")</f>
        <v>0.24629934546891874</v>
      </c>
      <c r="H526" s="13">
        <f t="shared" si="321"/>
        <v>0.22730141456076211</v>
      </c>
      <c r="I526" s="13">
        <f t="shared" si="321"/>
        <v>0.2632923807833733</v>
      </c>
      <c r="J526" s="13">
        <f t="shared" si="321"/>
        <v>0.2476337586319432</v>
      </c>
      <c r="K526" s="13">
        <f t="shared" si="321"/>
        <v>0.24873290484531538</v>
      </c>
    </row>
    <row r="527" spans="1:11" x14ac:dyDescent="0.25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0.61674575619404237</v>
      </c>
      <c r="K527" s="13">
        <f t="shared" si="322"/>
        <v>0.53338271144376015</v>
      </c>
    </row>
    <row r="528" spans="1:11" x14ac:dyDescent="0.25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0.20823889456161632</v>
      </c>
      <c r="H528" s="13">
        <f t="shared" si="323"/>
        <v>0.34696827311252776</v>
      </c>
      <c r="I528" s="13">
        <f t="shared" si="323"/>
        <v>0.3818086496682957</v>
      </c>
      <c r="J528" s="13">
        <f t="shared" si="323"/>
        <v>0.40620324168952499</v>
      </c>
      <c r="K528" s="13">
        <f t="shared" si="323"/>
        <v>0.37874592153689018</v>
      </c>
    </row>
    <row r="529" spans="1:11" x14ac:dyDescent="0.25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0.51831577962633546</v>
      </c>
      <c r="K529" s="13">
        <f t="shared" si="324"/>
        <v>0.53667894155394547</v>
      </c>
    </row>
    <row r="530" spans="1:11" x14ac:dyDescent="0.25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0.26187653310798054</v>
      </c>
      <c r="G530" s="13">
        <f t="shared" ref="G530:K530" si="325">IFERROR(G84/SUM(G312,G417),"-")</f>
        <v>0.15847937145940988</v>
      </c>
      <c r="H530" s="13">
        <f t="shared" si="325"/>
        <v>0.23341541248090406</v>
      </c>
      <c r="I530" s="13">
        <f t="shared" si="325"/>
        <v>0.24443046461853857</v>
      </c>
      <c r="J530" s="13">
        <f t="shared" si="325"/>
        <v>0.24392886975953665</v>
      </c>
      <c r="K530" s="13">
        <f t="shared" si="325"/>
        <v>0.21301431382302427</v>
      </c>
    </row>
    <row r="531" spans="1:11" x14ac:dyDescent="0.25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0.40000000000000063</v>
      </c>
      <c r="K531" s="13">
        <f t="shared" si="326"/>
        <v>0.39999999999999986</v>
      </c>
    </row>
    <row r="532" spans="1:11" x14ac:dyDescent="0.25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0.34798919259620009</v>
      </c>
      <c r="G532" s="13">
        <f t="shared" ref="G532:K532" si="327">IFERROR(G86/SUM(G314,G469),"-'")</f>
        <v>0.35006976913565141</v>
      </c>
      <c r="H532" s="13">
        <f t="shared" si="327"/>
        <v>0.34558951561876633</v>
      </c>
      <c r="I532" s="13">
        <f t="shared" si="327"/>
        <v>0.35892203792399507</v>
      </c>
      <c r="J532" s="13">
        <f t="shared" si="327"/>
        <v>0.26439437277856692</v>
      </c>
      <c r="K532" s="13">
        <f t="shared" si="327"/>
        <v>0.21732810786149542</v>
      </c>
    </row>
    <row r="533" spans="1:11" x14ac:dyDescent="0.25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0.3222254931567553</v>
      </c>
      <c r="K533" s="13">
        <f t="shared" si="329"/>
        <v>0.32308432871162446</v>
      </c>
    </row>
    <row r="534" spans="1:11" x14ac:dyDescent="0.25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25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0.19674426013597096</v>
      </c>
      <c r="G535" s="13">
        <f t="shared" ref="G535:K535" si="331">IFERROR(G89/SUM(G317,G472),"-")</f>
        <v>0.26616624127213839</v>
      </c>
      <c r="H535" s="13">
        <f t="shared" si="331"/>
        <v>0.24153419430744383</v>
      </c>
      <c r="I535" s="13">
        <f t="shared" si="331"/>
        <v>0.27061905209474851</v>
      </c>
      <c r="J535" s="13">
        <f t="shared" si="331"/>
        <v>0.28052957731351158</v>
      </c>
      <c r="K535" s="13">
        <f t="shared" si="331"/>
        <v>0.28866335773030632</v>
      </c>
    </row>
    <row r="536" spans="1:11" x14ac:dyDescent="0.25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0.42000000000000004</v>
      </c>
      <c r="J536" s="13">
        <f t="shared" si="332"/>
        <v>0.43999999999999995</v>
      </c>
      <c r="K536" s="13">
        <f t="shared" si="332"/>
        <v>0.45000000000000023</v>
      </c>
    </row>
    <row r="537" spans="1:11" x14ac:dyDescent="0.25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0.23560164830553013</v>
      </c>
      <c r="G537" s="13">
        <f t="shared" ref="G537:K537" si="333">IFERROR(G91/SUM(G319,G474),"-")</f>
        <v>0.28593817216801487</v>
      </c>
      <c r="H537" s="13">
        <f t="shared" si="333"/>
        <v>0.26984842344490412</v>
      </c>
      <c r="I537" s="13">
        <f t="shared" si="333"/>
        <v>0.29892134377611612</v>
      </c>
      <c r="J537" s="13">
        <f t="shared" si="333"/>
        <v>0.30376699090119574</v>
      </c>
      <c r="K537" s="13">
        <f t="shared" si="333"/>
        <v>0.30927175669876938</v>
      </c>
    </row>
    <row r="538" spans="1:11" x14ac:dyDescent="0.25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0.41999999999999982</v>
      </c>
      <c r="J538" s="13">
        <f t="shared" si="334"/>
        <v>0.44000000000000011</v>
      </c>
      <c r="K538" s="13">
        <f t="shared" si="334"/>
        <v>0.44999999999999962</v>
      </c>
    </row>
    <row r="539" spans="1:11" x14ac:dyDescent="0.25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0.36265532922479027</v>
      </c>
      <c r="G539" s="13">
        <f t="shared" ref="G539:K539" si="335">IFERROR(G93/SUM(G321,G476),"-")</f>
        <v>0.36302369720443362</v>
      </c>
      <c r="H539" s="13">
        <f t="shared" si="335"/>
        <v>0.36354461524553128</v>
      </c>
      <c r="I539" s="13">
        <f t="shared" si="335"/>
        <v>0.3647207569678923</v>
      </c>
      <c r="J539" s="13">
        <f t="shared" si="335"/>
        <v>0.37414545151353601</v>
      </c>
      <c r="K539" s="13">
        <f t="shared" si="335"/>
        <v>0.38515304244322474</v>
      </c>
    </row>
    <row r="540" spans="1:11" x14ac:dyDescent="0.25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0.35532911280857393</v>
      </c>
      <c r="G540" s="13">
        <f t="shared" ref="G540:K540" si="336">IFERROR(G94/SUM(G322,G477),"-")</f>
        <v>0.35996664335006762</v>
      </c>
      <c r="H540" s="13">
        <f t="shared" si="336"/>
        <v>0.35916350039805089</v>
      </c>
      <c r="I540" s="13">
        <f t="shared" si="336"/>
        <v>0.35996508987280945</v>
      </c>
      <c r="J540" s="13">
        <f t="shared" si="336"/>
        <v>0.35929133441792749</v>
      </c>
      <c r="K540" s="13">
        <f t="shared" si="336"/>
        <v>0.35364010307460397</v>
      </c>
    </row>
    <row r="541" spans="1:11" x14ac:dyDescent="0.25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0.60000000000000053</v>
      </c>
      <c r="J541" s="13">
        <f t="shared" si="337"/>
        <v>0.60999999999999976</v>
      </c>
      <c r="K541" s="13">
        <f t="shared" si="337"/>
        <v>0.61999999999999944</v>
      </c>
    </row>
    <row r="542" spans="1:11" x14ac:dyDescent="0.25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0.35745695376016556</v>
      </c>
      <c r="G542" s="13">
        <f t="shared" ref="G542:K542" si="338">IFERROR(G129/G357,"-")</f>
        <v>0.35745695376016567</v>
      </c>
      <c r="H542" s="13">
        <f t="shared" si="338"/>
        <v>0.35745695376016595</v>
      </c>
      <c r="I542" s="13">
        <f t="shared" si="338"/>
        <v>0.35745695376016556</v>
      </c>
      <c r="J542" s="13">
        <f t="shared" si="338"/>
        <v>0.35745695376016612</v>
      </c>
      <c r="K542" s="13">
        <f t="shared" si="338"/>
        <v>0.35745695376016579</v>
      </c>
    </row>
    <row r="543" spans="1:11" x14ac:dyDescent="0.25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0.33470839322286894</v>
      </c>
      <c r="K543" s="13">
        <f t="shared" si="339"/>
        <v>0.34140256108732558</v>
      </c>
    </row>
    <row r="544" spans="1:11" x14ac:dyDescent="0.25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3.8247626998714236E-2</v>
      </c>
      <c r="G544" s="13">
        <f t="shared" ref="G544:K544" si="340">IFERROR(G131/SUM(G359,G426),"-")</f>
        <v>3.7721414097513395E-2</v>
      </c>
      <c r="H544" s="13">
        <f t="shared" si="340"/>
        <v>3.807239387978726E-2</v>
      </c>
      <c r="I544" s="13">
        <f t="shared" si="340"/>
        <v>3.7695890647777279E-2</v>
      </c>
      <c r="J544" s="13">
        <f t="shared" si="340"/>
        <v>3.4055703732773272E-2</v>
      </c>
      <c r="K544" s="13">
        <f t="shared" si="340"/>
        <v>3.0962971700661999E-2</v>
      </c>
    </row>
    <row r="545" spans="2:11" x14ac:dyDescent="0.25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4.8242849883234788E-2</v>
      </c>
      <c r="K545" s="13">
        <f t="shared" si="341"/>
        <v>5.3999999999999979E-2</v>
      </c>
    </row>
    <row r="546" spans="2:11" x14ac:dyDescent="0.25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6.1973121151592349E-2</v>
      </c>
      <c r="G546" s="13">
        <f t="shared" ref="G546:K546" si="342">IFERROR(G133/SUM(G361,G502),"-")</f>
        <v>6.1973120912607073E-2</v>
      </c>
      <c r="H546" s="13">
        <f t="shared" si="342"/>
        <v>6.1972972074906929E-2</v>
      </c>
      <c r="I546" s="13">
        <f t="shared" si="342"/>
        <v>6.1972975705942651E-2</v>
      </c>
      <c r="J546" s="13">
        <f t="shared" si="342"/>
        <v>6.1972650567355306E-2</v>
      </c>
      <c r="K546" s="13">
        <f t="shared" si="342"/>
        <v>6.1972650567355327E-2</v>
      </c>
    </row>
    <row r="547" spans="2:11" x14ac:dyDescent="0.25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4.7880823847050454E-2</v>
      </c>
      <c r="K547" s="13">
        <f t="shared" si="343"/>
        <v>4.5431760215214265E-2</v>
      </c>
    </row>
    <row r="548" spans="2:11" x14ac:dyDescent="0.25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0.24380349958608985</v>
      </c>
      <c r="G548" s="13">
        <f t="shared" ref="G548:K548" si="344">IFERROR(G150/SUM(G378,G435),"-")</f>
        <v>0.24964335275999922</v>
      </c>
      <c r="H548" s="13">
        <f t="shared" si="344"/>
        <v>0.25930867098655891</v>
      </c>
      <c r="I548" s="13">
        <f t="shared" si="344"/>
        <v>0.26552842265675891</v>
      </c>
      <c r="J548" s="13">
        <f t="shared" si="344"/>
        <v>0.30601210067784917</v>
      </c>
      <c r="K548" s="13">
        <f t="shared" si="344"/>
        <v>0.25575315865212983</v>
      </c>
    </row>
    <row r="549" spans="2:11" x14ac:dyDescent="0.25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0.20833932087555482</v>
      </c>
      <c r="K549" s="13">
        <f t="shared" si="345"/>
        <v>0.26555209703592192</v>
      </c>
    </row>
    <row r="550" spans="2:11" x14ac:dyDescent="0.25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0.19745563628628512</v>
      </c>
      <c r="G550" s="13">
        <f t="shared" ref="G550:K550" si="346">IFERROR(G152/SUM(G380,G511),"-")</f>
        <v>0.22580085007108572</v>
      </c>
      <c r="H550" s="13">
        <f t="shared" si="346"/>
        <v>0.25211019760202019</v>
      </c>
      <c r="I550" s="13">
        <f t="shared" si="346"/>
        <v>0.33849332280611877</v>
      </c>
      <c r="J550" s="13">
        <f t="shared" si="346"/>
        <v>0.35239873470995497</v>
      </c>
      <c r="K550" s="13">
        <f t="shared" si="346"/>
        <v>0.33280096277893145</v>
      </c>
    </row>
    <row r="551" spans="2:11" x14ac:dyDescent="0.25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0.33492522103283567</v>
      </c>
      <c r="K551" s="13">
        <f t="shared" si="347"/>
        <v>0.34917668108490879</v>
      </c>
    </row>
    <row r="552" spans="2:11" x14ac:dyDescent="0.25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0.20582098880635344</v>
      </c>
      <c r="J552" s="13">
        <f t="shared" si="348"/>
        <v>0.21255908556689276</v>
      </c>
      <c r="K552" s="13">
        <f t="shared" si="348"/>
        <v>0.2391943280579126</v>
      </c>
    </row>
    <row r="553" spans="2:11" x14ac:dyDescent="0.25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0.24080679691084506</v>
      </c>
      <c r="J553" s="13">
        <f t="shared" si="349"/>
        <v>0.24915414593299645</v>
      </c>
      <c r="K553" s="13">
        <f t="shared" si="349"/>
        <v>0.26639943737789623</v>
      </c>
    </row>
    <row r="554" spans="2:11" x14ac:dyDescent="0.25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0.31207593634779496</v>
      </c>
      <c r="J554" s="13">
        <f t="shared" si="350"/>
        <v>0.31585412060603435</v>
      </c>
      <c r="K554" s="13">
        <f t="shared" si="350"/>
        <v>0.3253981852923416</v>
      </c>
    </row>
    <row r="555" spans="2:11" x14ac:dyDescent="0.25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25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25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25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25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25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25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>
        <f t="shared" si="351"/>
        <v>1</v>
      </c>
      <c r="J561" s="13">
        <f t="shared" si="351"/>
        <v>1</v>
      </c>
      <c r="K561" s="13">
        <f t="shared" si="351"/>
        <v>1</v>
      </c>
    </row>
    <row r="562" spans="2:11" x14ac:dyDescent="0.25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0.42000000000000037</v>
      </c>
      <c r="K562" s="13">
        <f t="shared" si="352"/>
        <v>0.4199999999999996</v>
      </c>
    </row>
    <row r="563" spans="2:11" x14ac:dyDescent="0.25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0.49569041029567029</v>
      </c>
      <c r="J563" s="13">
        <f t="shared" si="353"/>
        <v>0.55000422865850607</v>
      </c>
      <c r="K563" s="13">
        <f t="shared" si="353"/>
        <v>0.60000628751628615</v>
      </c>
    </row>
    <row r="564" spans="2:11" x14ac:dyDescent="0.25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0.47594742993068606</v>
      </c>
      <c r="J564" s="13">
        <f t="shared" si="354"/>
        <v>0.54038632927357511</v>
      </c>
      <c r="K564" s="13">
        <f t="shared" si="354"/>
        <v>0.57551651576281748</v>
      </c>
    </row>
    <row r="565" spans="2:11" x14ac:dyDescent="0.25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0.69999698248649245</v>
      </c>
      <c r="G565" s="13">
        <f t="shared" si="355"/>
        <v>0.69997540055140905</v>
      </c>
      <c r="H565" s="13">
        <f t="shared" si="355"/>
        <v>0.69999698146934985</v>
      </c>
      <c r="I565" s="13">
        <f t="shared" si="355"/>
        <v>0.69984812570422328</v>
      </c>
      <c r="J565" s="13">
        <f t="shared" si="355"/>
        <v>0.69993678821702576</v>
      </c>
      <c r="K565" s="13">
        <f t="shared" si="355"/>
        <v>0.69999700337156057</v>
      </c>
    </row>
    <row r="566" spans="2:11" x14ac:dyDescent="0.25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0.86695571112989001</v>
      </c>
      <c r="G566" s="13">
        <f t="shared" si="355"/>
        <v>0.86693774535191515</v>
      </c>
      <c r="H566" s="13">
        <f t="shared" si="355"/>
        <v>0.86695529647561431</v>
      </c>
      <c r="I566" s="13">
        <f t="shared" si="355"/>
        <v>0.86688174949855124</v>
      </c>
      <c r="J566" s="13">
        <f t="shared" si="355"/>
        <v>0.86702855829427883</v>
      </c>
      <c r="K566" s="13">
        <f t="shared" si="355"/>
        <v>0.86703900117143118</v>
      </c>
    </row>
    <row r="567" spans="2:11" x14ac:dyDescent="0.25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0.89417350656604155</v>
      </c>
      <c r="G567" s="13">
        <f t="shared" si="355"/>
        <v>0.89414638527001511</v>
      </c>
      <c r="H567" s="13">
        <f t="shared" si="355"/>
        <v>0.8941723664670731</v>
      </c>
      <c r="I567" s="13">
        <f t="shared" si="355"/>
        <v>0.89409528766951318</v>
      </c>
      <c r="J567" s="13">
        <f t="shared" si="355"/>
        <v>0.89414240278233093</v>
      </c>
      <c r="K567" s="13">
        <f t="shared" si="355"/>
        <v>0.89424560933606589</v>
      </c>
    </row>
    <row r="568" spans="2:11" x14ac:dyDescent="0.25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0.9039961885190605</v>
      </c>
      <c r="G568" s="13">
        <f t="shared" si="355"/>
        <v>0.90399578106385969</v>
      </c>
      <c r="H568" s="13">
        <f t="shared" si="355"/>
        <v>0.9039979044242149</v>
      </c>
      <c r="I568" s="13">
        <f t="shared" si="355"/>
        <v>0.90409885589907646</v>
      </c>
      <c r="J568" s="13">
        <f t="shared" si="355"/>
        <v>0.90417516489093896</v>
      </c>
      <c r="K568" s="13">
        <f t="shared" si="355"/>
        <v>0.90414290864272717</v>
      </c>
    </row>
    <row r="569" spans="2:11" x14ac:dyDescent="0.25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0.90403661442315852</v>
      </c>
      <c r="G569" s="13">
        <f t="shared" si="355"/>
        <v>0.90403636346560057</v>
      </c>
      <c r="H569" s="13">
        <f t="shared" si="355"/>
        <v>0.90403867704085761</v>
      </c>
      <c r="I569" s="13">
        <f t="shared" si="355"/>
        <v>0.90420023179351594</v>
      </c>
      <c r="J569" s="13">
        <f t="shared" si="355"/>
        <v>0.90426489686289013</v>
      </c>
      <c r="K569" s="13">
        <f t="shared" si="355"/>
        <v>0.90426521466958976</v>
      </c>
    </row>
    <row r="570" spans="2:11" x14ac:dyDescent="0.25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0.90403661173513383</v>
      </c>
      <c r="G570" s="13">
        <f t="shared" si="355"/>
        <v>0.90403636046536084</v>
      </c>
      <c r="H570" s="13">
        <f t="shared" si="355"/>
        <v>0.90403867447180353</v>
      </c>
      <c r="I570" s="13">
        <f t="shared" si="355"/>
        <v>0.90420022165359881</v>
      </c>
      <c r="J570" s="13">
        <f t="shared" si="355"/>
        <v>0.9042648968998418</v>
      </c>
      <c r="K570" s="13">
        <f t="shared" si="355"/>
        <v>0.90426521518063752</v>
      </c>
    </row>
    <row r="571" spans="2:11" x14ac:dyDescent="0.25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0.90399707889081049</v>
      </c>
      <c r="G571" s="13">
        <f t="shared" si="355"/>
        <v>0.90399669611462141</v>
      </c>
      <c r="H571" s="13">
        <f t="shared" si="355"/>
        <v>0.90399881043059316</v>
      </c>
      <c r="I571" s="13">
        <f t="shared" si="355"/>
        <v>0.90410358337359409</v>
      </c>
      <c r="J571" s="13">
        <f t="shared" si="355"/>
        <v>0.90416306196729324</v>
      </c>
      <c r="K571" s="13">
        <f t="shared" si="355"/>
        <v>0.90412016382095806</v>
      </c>
    </row>
    <row r="572" spans="2:11" x14ac:dyDescent="0.25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25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0.59933750160558441</v>
      </c>
      <c r="G573" s="4">
        <f t="shared" ref="G573:K573" si="356">IFERROR(G210/G440,"-")</f>
        <v>0.85420005877082295</v>
      </c>
      <c r="H573" s="4">
        <f t="shared" si="356"/>
        <v>0.85384185262157375</v>
      </c>
      <c r="I573" s="4">
        <f t="shared" si="356"/>
        <v>0.85342245135315509</v>
      </c>
      <c r="J573" s="4">
        <f t="shared" si="356"/>
        <v>0.75920812881911026</v>
      </c>
      <c r="K573" s="4">
        <f t="shared" si="356"/>
        <v>0.48482273253611646</v>
      </c>
    </row>
    <row r="574" spans="2:11" x14ac:dyDescent="0.25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25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0.85445501111132494</v>
      </c>
      <c r="G575" s="4">
        <f t="shared" ref="G575:K575" si="358">IFERROR(G218/G448,"-")</f>
        <v>0.85445501111132527</v>
      </c>
      <c r="H575" s="4">
        <f t="shared" si="358"/>
        <v>0.85445501111132538</v>
      </c>
      <c r="I575" s="4">
        <f t="shared" si="358"/>
        <v>0.85445501111132549</v>
      </c>
      <c r="J575" s="4">
        <f t="shared" si="358"/>
        <v>0.85445501111132549</v>
      </c>
      <c r="K575" s="4">
        <f t="shared" si="358"/>
        <v>0.85445501111132571</v>
      </c>
    </row>
    <row r="576" spans="2:11" x14ac:dyDescent="0.25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0.69999999999999951</v>
      </c>
      <c r="G576" s="4">
        <f t="shared" ref="G576:K576" si="359">IFERROR(G224/G454,"-")</f>
        <v>0.69999999999999962</v>
      </c>
      <c r="H576" s="4">
        <f t="shared" si="359"/>
        <v>0.69999999999999984</v>
      </c>
      <c r="I576" s="4">
        <f t="shared" si="359"/>
        <v>0.69999999999999973</v>
      </c>
      <c r="J576" s="4">
        <f t="shared" si="359"/>
        <v>0.69999999999999973</v>
      </c>
      <c r="K576" s="4">
        <f t="shared" si="359"/>
        <v>0.70000000000000018</v>
      </c>
    </row>
    <row r="577" spans="2:11" x14ac:dyDescent="0.25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 t="str">
        <f t="shared" si="360"/>
        <v>-</v>
      </c>
      <c r="J577">
        <f t="shared" si="360"/>
        <v>1</v>
      </c>
      <c r="K577">
        <f t="shared" si="360"/>
        <v>1</v>
      </c>
    </row>
    <row r="578" spans="2:11" x14ac:dyDescent="0.25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0.85000000000000053</v>
      </c>
      <c r="K578">
        <f t="shared" si="361"/>
        <v>0.8500000000000002</v>
      </c>
    </row>
    <row r="579" spans="2:11" x14ac:dyDescent="0.25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2.9999999999999982</v>
      </c>
      <c r="H579" s="4">
        <f t="shared" si="362"/>
        <v>3</v>
      </c>
      <c r="I579" s="4">
        <f t="shared" si="362"/>
        <v>3.0000000000000004</v>
      </c>
      <c r="J579" s="4">
        <f t="shared" si="362"/>
        <v>3.0000000000000022</v>
      </c>
      <c r="K579" s="4">
        <f t="shared" si="362"/>
        <v>2.9999999999999991</v>
      </c>
    </row>
    <row r="580" spans="2:11" x14ac:dyDescent="0.25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0.4123322794140325</v>
      </c>
      <c r="G580" s="3">
        <f>[1]Other_transformation!C$5</f>
        <v>0.29395134027329201</v>
      </c>
      <c r="H580" s="3">
        <f>[1]Other_transformation!D$5</f>
        <v>0.60889948915692038</v>
      </c>
      <c r="I580" s="3">
        <f>[1]Other_transformation!E$5</f>
        <v>2.10164090571453E-4</v>
      </c>
      <c r="J580" s="3">
        <f>[1]Other_transformation!F$5</f>
        <v>3.0723785992767586E-4</v>
      </c>
      <c r="K580" s="3">
        <f>[1]Other_transformation!G$5</f>
        <v>1.707686851436883E-4</v>
      </c>
    </row>
    <row r="581" spans="2:11" x14ac:dyDescent="0.25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0.4123322794140325</v>
      </c>
      <c r="G581" s="1">
        <f t="shared" ref="G581:K581" si="363">G580</f>
        <v>0.29395134027329201</v>
      </c>
      <c r="H581" s="1">
        <f t="shared" si="363"/>
        <v>0.60889948915692038</v>
      </c>
      <c r="I581" s="1">
        <f t="shared" si="363"/>
        <v>2.10164090571453E-4</v>
      </c>
      <c r="J581" s="1">
        <f t="shared" si="363"/>
        <v>3.0723785992767586E-4</v>
      </c>
      <c r="K581" s="1">
        <f t="shared" si="363"/>
        <v>1.707686851436883E-4</v>
      </c>
    </row>
    <row r="582" spans="2:11" x14ac:dyDescent="0.25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0.4123322794140325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0.29395134027329201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0.60889948915692038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2.10164090571453E-4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1.8415168309224354E-4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4.7508091648439685E-5</v>
      </c>
    </row>
    <row r="583" spans="2:11" x14ac:dyDescent="0.25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1.2308617683543232E-4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1.2326059349524862E-4</v>
      </c>
    </row>
    <row r="584" spans="2:11" x14ac:dyDescent="0.25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0.16080958897147246</v>
      </c>
      <c r="G584" s="3">
        <f t="shared" ref="G584:K584" si="364">G585</f>
        <v>0.11464102270658356</v>
      </c>
      <c r="H584" s="3">
        <f t="shared" si="364"/>
        <v>0.23747080077119873</v>
      </c>
      <c r="I584" s="3">
        <f t="shared" si="364"/>
        <v>8.1963995322866486E-5</v>
      </c>
      <c r="J584" s="3">
        <f t="shared" si="364"/>
        <v>1.1982276537179339E-4</v>
      </c>
      <c r="K584" s="3">
        <f t="shared" si="364"/>
        <v>6.6599787206038315E-5</v>
      </c>
    </row>
    <row r="585" spans="2:11" x14ac:dyDescent="0.25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0.16080958897147246</v>
      </c>
      <c r="G585" s="1">
        <f t="shared" ref="G585:K585" si="365">SUM(G586:G587)</f>
        <v>0.11464102270658356</v>
      </c>
      <c r="H585" s="1">
        <f t="shared" si="365"/>
        <v>0.23747080077119873</v>
      </c>
      <c r="I585" s="1">
        <f t="shared" si="365"/>
        <v>8.1963995322866486E-5</v>
      </c>
      <c r="J585" s="1">
        <f t="shared" si="365"/>
        <v>1.1982276537179339E-4</v>
      </c>
      <c r="K585" s="1">
        <f t="shared" si="365"/>
        <v>6.6599787206038315E-5</v>
      </c>
    </row>
    <row r="586" spans="2:11" x14ac:dyDescent="0.25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0.16080958897147246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0.11464102270658356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0.23747080077119873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8.1963995322866486E-5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7.1819156405974839E-5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1.8528155742891446E-5</v>
      </c>
    </row>
    <row r="587" spans="2:11" x14ac:dyDescent="0.25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4.8003608965818548E-5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4.8071631463146862E-5</v>
      </c>
    </row>
    <row r="588" spans="2:11" x14ac:dyDescent="0.25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1.2035979236095613</v>
      </c>
      <c r="G588" s="3">
        <f t="shared" ref="G588:K588" si="366">G589+G592</f>
        <v>0.85804396225773849</v>
      </c>
      <c r="H588" s="3">
        <f t="shared" si="366"/>
        <v>1.777377608849052</v>
      </c>
      <c r="I588" s="3">
        <f t="shared" si="366"/>
        <v>6.1346898037807109E-4</v>
      </c>
      <c r="J588" s="3">
        <f t="shared" si="366"/>
        <v>9.0415973252036769E-4</v>
      </c>
      <c r="K588" s="3">
        <f t="shared" si="366"/>
        <v>5.058166015755001E-4</v>
      </c>
    </row>
    <row r="589" spans="2:11" x14ac:dyDescent="0.25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1.1749408301902862</v>
      </c>
      <c r="G589" s="1">
        <f t="shared" ref="G589:K589" si="367">SUM(G590:G591)</f>
        <v>0.83761434410874469</v>
      </c>
      <c r="H589" s="1">
        <f t="shared" si="367"/>
        <v>1.735059094352646</v>
      </c>
      <c r="I589" s="1">
        <f t="shared" si="367"/>
        <v>5.9886257608335509E-4</v>
      </c>
      <c r="J589" s="1">
        <f t="shared" si="367"/>
        <v>8.7547428186391199E-4</v>
      </c>
      <c r="K589" s="1">
        <f t="shared" si="367"/>
        <v>4.8660536831693964E-4</v>
      </c>
    </row>
    <row r="590" spans="2:11" x14ac:dyDescent="0.25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1.1749408301902862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0.83761434410874469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1.735059094352646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5.9886257608335509E-4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5.2474022097134777E-4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1.3537430715222879E-4</v>
      </c>
    </row>
    <row r="591" spans="2:11" x14ac:dyDescent="0.25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3.5073406089256422E-4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3.5123106116471085E-4</v>
      </c>
    </row>
    <row r="592" spans="2:11" x14ac:dyDescent="0.25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2.8657093419275245E-2</v>
      </c>
      <c r="G592" s="1">
        <f t="shared" ref="G592:K592" si="368">SUM(G593:G594)</f>
        <v>2.0429618148993786E-2</v>
      </c>
      <c r="H592" s="1">
        <f t="shared" si="368"/>
        <v>4.2318514496405973E-2</v>
      </c>
      <c r="I592" s="1">
        <f t="shared" si="368"/>
        <v>1.4606404294715975E-5</v>
      </c>
      <c r="J592" s="1">
        <f t="shared" si="368"/>
        <v>2.8685450656455659E-5</v>
      </c>
      <c r="K592" s="1">
        <f t="shared" si="368"/>
        <v>1.9211233258560433E-5</v>
      </c>
    </row>
    <row r="593" spans="2:11" x14ac:dyDescent="0.25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2.8657093419275245E-2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2.0429618148993786E-2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4.2318514496405973E-2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1.4606404294715975E-5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1.2798541974910909E-5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3.3018123695665576E-6</v>
      </c>
    </row>
    <row r="594" spans="2:11" x14ac:dyDescent="0.25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1.588690868154475E-5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1.5909420888993874E-5</v>
      </c>
    </row>
    <row r="595" spans="2:11" x14ac:dyDescent="0.25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25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0.47619047619047583</v>
      </c>
      <c r="G596" s="4">
        <f t="shared" ref="G596:K597" si="369">IFERROR(SUM(G582,G586)/SUM(G590,G593),"-")</f>
        <v>0.47619047619047628</v>
      </c>
      <c r="H596" s="4">
        <f t="shared" si="369"/>
        <v>0.47619047619047566</v>
      </c>
      <c r="I596" s="4">
        <f t="shared" si="369"/>
        <v>0.47619047619047605</v>
      </c>
      <c r="J596" s="4">
        <f t="shared" si="369"/>
        <v>0.47619047619047616</v>
      </c>
      <c r="K596" s="4">
        <f t="shared" si="369"/>
        <v>0.47619047619047628</v>
      </c>
    </row>
    <row r="597" spans="2:11" x14ac:dyDescent="0.25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0.46666666666666673</v>
      </c>
      <c r="K597" s="4">
        <f t="shared" si="369"/>
        <v>0.46666666666666645</v>
      </c>
    </row>
    <row r="598" spans="2:11" x14ac:dyDescent="0.25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0.16966316268291856</v>
      </c>
      <c r="G598" s="1">
        <f>[1]Other_transformation!C$12</f>
        <v>3.0130463869475676E-4</v>
      </c>
      <c r="H598" s="1">
        <f>[1]Other_transformation!D$12</f>
        <v>6.1919566253447588E-3</v>
      </c>
      <c r="I598" s="1">
        <f>[1]Other_transformation!E$12</f>
        <v>1.063414465015407E-4</v>
      </c>
      <c r="J598" s="1">
        <f>[1]Other_transformation!F$12</f>
        <v>2.0212725611056876E-4</v>
      </c>
      <c r="K598" s="1">
        <f>[1]Other_transformation!G$12</f>
        <v>9.0890858159768838E-5</v>
      </c>
    </row>
    <row r="599" spans="2:11" x14ac:dyDescent="0.25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0.16966316268291856</v>
      </c>
      <c r="G599" s="1">
        <f t="shared" ref="G599:K599" si="370">SUM(G600:G601)</f>
        <v>3.0130463869475676E-4</v>
      </c>
      <c r="H599" s="1">
        <f t="shared" si="370"/>
        <v>6.1919566253447588E-3</v>
      </c>
      <c r="I599" s="1">
        <f t="shared" si="370"/>
        <v>1.063414465015407E-4</v>
      </c>
      <c r="J599" s="1">
        <f t="shared" si="370"/>
        <v>2.0212725611056876E-4</v>
      </c>
      <c r="K599" s="1">
        <f t="shared" si="370"/>
        <v>9.0890858159768838E-5</v>
      </c>
    </row>
    <row r="600" spans="2:11" x14ac:dyDescent="0.25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0.16966316268291856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3.0130463869475676E-4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6.1919566253447588E-3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1.063414465015407E-4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1.1659329524200261E-4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4.235934793105531E-5</v>
      </c>
    </row>
    <row r="601" spans="2:11" x14ac:dyDescent="0.25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8.5533960868566146E-5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4.8531510228713528E-5</v>
      </c>
    </row>
    <row r="602" spans="2:11" x14ac:dyDescent="0.25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0.6328435968072863</v>
      </c>
      <c r="G602" s="3">
        <f t="shared" ref="G602:K602" si="372">G603+G606</f>
        <v>1.1238663023314423E-3</v>
      </c>
      <c r="H602" s="3">
        <f t="shared" si="372"/>
        <v>2.3095998212535954E-2</v>
      </c>
      <c r="I602" s="3">
        <f t="shared" si="372"/>
        <v>3.9665359545074694E-4</v>
      </c>
      <c r="J602" s="3">
        <f t="shared" si="372"/>
        <v>7.9328028729196208E-4</v>
      </c>
      <c r="K602" s="3">
        <f t="shared" si="372"/>
        <v>3.6134739564114597E-4</v>
      </c>
    </row>
    <row r="603" spans="2:11" x14ac:dyDescent="0.25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0.3545960100072999</v>
      </c>
      <c r="G603" s="1">
        <f t="shared" ref="G603:K603" si="373">SUM(G604:G605)</f>
        <v>6.2972669487204125E-4</v>
      </c>
      <c r="H603" s="1">
        <f t="shared" si="373"/>
        <v>1.294118934697055E-2</v>
      </c>
      <c r="I603" s="1">
        <f t="shared" si="373"/>
        <v>2.2225362318822013E-4</v>
      </c>
      <c r="J603" s="1">
        <f t="shared" si="373"/>
        <v>4.2244596527108867E-4</v>
      </c>
      <c r="K603" s="1">
        <f t="shared" si="373"/>
        <v>1.8996189355391686E-4</v>
      </c>
    </row>
    <row r="604" spans="2:11" x14ac:dyDescent="0.25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0.3545960100072999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6.2972669487204125E-4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1.294118934697055E-2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2.2225362318822013E-4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2.4367998705578545E-4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8.853103717590562E-5</v>
      </c>
    </row>
    <row r="605" spans="2:11" x14ac:dyDescent="0.25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1.7876597821530322E-4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1.0143085637801124E-4</v>
      </c>
    </row>
    <row r="606" spans="2:11" x14ac:dyDescent="0.25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0.27824758679998635</v>
      </c>
      <c r="G606" s="1">
        <f t="shared" ref="G606:K606" si="374">SUM(G607:G608)</f>
        <v>4.9413960745940113E-4</v>
      </c>
      <c r="H606" s="1">
        <f t="shared" si="374"/>
        <v>1.0154808865565404E-2</v>
      </c>
      <c r="I606" s="1">
        <f t="shared" si="374"/>
        <v>1.7439997226252678E-4</v>
      </c>
      <c r="J606" s="1">
        <f t="shared" si="374"/>
        <v>3.7083432202087341E-4</v>
      </c>
      <c r="K606" s="1">
        <f t="shared" si="374"/>
        <v>1.7138550208722913E-4</v>
      </c>
    </row>
    <row r="607" spans="2:11" x14ac:dyDescent="0.25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0.27824758679998635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4.9413960745940113E-4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1.0154808865565404E-2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1.7439997226252678E-4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1.9121300419688438E-4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6.9469330606930716E-5</v>
      </c>
    </row>
    <row r="608" spans="2:11" x14ac:dyDescent="0.25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1.7962131782398906E-4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1.0191617148029843E-4</v>
      </c>
    </row>
    <row r="609" spans="2:11" x14ac:dyDescent="0.25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25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0.26809651474530827</v>
      </c>
      <c r="G610">
        <f t="shared" ref="G610:K611" si="375">IFERROR(G600/SUM(G604,G607),"-")</f>
        <v>0.26809651474530843</v>
      </c>
      <c r="H610">
        <f t="shared" si="375"/>
        <v>0.26809651474530827</v>
      </c>
      <c r="I610">
        <f t="shared" si="375"/>
        <v>0.26809651474530821</v>
      </c>
      <c r="J610">
        <f t="shared" si="375"/>
        <v>0.26809651474530827</v>
      </c>
      <c r="K610">
        <f t="shared" si="375"/>
        <v>0.26809651474530821</v>
      </c>
    </row>
    <row r="611" spans="2:11" x14ac:dyDescent="0.25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>
        <f t="shared" si="375"/>
        <v>0.23866348448687341</v>
      </c>
      <c r="K611">
        <f t="shared" si="375"/>
        <v>0.23866348448687352</v>
      </c>
    </row>
    <row r="612" spans="2:11" x14ac:dyDescent="0.25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6.9574146886633654</v>
      </c>
      <c r="G612" s="3">
        <f t="shared" ref="G612" si="376">G613+G614+G619</f>
        <v>9.6132971104999267</v>
      </c>
      <c r="H612" s="3">
        <f t="shared" ref="H612" si="377">H613+H614+H619</f>
        <v>10.729830333451206</v>
      </c>
      <c r="I612" s="3">
        <f t="shared" ref="I612" si="378">I613+I614+I619</f>
        <v>11.599339523337399</v>
      </c>
      <c r="J612" s="3">
        <f t="shared" ref="J612" si="379">J613+J614+J619</f>
        <v>12.043420049339366</v>
      </c>
      <c r="K612" s="3">
        <f t="shared" ref="K612" si="380">K613+K614+K619</f>
        <v>14.564762729290504</v>
      </c>
    </row>
    <row r="613" spans="2:11" x14ac:dyDescent="0.25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1.3280017346786102</v>
      </c>
      <c r="G613" s="1">
        <f>[1]Other_transformation!C$19</f>
        <v>3.9756513655919217</v>
      </c>
      <c r="H613" s="1">
        <f>[1]Other_transformation!D$19</f>
        <v>5.301367799112735</v>
      </c>
      <c r="I613" s="1">
        <f>[1]Other_transformation!E$19</f>
        <v>5.9812455679915217</v>
      </c>
      <c r="J613" s="1">
        <f>[1]Other_transformation!F$19</f>
        <v>6.5977915900190434</v>
      </c>
      <c r="K613" s="1">
        <f>[1]Other_transformation!G$19</f>
        <v>9.4405552018116996</v>
      </c>
    </row>
    <row r="614" spans="2:11" x14ac:dyDescent="0.25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5.6294129539847555</v>
      </c>
      <c r="G614" s="1">
        <f>[1]Other_transformation!C$20</f>
        <v>5.6371663357080877</v>
      </c>
      <c r="H614" s="1">
        <f>[1]Other_transformation!D$20</f>
        <v>5.427978643672569</v>
      </c>
      <c r="I614" s="1">
        <f>[1]Other_transformation!E$20</f>
        <v>5.6177369221845899</v>
      </c>
      <c r="J614" s="1">
        <f>[1]Other_transformation!F$20</f>
        <v>5.4451508483887485</v>
      </c>
      <c r="K614" s="1">
        <f>[1]Other_transformation!G$20</f>
        <v>5.1236745270451172</v>
      </c>
    </row>
    <row r="615" spans="2:11" x14ac:dyDescent="0.25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5.6294129539847555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5.6371663357080877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5.427978643672569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5.6177369221845899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5.4443781505295927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5.1227682316714516</v>
      </c>
    </row>
    <row r="616" spans="2:11" x14ac:dyDescent="0.25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25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6.0034157015595631E-4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6.5678269568513522E-4</v>
      </c>
    </row>
    <row r="618" spans="2:11" x14ac:dyDescent="0.25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1.7235628900056464E-4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2.495126779798505E-4</v>
      </c>
    </row>
    <row r="619" spans="2:11" x14ac:dyDescent="0.25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4.7940919991783834E-4</v>
      </c>
      <c r="H619" s="1">
        <f>[1]Other_transformation!D$21</f>
        <v>4.8389066590292162E-4</v>
      </c>
      <c r="I619" s="1">
        <f>[1]Other_transformation!E$21</f>
        <v>3.5703316128603415E-4</v>
      </c>
      <c r="J619" s="1">
        <f>[1]Other_transformation!F$21</f>
        <v>4.7761093157309964E-4</v>
      </c>
      <c r="K619" s="1">
        <f>[1]Other_transformation!G$21</f>
        <v>5.330004336885323E-4</v>
      </c>
    </row>
    <row r="620" spans="2:11" x14ac:dyDescent="0.25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4.7940919991783834E-4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4.8389066590292162E-4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3.5703316128603415E-4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1.6738216644727054E-4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1.2597165558476944E-4</v>
      </c>
    </row>
    <row r="621" spans="2:11" x14ac:dyDescent="0.25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3.1022876512582913E-4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4.0702877810376283E-4</v>
      </c>
    </row>
    <row r="622" spans="2:11" x14ac:dyDescent="0.25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0.11258825907969502</v>
      </c>
      <c r="G622" s="3">
        <f t="shared" ref="G622" si="381">G623+G624+G629</f>
        <v>0.11276250308215845</v>
      </c>
      <c r="H622" s="3">
        <f t="shared" ref="H622" si="382">H623+H624+H629</f>
        <v>0.10857892850008746</v>
      </c>
      <c r="I622" s="3">
        <f t="shared" ref="I622" si="383">I623+I624+I629</f>
        <v>0.11236901977014323</v>
      </c>
      <c r="J622" s="3">
        <f t="shared" ref="J622" si="384">J623+J624+J629</f>
        <v>0.10890763097684793</v>
      </c>
      <c r="K622" s="3">
        <f t="shared" ref="K622" si="385">K623+K624+K629</f>
        <v>0.10247668465077656</v>
      </c>
    </row>
    <row r="623" spans="2:11" x14ac:dyDescent="0.25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25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0.11258825907969502</v>
      </c>
      <c r="G624" s="1">
        <f t="shared" ref="G624:K624" si="386">SUM(G625:G628)</f>
        <v>0.11274332671416173</v>
      </c>
      <c r="H624" s="1">
        <f t="shared" si="386"/>
        <v>0.10855957287345135</v>
      </c>
      <c r="I624" s="1">
        <f t="shared" si="386"/>
        <v>0.11235473844369179</v>
      </c>
      <c r="J624" s="1">
        <f t="shared" si="386"/>
        <v>0.10888756301059185</v>
      </c>
      <c r="K624" s="1">
        <f t="shared" si="386"/>
        <v>0.10245536463342901</v>
      </c>
    </row>
    <row r="625" spans="2:11" x14ac:dyDescent="0.25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0.11258825907969502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0.11274332671416173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0.10855957287345135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0.11235473844369179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0.10888756301059185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0.10245536463342901</v>
      </c>
    </row>
    <row r="626" spans="2:11" x14ac:dyDescent="0.25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25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25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25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1.917636799671356E-5</v>
      </c>
      <c r="H629" s="1">
        <f t="shared" si="387"/>
        <v>1.9355626636116898E-5</v>
      </c>
      <c r="I629" s="1">
        <f t="shared" si="387"/>
        <v>1.4281326451441384E-5</v>
      </c>
      <c r="J629" s="1">
        <f t="shared" si="387"/>
        <v>2.0067966256071418E-5</v>
      </c>
      <c r="K629" s="1">
        <f t="shared" si="387"/>
        <v>2.1320017347541324E-5</v>
      </c>
    </row>
    <row r="630" spans="2:11" x14ac:dyDescent="0.25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1.917636799671356E-5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1.9355626636116898E-5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1.4281326451441384E-5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6.6952866578908265E-6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5.0388662233907906E-6</v>
      </c>
    </row>
    <row r="631" spans="2:11" x14ac:dyDescent="0.25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1.3372679598180591E-5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1.6281151124150532E-5</v>
      </c>
    </row>
    <row r="632" spans="2:11" x14ac:dyDescent="0.25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5.7529103990140633E-5</v>
      </c>
      <c r="H632" s="3">
        <f t="shared" ref="H632" si="389">H633+H634+H639</f>
        <v>5.8066879908350632E-5</v>
      </c>
      <c r="I632" s="3">
        <f t="shared" ref="I632" si="390">I633+I634+I639</f>
        <v>4.2843979354324115E-5</v>
      </c>
      <c r="J632" s="3">
        <f t="shared" ref="J632" si="391">J633+J634+J639</f>
        <v>5.7353045799973106E-5</v>
      </c>
      <c r="K632" s="3">
        <f t="shared" ref="K632" si="392">K633+K634+K639</f>
        <v>6.3960052042623931E-5</v>
      </c>
    </row>
    <row r="633" spans="2:11" x14ac:dyDescent="0.25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25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25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25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25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25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25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5.7529103990140633E-5</v>
      </c>
      <c r="H639" s="1">
        <f t="shared" ref="H639" si="399">SUM(H640:H641)</f>
        <v>5.8066879908350632E-5</v>
      </c>
      <c r="I639" s="1">
        <f t="shared" ref="I639" si="400">SUM(I640:I641)</f>
        <v>4.2843979354324115E-5</v>
      </c>
      <c r="J639" s="1">
        <f t="shared" ref="J639" si="401">SUM(J640:J641)</f>
        <v>5.7353045799973106E-5</v>
      </c>
      <c r="K639" s="1">
        <f t="shared" ref="K639" si="402">SUM(K640:K641)</f>
        <v>6.3960052042623931E-5</v>
      </c>
    </row>
    <row r="640" spans="2:11" x14ac:dyDescent="0.25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5.7529103990140633E-5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5.8066879908350632E-5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4.2843979354324115E-5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2.0085859973672455E-5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1.5116598670172354E-5</v>
      </c>
    </row>
    <row r="641" spans="2:11" x14ac:dyDescent="0.25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3.7267185826300651E-5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4.884345337245158E-5</v>
      </c>
    </row>
    <row r="642" spans="2:11" x14ac:dyDescent="0.25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13.477458434632313</v>
      </c>
      <c r="G642" s="3">
        <f t="shared" ref="G642" si="403">G643+G644+G649</f>
        <v>21.063714967524565</v>
      </c>
      <c r="H642" s="3">
        <f t="shared" ref="H642" si="404">H643+H644+H649</f>
        <v>24.495586722896114</v>
      </c>
      <c r="I642" s="3">
        <f t="shared" ref="I642" si="405">I643+I644+I649</f>
        <v>26.766141689996847</v>
      </c>
      <c r="J642" s="3">
        <f t="shared" ref="J642" si="406">J643+J644+J649</f>
        <v>28.232724968356035</v>
      </c>
      <c r="K642" s="3">
        <f t="shared" ref="K642" si="407">K643+K644+K649</f>
        <v>35.81033574721129</v>
      </c>
    </row>
    <row r="643" spans="2:11" x14ac:dyDescent="0.25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3.7980849611808214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11.370362905592886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15.161911905462425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17.106362324455731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18.869683947454458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26.999987877181418</v>
      </c>
    </row>
    <row r="644" spans="2:11" x14ac:dyDescent="0.25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9.6793734734514913</v>
      </c>
      <c r="G644" s="1">
        <f t="shared" ref="G644" si="408">SUM(G645:G648)</f>
        <v>9.6927048595117906</v>
      </c>
      <c r="H644" s="1">
        <f t="shared" ref="H644" si="409">SUM(H645:H648)</f>
        <v>9.3330215650347199</v>
      </c>
      <c r="I644" s="1">
        <f t="shared" ref="I644" si="410">SUM(I645:I648)</f>
        <v>9.6592973707733822</v>
      </c>
      <c r="J644" s="1">
        <f t="shared" ref="J644" si="411">SUM(J645:J648)</f>
        <v>9.3623505579076376</v>
      </c>
      <c r="K644" s="1">
        <f t="shared" ref="K644" si="412">SUM(K645:K648)</f>
        <v>8.8095683752061653</v>
      </c>
    </row>
    <row r="645" spans="2:11" x14ac:dyDescent="0.25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9.6793734734514913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9.6927048595117906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9.3330215650347199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9.6592973707733822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9.3612193456820183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8.8082340623425193</v>
      </c>
    </row>
    <row r="646" spans="2:11" x14ac:dyDescent="0.25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25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8.5763081450850823E-4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9.3826099383590821E-4</v>
      </c>
    </row>
    <row r="648" spans="2:11" x14ac:dyDescent="0.25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2.7358141111200735E-4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3.960518698092863E-4</v>
      </c>
    </row>
    <row r="649" spans="2:11" x14ac:dyDescent="0.25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6.4720241988908188E-4</v>
      </c>
      <c r="H649" s="1">
        <f t="shared" ref="H649" si="414">SUM(H650:H651)</f>
        <v>6.5325239896894469E-4</v>
      </c>
      <c r="I649" s="1">
        <f t="shared" ref="I649" si="415">SUM(I650:I651)</f>
        <v>4.8199476773614616E-4</v>
      </c>
      <c r="J649" s="1">
        <f t="shared" ref="J649" si="416">SUM(J650:J651)</f>
        <v>6.9046299394221562E-4</v>
      </c>
      <c r="K649" s="1">
        <f t="shared" ref="K649" si="417">SUM(K650:K651)</f>
        <v>7.7949482370934589E-4</v>
      </c>
    </row>
    <row r="650" spans="2:11" x14ac:dyDescent="0.25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6.4720241988908188E-4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6.5325239896894469E-4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4.8199476773614616E-4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2.2596592470381502E-4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1.7006173503943895E-4</v>
      </c>
    </row>
    <row r="651" spans="2:11" x14ac:dyDescent="0.25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4.6449706923840063E-4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6.0943308866990697E-4</v>
      </c>
    </row>
    <row r="652" spans="2:11" x14ac:dyDescent="0.25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25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0.34965034965034997</v>
      </c>
      <c r="G653" s="4">
        <f t="shared" si="418"/>
        <v>0.34965034965034997</v>
      </c>
      <c r="H653" s="4">
        <f t="shared" si="418"/>
        <v>0.34965034965034958</v>
      </c>
      <c r="I653" s="4">
        <f t="shared" si="418"/>
        <v>0.34965034965035008</v>
      </c>
      <c r="J653" s="4">
        <f t="shared" si="418"/>
        <v>0.34965034965034975</v>
      </c>
      <c r="K653" s="4">
        <f t="shared" si="418"/>
        <v>0.34965034965035019</v>
      </c>
    </row>
    <row r="654" spans="2:11" x14ac:dyDescent="0.25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0.59322033898305149</v>
      </c>
      <c r="G654" s="4">
        <f t="shared" si="419"/>
        <v>0.59322033898305093</v>
      </c>
      <c r="H654" s="4">
        <f t="shared" si="419"/>
        <v>0.59322033898305082</v>
      </c>
      <c r="I654" s="4">
        <f t="shared" si="419"/>
        <v>0.59322033898305127</v>
      </c>
      <c r="J654" s="4">
        <f t="shared" si="419"/>
        <v>0.59322033898305138</v>
      </c>
      <c r="K654" s="4">
        <f t="shared" si="419"/>
        <v>0.59322033898305049</v>
      </c>
    </row>
    <row r="655" spans="2:11" x14ac:dyDescent="0.25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25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0.70000000000000062</v>
      </c>
      <c r="K656" s="4">
        <f t="shared" si="419"/>
        <v>0.6999999999999994</v>
      </c>
    </row>
    <row r="657" spans="2:11" x14ac:dyDescent="0.25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0.63</v>
      </c>
      <c r="K657" s="4">
        <f t="shared" si="419"/>
        <v>0.63000000000000034</v>
      </c>
    </row>
    <row r="658" spans="2:11" x14ac:dyDescent="0.25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0.85925925925925917</v>
      </c>
      <c r="H658" s="4">
        <f t="shared" si="420"/>
        <v>0.85925925925925872</v>
      </c>
      <c r="I658" s="4">
        <f t="shared" si="420"/>
        <v>0.85925925925925928</v>
      </c>
      <c r="J658" s="4">
        <f t="shared" si="420"/>
        <v>0.85925925925926006</v>
      </c>
      <c r="K658" s="4">
        <f t="shared" si="420"/>
        <v>0.8592592592592585</v>
      </c>
    </row>
    <row r="659" spans="2:11" x14ac:dyDescent="0.25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0.77690184599441792</v>
      </c>
      <c r="K659" s="4">
        <f t="shared" si="420"/>
        <v>0.77474195506982368</v>
      </c>
    </row>
    <row r="660" spans="2:11" x14ac:dyDescent="0.25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5.074187085940516E-3</v>
      </c>
      <c r="G660" s="3">
        <f t="shared" ref="G660:K660" si="421">SUM(G661,G665,G674)</f>
        <v>1.9238626169980413E-2</v>
      </c>
      <c r="H660" s="3">
        <f t="shared" si="421"/>
        <v>2.6781759988862168E-2</v>
      </c>
      <c r="I660" s="3">
        <f t="shared" si="421"/>
        <v>7.8942193434173649E-2</v>
      </c>
      <c r="J660" s="3">
        <f t="shared" si="421"/>
        <v>10.125463943090727</v>
      </c>
      <c r="K660" s="3">
        <f t="shared" si="421"/>
        <v>29.852547193780357</v>
      </c>
    </row>
    <row r="661" spans="2:11" x14ac:dyDescent="0.25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5.074187085940516E-3</v>
      </c>
      <c r="G661" s="1">
        <f>[1]Other_transformation!C$28</f>
        <v>1.9238626169980413E-2</v>
      </c>
      <c r="H661" s="1">
        <f>[1]Other_transformation!D$28</f>
        <v>2.6781759988862168E-2</v>
      </c>
      <c r="I661" s="1">
        <f>[1]Other_transformation!E$28</f>
        <v>7.8942193434173649E-2</v>
      </c>
      <c r="J661" s="1">
        <f>[1]Other_transformation!F$28</f>
        <v>10.125463943090727</v>
      </c>
      <c r="K661" s="1">
        <f>[1]Other_transformation!G$28</f>
        <v>29.848620646077748</v>
      </c>
    </row>
    <row r="662" spans="2:11" x14ac:dyDescent="0.25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5.074187085940516E-3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1.9238626169980413E-2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2.6781759988862168E-2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7.8932714782781022E-2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8.3405606064849422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27.957886509626864</v>
      </c>
    </row>
    <row r="663" spans="2:11" x14ac:dyDescent="0.25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9.4786513926212202E-6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1.7693313203504926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1.8720730322650909</v>
      </c>
    </row>
    <row r="664" spans="2:11" x14ac:dyDescent="0.25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1.557201625529179E-2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1.8661104185794124E-2</v>
      </c>
    </row>
    <row r="665" spans="2:11" x14ac:dyDescent="0.25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3.4793854705249781E-3</v>
      </c>
    </row>
    <row r="666" spans="2:11" x14ac:dyDescent="0.25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2.488626283804864E-4</v>
      </c>
    </row>
    <row r="667" spans="2:11" x14ac:dyDescent="0.25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3.2305228421444917E-3</v>
      </c>
    </row>
    <row r="668" spans="2:11" x14ac:dyDescent="0.25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0</v>
      </c>
      <c r="J668" s="1">
        <f t="shared" si="426"/>
        <v>0</v>
      </c>
      <c r="K668" s="1">
        <f t="shared" si="426"/>
        <v>0</v>
      </c>
    </row>
    <row r="669" spans="2:11" x14ac:dyDescent="0.25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0</v>
      </c>
      <c r="J669" s="1">
        <f t="shared" si="427"/>
        <v>0</v>
      </c>
      <c r="K669" s="1">
        <f t="shared" si="427"/>
        <v>0</v>
      </c>
    </row>
    <row r="670" spans="2:11" x14ac:dyDescent="0.25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25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3.4793854705249781E-3</v>
      </c>
    </row>
    <row r="672" spans="2:11" x14ac:dyDescent="0.25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2.488626283804864E-4</v>
      </c>
    </row>
    <row r="673" spans="2:11" x14ac:dyDescent="0.25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3.2305228421444917E-3</v>
      </c>
    </row>
    <row r="674" spans="2:11" x14ac:dyDescent="0.25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4.4716223208572881E-4</v>
      </c>
    </row>
    <row r="675" spans="2:11" x14ac:dyDescent="0.25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6.7014536629756642E-5</v>
      </c>
    </row>
    <row r="676" spans="2:11" x14ac:dyDescent="0.25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3.8014769545597217E-4</v>
      </c>
    </row>
    <row r="677" spans="2:11" x14ac:dyDescent="0.25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7.4075723882343313E-3</v>
      </c>
      <c r="G677" s="3">
        <f t="shared" ref="G677:K677" si="433">SUM(G678,G682,G684,G693)</f>
        <v>2.7721363357320467E-2</v>
      </c>
      <c r="H677" s="3">
        <f t="shared" si="433"/>
        <v>3.7854077722773424E-2</v>
      </c>
      <c r="I677" s="3">
        <f t="shared" si="433"/>
        <v>0.10813999100571724</v>
      </c>
      <c r="J677" s="3">
        <f t="shared" si="433"/>
        <v>13.062920710336927</v>
      </c>
      <c r="K677" s="3">
        <f t="shared" si="433"/>
        <v>36.404510487482938</v>
      </c>
    </row>
    <row r="678" spans="2:11" x14ac:dyDescent="0.25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7.4075723882343313E-3</v>
      </c>
      <c r="G678" s="1">
        <f t="shared" ref="G678:K678" si="434">SUM(G679:G681)</f>
        <v>2.7721363357320467E-2</v>
      </c>
      <c r="H678" s="1">
        <f t="shared" si="434"/>
        <v>3.7854077722773424E-2</v>
      </c>
      <c r="I678" s="1">
        <f t="shared" si="434"/>
        <v>0.10813999100571724</v>
      </c>
      <c r="J678" s="1">
        <f t="shared" si="434"/>
        <v>13.060593857333263</v>
      </c>
      <c r="K678" s="1">
        <f t="shared" si="434"/>
        <v>36.396660545517435</v>
      </c>
    </row>
    <row r="679" spans="2:11" x14ac:dyDescent="0.25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7.4075723882343313E-3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2.7721363357320467E-2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3.7854077722773424E-2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0.10812700655175474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10.762013685787014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34.09498354832543</v>
      </c>
    </row>
    <row r="680" spans="2:11" x14ac:dyDescent="0.25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1.2984453962494811E-5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2.2830081552909585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2.2830158930062079</v>
      </c>
    </row>
    <row r="681" spans="2:11" x14ac:dyDescent="0.25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1.557201625529179E-2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1.8661104185794124E-2</v>
      </c>
    </row>
    <row r="682" spans="2:11" x14ac:dyDescent="0.25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2.3268530036642905E-3</v>
      </c>
      <c r="K682" s="1">
        <f t="shared" si="441"/>
        <v>2.0734560206437892E-3</v>
      </c>
    </row>
    <row r="683" spans="2:11" x14ac:dyDescent="0.25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2.3268530036642905E-3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2.0734560206437892E-3</v>
      </c>
    </row>
    <row r="684" spans="2:11" x14ac:dyDescent="0.25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0</v>
      </c>
      <c r="J684" s="1">
        <f t="shared" si="442"/>
        <v>0</v>
      </c>
      <c r="K684" s="1">
        <f t="shared" si="442"/>
        <v>5.0093679893446832E-3</v>
      </c>
    </row>
    <row r="685" spans="2:11" x14ac:dyDescent="0.25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3.274508268164293E-4</v>
      </c>
    </row>
    <row r="686" spans="2:11" x14ac:dyDescent="0.25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4.6819171625282537E-3</v>
      </c>
    </row>
    <row r="687" spans="2:11" x14ac:dyDescent="0.25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0</v>
      </c>
      <c r="J687" s="1">
        <f t="shared" si="443"/>
        <v>0</v>
      </c>
      <c r="K687" s="1">
        <f t="shared" si="443"/>
        <v>0</v>
      </c>
    </row>
    <row r="688" spans="2:11" x14ac:dyDescent="0.25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0</v>
      </c>
      <c r="J688" s="1">
        <f t="shared" si="444"/>
        <v>0</v>
      </c>
      <c r="K688" s="1">
        <f t="shared" si="444"/>
        <v>0</v>
      </c>
    </row>
    <row r="689" spans="2:11" x14ac:dyDescent="0.25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25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5.0093679893446832E-3</v>
      </c>
    </row>
    <row r="691" spans="2:11" x14ac:dyDescent="0.25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3.274508268164293E-4</v>
      </c>
    </row>
    <row r="692" spans="2:11" x14ac:dyDescent="0.25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4.6819171625282537E-3</v>
      </c>
    </row>
    <row r="693" spans="2:11" x14ac:dyDescent="0.25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7.6711795551391408E-4</v>
      </c>
    </row>
    <row r="694" spans="2:11" x14ac:dyDescent="0.25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1.1169089438292782E-4</v>
      </c>
    </row>
    <row r="695" spans="2:11" x14ac:dyDescent="0.25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6.5542706113098622E-4</v>
      </c>
    </row>
    <row r="696" spans="2:11" x14ac:dyDescent="0.25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25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0.68499999999999983</v>
      </c>
      <c r="G697" s="4">
        <f t="shared" ref="G697:K697" si="450">IFERROR(G662/G679,"-")</f>
        <v>0.69400000000000028</v>
      </c>
      <c r="H697" s="4">
        <f t="shared" si="450"/>
        <v>0.70749999999999924</v>
      </c>
      <c r="I697" s="4">
        <f t="shared" si="450"/>
        <v>0.73000000000000054</v>
      </c>
      <c r="J697" s="4">
        <f t="shared" si="450"/>
        <v>0.77500000000000058</v>
      </c>
      <c r="K697" s="4">
        <f t="shared" si="450"/>
        <v>0.82000000000000028</v>
      </c>
    </row>
    <row r="698" spans="2:11" x14ac:dyDescent="0.25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0.73000000000000065</v>
      </c>
      <c r="J698" s="4">
        <f t="shared" si="452"/>
        <v>0.77499999999999991</v>
      </c>
      <c r="K698" s="4">
        <f t="shared" si="452"/>
        <v>0.82000000000000017</v>
      </c>
    </row>
    <row r="699" spans="2:11" x14ac:dyDescent="0.25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0.87</v>
      </c>
      <c r="K699" s="4">
        <f t="shared" si="453"/>
        <v>0.9</v>
      </c>
    </row>
    <row r="700" spans="2:11" x14ac:dyDescent="0.25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 t="str">
        <f t="shared" si="454"/>
        <v>-</v>
      </c>
      <c r="J700" s="4" t="str">
        <f t="shared" si="454"/>
        <v>-</v>
      </c>
      <c r="K700" s="4">
        <f t="shared" si="454"/>
        <v>0.76000000000000034</v>
      </c>
    </row>
    <row r="701" spans="2:11" x14ac:dyDescent="0.25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0.68999999999999928</v>
      </c>
    </row>
    <row r="702" spans="2:11" x14ac:dyDescent="0.25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0.59999999999999953</v>
      </c>
    </row>
    <row r="703" spans="2:11" x14ac:dyDescent="0.25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0.58000000000000029</v>
      </c>
    </row>
    <row r="704" spans="2:11" x14ac:dyDescent="0.25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1.1764724167268898</v>
      </c>
      <c r="G704" s="1">
        <f>[1]Other_transformation!C$39</f>
        <v>4.5571376470906895</v>
      </c>
      <c r="H704" s="1">
        <f>[1]Other_transformation!D$39</f>
        <v>3.2314235596132463</v>
      </c>
      <c r="I704" s="1">
        <f>[1]Other_transformation!E$39</f>
        <v>2.5515863809398809</v>
      </c>
      <c r="J704" s="1">
        <f>[1]Other_transformation!F$39</f>
        <v>4.5316844010334449</v>
      </c>
      <c r="K704" s="1">
        <f>[1]Other_transformation!G$39</f>
        <v>4.5672126310540957</v>
      </c>
    </row>
    <row r="705" spans="2:11" x14ac:dyDescent="0.25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1.2890721628095856</v>
      </c>
      <c r="G705" s="1">
        <f>[1]Other_transformation!C$38</f>
        <v>4.9932996298373018</v>
      </c>
      <c r="H705" s="1">
        <f>[1]Other_transformation!D$38</f>
        <v>3.5407019303806582</v>
      </c>
      <c r="I705" s="1">
        <f>[1]Other_transformation!E$38</f>
        <v>2.795797783193771</v>
      </c>
      <c r="J705" s="1">
        <f>[1]Other_transformation!F$38</f>
        <v>4.9654102628797512</v>
      </c>
      <c r="K705" s="1">
        <f>[1]Other_transformation!G$38</f>
        <v>5.0043388868426799</v>
      </c>
    </row>
    <row r="706" spans="2:11" x14ac:dyDescent="0.25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0.91265054871925866</v>
      </c>
      <c r="G706" s="14">
        <f t="shared" si="456"/>
        <v>0.91265054871925966</v>
      </c>
      <c r="H706" s="14">
        <f t="shared" si="456"/>
        <v>0.91265054871925877</v>
      </c>
      <c r="I706" s="14">
        <f t="shared" si="456"/>
        <v>0.91265054871925821</v>
      </c>
      <c r="J706" s="14">
        <f t="shared" si="456"/>
        <v>0.91265054871925899</v>
      </c>
      <c r="K706" s="14">
        <f t="shared" si="456"/>
        <v>0.91265054871925866</v>
      </c>
    </row>
    <row r="707" spans="2:11" x14ac:dyDescent="0.25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5.9796333407908744</v>
      </c>
      <c r="G707" s="17" cm="1">
        <f t="array" ref="G707">SUMPRODUCT(("CT_CWODPLT"=[1]OUT_SyntheticFuels!$C$4:$C$1000)*1,("Var_Fout"=[1]OUT_SyntheticFuels!$B$4:$B$1000)*1,[1]OUT_SyntheticFuels!F$4:F$1000)</f>
        <v>6.9696566745562292</v>
      </c>
      <c r="H707" s="17" cm="1">
        <f t="array" ref="H707">SUMPRODUCT(("CT_CWODPLT"=[1]OUT_SyntheticFuels!$C$4:$C$1000)*1,("Var_Fout"=[1]OUT_SyntheticFuels!$B$4:$B$1000)*1,[1]OUT_SyntheticFuels!G$4:G$1000)</f>
        <v>6.8260185298769676</v>
      </c>
      <c r="I707" s="17" cm="1">
        <f t="array" ref="I707">SUMPRODUCT(("CT_CWODPLT"=[1]OUT_SyntheticFuels!$C$4:$C$1000)*1,("Var_Fout"=[1]OUT_SyntheticFuels!$B$4:$B$1000)*1,[1]OUT_SyntheticFuels!H$4:H$1000)</f>
        <v>7.0933735115253604</v>
      </c>
      <c r="J707" s="17" cm="1">
        <f t="array" ref="J707">SUMPRODUCT(("CT_CWODPLT"=[1]OUT_SyntheticFuels!$C$4:$C$1000)*1,("Var_Fout"=[1]OUT_SyntheticFuels!$B$4:$B$1000)*1,[1]OUT_SyntheticFuels!I$4:I$1000)</f>
        <v>7.545440503598952</v>
      </c>
      <c r="K707" s="17" cm="1">
        <f t="array" ref="K707">SUMPRODUCT(("CT_CWODPLT"=[1]OUT_SyntheticFuels!$C$4:$C$1000)*1,("Var_Fout"=[1]OUT_SyntheticFuels!$B$4:$B$1000)*1,[1]OUT_SyntheticFuels!J$4:J$1000)</f>
        <v>7.68907954274309</v>
      </c>
    </row>
    <row r="708" spans="2:11" x14ac:dyDescent="0.25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5.9796333407908744</v>
      </c>
      <c r="G708" s="18">
        <f t="shared" ref="G708:K708" si="457">G707</f>
        <v>6.9696566745562292</v>
      </c>
      <c r="H708" s="18">
        <f t="shared" si="457"/>
        <v>6.8260185298769676</v>
      </c>
      <c r="I708" s="18">
        <f t="shared" si="457"/>
        <v>7.0933735115253604</v>
      </c>
      <c r="J708" s="18">
        <f t="shared" si="457"/>
        <v>7.545440503598952</v>
      </c>
      <c r="K708" s="18">
        <f t="shared" si="457"/>
        <v>7.68907954274309</v>
      </c>
    </row>
    <row r="709" spans="2:11" x14ac:dyDescent="0.25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7.1186111199891382</v>
      </c>
      <c r="G709" s="17" cm="1">
        <f t="array" ref="G709">SUMPRODUCT(("CT_CWODPLT"=[1]OUT_SyntheticFuels!$C$4:$C$1000)*1,("Var_Fin"=[1]OUT_SyntheticFuels!$B$4:$B$1000)*1,[1]OUT_SyntheticFuels!F$4:F$1000)</f>
        <v>8.2972103268526549</v>
      </c>
      <c r="H709" s="17" cm="1">
        <f t="array" ref="H709">SUMPRODUCT(("CT_CWODPLT"=[1]OUT_SyntheticFuels!$C$4:$C$1000)*1,("Var_Fin"=[1]OUT_SyntheticFuels!$B$4:$B$1000)*1,[1]OUT_SyntheticFuels!G$4:G$1000)</f>
        <v>8.1262125355678183</v>
      </c>
      <c r="I709" s="17" cm="1">
        <f t="array" ref="I709">SUMPRODUCT(("CT_CWODPLT"=[1]OUT_SyntheticFuels!$C$4:$C$1000)*1,("Var_Fin"=[1]OUT_SyntheticFuels!$B$4:$B$1000)*1,[1]OUT_SyntheticFuels!H$4:H$1000)</f>
        <v>8.4444922756254286</v>
      </c>
      <c r="J709" s="17" cm="1">
        <f t="array" ref="J709">SUMPRODUCT(("CT_CWODPLT"=[1]OUT_SyntheticFuels!$C$4:$C$1000)*1,("Var_Fin"=[1]OUT_SyntheticFuels!$B$4:$B$1000)*1,[1]OUT_SyntheticFuels!I$4:I$1000)</f>
        <v>8.9826672661892246</v>
      </c>
      <c r="K709" s="17" cm="1">
        <f t="array" ref="K709">SUMPRODUCT(("CT_CWODPLT"=[1]OUT_SyntheticFuels!$C$4:$C$1000)*1,("Var_Fin"=[1]OUT_SyntheticFuels!$B$4:$B$1000)*1,[1]OUT_SyntheticFuels!J$4:J$1000)</f>
        <v>9.1536661223131954</v>
      </c>
    </row>
    <row r="710" spans="2:11" x14ac:dyDescent="0.25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7.1186111199891382</v>
      </c>
      <c r="G710" s="18">
        <f t="shared" si="458"/>
        <v>8.2972103268526549</v>
      </c>
      <c r="H710" s="18">
        <f t="shared" si="458"/>
        <v>8.1262125355678183</v>
      </c>
      <c r="I710" s="18">
        <f t="shared" si="458"/>
        <v>8.4444922756254286</v>
      </c>
      <c r="J710" s="18">
        <f t="shared" si="458"/>
        <v>8.9826672661892246</v>
      </c>
      <c r="K710" s="18">
        <f t="shared" si="458"/>
        <v>9.1536661223131954</v>
      </c>
    </row>
    <row r="711" spans="2:11" x14ac:dyDescent="0.25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0.83999999999999975</v>
      </c>
      <c r="G711" s="14">
        <f t="shared" si="459"/>
        <v>0.83999999999999986</v>
      </c>
      <c r="H711" s="14">
        <f t="shared" si="459"/>
        <v>0.84</v>
      </c>
      <c r="I711" s="14">
        <f t="shared" si="459"/>
        <v>0.84000000000000008</v>
      </c>
      <c r="J711" s="14">
        <f t="shared" si="459"/>
        <v>0.84000000000000041</v>
      </c>
      <c r="K711" s="14">
        <f t="shared" si="459"/>
        <v>0.84000000000000064</v>
      </c>
    </row>
    <row r="712" spans="2:11" x14ac:dyDescent="0.25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3.5057445785849586</v>
      </c>
      <c r="K712" s="17">
        <f t="shared" si="460"/>
        <v>9.7652420198628</v>
      </c>
    </row>
    <row r="713" spans="2:11" x14ac:dyDescent="0.25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8.579150461731739E-4</v>
      </c>
      <c r="K713" s="18">
        <f t="shared" si="461"/>
        <v>7.5070241787484444E-4</v>
      </c>
    </row>
    <row r="714" spans="2:11" x14ac:dyDescent="0.25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8.579150461731739E-4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7.5070241787484444E-4</v>
      </c>
    </row>
    <row r="715" spans="2:11" x14ac:dyDescent="0.25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3.5048866635387852</v>
      </c>
      <c r="K715" s="18">
        <f t="shared" si="463"/>
        <v>9.764491317444925</v>
      </c>
    </row>
    <row r="716" spans="2:11" x14ac:dyDescent="0.25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2.6541321879205029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8.9534100646518802</v>
      </c>
    </row>
    <row r="717" spans="2:11" x14ac:dyDescent="0.25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0.3190768277729924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0.81108125279304477</v>
      </c>
    </row>
    <row r="718" spans="2:11" x14ac:dyDescent="0.25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0.53167764784528992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25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5.949710782237335</v>
      </c>
      <c r="K719" s="17">
        <f t="shared" si="465"/>
        <v>16.596576976521742</v>
      </c>
    </row>
    <row r="720" spans="2:11" x14ac:dyDescent="0.25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5.949710782237335</v>
      </c>
      <c r="K720" s="18">
        <f t="shared" si="467"/>
        <v>16.596576976521742</v>
      </c>
    </row>
    <row r="721" spans="2:13" x14ac:dyDescent="0.25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1.1141753846404881E-3</v>
      </c>
      <c r="K721" s="18">
        <f t="shared" si="469"/>
        <v>9.7493820503226684E-4</v>
      </c>
    </row>
    <row r="722" spans="2:13" x14ac:dyDescent="0.25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1.1141753846404881E-3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9.7493820503226684E-4</v>
      </c>
    </row>
    <row r="723" spans="2:13" x14ac:dyDescent="0.25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5.9485966068526945</v>
      </c>
      <c r="K723" s="18">
        <f t="shared" si="470"/>
        <v>16.595602038316709</v>
      </c>
    </row>
    <row r="724" spans="2:13" x14ac:dyDescent="0.25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4.5760874700692389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15.436914534326643</v>
      </c>
    </row>
    <row r="725" spans="2:13" x14ac:dyDescent="0.25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0.45582403967570367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1.1586875039900655</v>
      </c>
    </row>
    <row r="726" spans="2:13" x14ac:dyDescent="0.25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0.91668509710775226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25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25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0.76999999999999824</v>
      </c>
      <c r="K728" s="14">
        <f t="shared" si="472"/>
        <v>0.76999999999999891</v>
      </c>
    </row>
    <row r="729" spans="2:13" x14ac:dyDescent="0.25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0.58000031801847185</v>
      </c>
      <c r="K729" s="16">
        <f t="shared" si="474"/>
        <v>0.57999997633869305</v>
      </c>
      <c r="L729" s="9"/>
      <c r="M729" s="9"/>
    </row>
    <row r="730" spans="2:13" x14ac:dyDescent="0.25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0.69999999999999962</v>
      </c>
      <c r="K730" s="16">
        <f t="shared" si="475"/>
        <v>0.69999999999999907</v>
      </c>
      <c r="L730" s="9"/>
      <c r="M730" s="9"/>
    </row>
    <row r="731" spans="2:13" x14ac:dyDescent="0.25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0.58000031801847174</v>
      </c>
      <c r="K731" s="16" t="str">
        <f t="shared" si="476"/>
        <v>-</v>
      </c>
      <c r="L731" s="9"/>
      <c r="M731" s="9"/>
    </row>
    <row r="732" spans="2:13" x14ac:dyDescent="0.25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0.25711598921921408</v>
      </c>
      <c r="K732" s="17">
        <f t="shared" ref="K732" si="481">K733</f>
        <v>0.7161851205848585</v>
      </c>
      <c r="L732" s="9"/>
      <c r="M732" s="9"/>
    </row>
    <row r="733" spans="2:13" x14ac:dyDescent="0.25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0.25711598921921408</v>
      </c>
      <c r="K733" s="18">
        <f t="shared" ref="K733" si="486">SUM(K737,K739)</f>
        <v>0.7161851205848585</v>
      </c>
      <c r="L733" s="9"/>
      <c r="M733" s="9"/>
    </row>
    <row r="734" spans="2:13" x14ac:dyDescent="0.25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0.2034802065809535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0.56581335833384705</v>
      </c>
      <c r="L734" s="9"/>
      <c r="M734" s="9"/>
    </row>
    <row r="735" spans="2:13" x14ac:dyDescent="0.25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5.363483860889575E-2</v>
      </c>
      <c r="K735" s="18">
        <f>K733-K734-K736</f>
        <v>0.15036723051693365</v>
      </c>
      <c r="L735" s="9"/>
      <c r="M735" s="9"/>
    </row>
    <row r="736" spans="2:13" x14ac:dyDescent="0.25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9.4402936482307683E-7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4.5317340777990452E-6</v>
      </c>
      <c r="L736" s="9"/>
    </row>
    <row r="737" spans="2:13" x14ac:dyDescent="0.25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4.8386408604166982E-5</v>
      </c>
      <c r="K737" s="18">
        <f t="shared" ref="K737" si="492">K738</f>
        <v>4.2339616368141221E-5</v>
      </c>
      <c r="L737" s="9"/>
    </row>
    <row r="738" spans="2:13" x14ac:dyDescent="0.25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4.8386408604166982E-5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4.2339616368141221E-5</v>
      </c>
      <c r="L738" s="9"/>
    </row>
    <row r="739" spans="2:13" x14ac:dyDescent="0.25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0.25706760281060992</v>
      </c>
      <c r="K739" s="18">
        <f t="shared" ref="K739" si="499">SUM(K740:K742)</f>
        <v>0.71614278096849038</v>
      </c>
      <c r="L739" s="9"/>
    </row>
    <row r="740" spans="2:13" x14ac:dyDescent="0.25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0.19454778270252401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0.65628498451236372</v>
      </c>
      <c r="L740" s="9"/>
    </row>
    <row r="741" spans="2:13" x14ac:dyDescent="0.25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2.3547869889646821E-2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5.9857796456126669E-2</v>
      </c>
      <c r="L741" s="9"/>
      <c r="M741" s="9"/>
    </row>
    <row r="742" spans="2:13" x14ac:dyDescent="0.25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3.897195021843905E-2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25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3.829274269711797E-5</v>
      </c>
      <c r="K743" s="18">
        <f t="shared" si="500"/>
        <v>3.344989980839206E-5</v>
      </c>
    </row>
    <row r="744" spans="2:13" x14ac:dyDescent="0.25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3.829274269711797E-5</v>
      </c>
      <c r="K744" s="18">
        <f t="shared" si="501"/>
        <v>3.344989980839206E-5</v>
      </c>
    </row>
    <row r="745" spans="2:13" x14ac:dyDescent="0.25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0.20344191383825638</v>
      </c>
      <c r="K745" s="18">
        <f t="shared" si="504"/>
        <v>0.56577990843403869</v>
      </c>
    </row>
    <row r="746" spans="2:13" x14ac:dyDescent="0.25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0.1539640655347379</v>
      </c>
      <c r="K746" s="18">
        <f t="shared" si="505"/>
        <v>0.5184899831593458</v>
      </c>
    </row>
    <row r="747" spans="2:13" x14ac:dyDescent="0.25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1.8635657176503135E-2</v>
      </c>
      <c r="K747" s="18">
        <f t="shared" si="506"/>
        <v>4.7289925274692897E-2</v>
      </c>
    </row>
    <row r="748" spans="2:13" x14ac:dyDescent="0.25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3.084219112701533E-2</v>
      </c>
      <c r="K748" s="18">
        <f t="shared" si="507"/>
        <v>0</v>
      </c>
    </row>
    <row r="749" spans="2:13" x14ac:dyDescent="0.25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1.0093488251078566E-5</v>
      </c>
      <c r="K749" s="18">
        <f t="shared" si="508"/>
        <v>8.8894486515270785E-6</v>
      </c>
    </row>
    <row r="750" spans="2:13" x14ac:dyDescent="0.25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1.0093488251078566E-5</v>
      </c>
      <c r="K750" s="18">
        <f t="shared" si="509"/>
        <v>8.8894486515270785E-6</v>
      </c>
    </row>
    <row r="751" spans="2:13" x14ac:dyDescent="0.25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5.3624745120644669E-2</v>
      </c>
      <c r="K751" s="18">
        <f t="shared" si="512"/>
        <v>0.15035834106828214</v>
      </c>
    </row>
    <row r="752" spans="2:13" x14ac:dyDescent="0.25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4.0583002864407747E-2</v>
      </c>
      <c r="K752" s="18">
        <f t="shared" si="513"/>
        <v>0.1377908486431339</v>
      </c>
    </row>
    <row r="753" spans="2:13" x14ac:dyDescent="0.25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4.9121262545740616E-3</v>
      </c>
      <c r="K753" s="18">
        <f t="shared" si="514"/>
        <v>1.2567492425148248E-2</v>
      </c>
    </row>
    <row r="754" spans="2:13" x14ac:dyDescent="0.25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8.1296160016628583E-3</v>
      </c>
      <c r="K754" s="18">
        <f t="shared" si="515"/>
        <v>0</v>
      </c>
    </row>
    <row r="755" spans="2:13" x14ac:dyDescent="0.25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1.7765597044109507E-10</v>
      </c>
      <c r="K755" s="18">
        <f t="shared" si="516"/>
        <v>2.6790822208056406E-10</v>
      </c>
    </row>
    <row r="756" spans="2:13" x14ac:dyDescent="0.25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1.7765597044109507E-10</v>
      </c>
      <c r="K756" s="18">
        <f t="shared" si="517"/>
        <v>2.6790822208056406E-10</v>
      </c>
    </row>
    <row r="757" spans="2:13" x14ac:dyDescent="0.25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9.4385170885263578E-7</v>
      </c>
      <c r="K757" s="18">
        <f t="shared" si="520"/>
        <v>4.5314661695769651E-6</v>
      </c>
    </row>
    <row r="758" spans="2:13" x14ac:dyDescent="0.25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7.1430337837067131E-7</v>
      </c>
      <c r="K758" s="18">
        <f t="shared" si="521"/>
        <v>4.1527098840502993E-6</v>
      </c>
    </row>
    <row r="759" spans="2:13" x14ac:dyDescent="0.25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8.645856962208137E-8</v>
      </c>
      <c r="K759" s="18">
        <f t="shared" si="522"/>
        <v>3.7875628552666567E-7</v>
      </c>
    </row>
    <row r="760" spans="2:13" x14ac:dyDescent="0.25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1.4308976085988296E-7</v>
      </c>
      <c r="K760" s="18">
        <f t="shared" si="523"/>
        <v>0</v>
      </c>
    </row>
    <row r="761" spans="2:13" x14ac:dyDescent="0.25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142.21736275530424</v>
      </c>
      <c r="G761" s="17">
        <f t="shared" si="526"/>
        <v>140.22038476186174</v>
      </c>
      <c r="H761" s="17">
        <f t="shared" si="526"/>
        <v>140.95047516235465</v>
      </c>
      <c r="I761" s="17">
        <f t="shared" si="526"/>
        <v>144.37227777697927</v>
      </c>
      <c r="J761" s="17">
        <f t="shared" si="526"/>
        <v>147.01602440016546</v>
      </c>
      <c r="K761" s="17">
        <f t="shared" si="526"/>
        <v>152.22658260457297</v>
      </c>
    </row>
    <row r="762" spans="2:13" x14ac:dyDescent="0.25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60.070003620159369</v>
      </c>
      <c r="G762" s="18">
        <f>[1]Industry!C$11</f>
        <v>62.339921553530999</v>
      </c>
      <c r="H762" s="18">
        <f>[1]Industry!D$11</f>
        <v>63.782088881321172</v>
      </c>
      <c r="I762" s="18">
        <f>[1]Industry!E$11</f>
        <v>65.995089876686791</v>
      </c>
      <c r="J762" s="18">
        <f>[1]Industry!F$11</f>
        <v>68.857741198450938</v>
      </c>
      <c r="K762" s="18">
        <f>[1]Industry!G$11</f>
        <v>76.165084956674789</v>
      </c>
    </row>
    <row r="763" spans="2:13" x14ac:dyDescent="0.25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11.646937196840632</v>
      </c>
      <c r="G763" s="1">
        <f t="shared" si="528"/>
        <v>12.258979485009291</v>
      </c>
      <c r="H763" s="1">
        <f t="shared" si="528"/>
        <v>12.445361012247844</v>
      </c>
      <c r="I763" s="1">
        <f t="shared" si="528"/>
        <v>12.667487451781255</v>
      </c>
      <c r="J763" s="1">
        <f t="shared" si="528"/>
        <v>13.131042394972496</v>
      </c>
      <c r="K763" s="1">
        <f>K762-K764-K765</f>
        <v>15.143459902501945</v>
      </c>
      <c r="L763" s="1"/>
      <c r="M763" s="1"/>
    </row>
    <row r="764" spans="2:13" x14ac:dyDescent="0.25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0.3596687711477401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0.45106350928216965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0.76656766508161844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1.2041803510143392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1.1616035501918764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1.7860334702944727</v>
      </c>
    </row>
    <row r="765" spans="2:13" x14ac:dyDescent="0.25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48.063397652170998</v>
      </c>
      <c r="G765" s="1">
        <f>[1]Industry!C$11-[1]Industry!C$33</f>
        <v>49.629878559239536</v>
      </c>
      <c r="H765" s="1">
        <f>[1]Industry!D$11-[1]Industry!D$33</f>
        <v>50.570160203991712</v>
      </c>
      <c r="I765" s="1">
        <f>[1]Industry!E$11-[1]Industry!E$33</f>
        <v>52.123422073891192</v>
      </c>
      <c r="J765" s="1">
        <f>[1]Industry!F$11-[1]Industry!F$33</f>
        <v>54.565095253286572</v>
      </c>
      <c r="K765" s="1">
        <f>[1]Industry!G$11-[1]Industry!G$33</f>
        <v>59.235591583878374</v>
      </c>
    </row>
    <row r="766" spans="2:13" x14ac:dyDescent="0.25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11.627804836369442</v>
      </c>
      <c r="G766" s="1">
        <f t="shared" ref="G766:K766" si="529">SUM(G769,G774)</f>
        <v>7.9336310970476944</v>
      </c>
      <c r="H766" s="1">
        <f t="shared" si="529"/>
        <v>7.914591643452467</v>
      </c>
      <c r="I766" s="1">
        <f t="shared" si="529"/>
        <v>6.4906198084212328</v>
      </c>
      <c r="J766" s="1">
        <f t="shared" si="529"/>
        <v>3.3936138023667297</v>
      </c>
      <c r="K766" s="1">
        <f t="shared" si="529"/>
        <v>0.2678248164643714</v>
      </c>
    </row>
    <row r="767" spans="2:13" x14ac:dyDescent="0.25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8.8978022392450846</v>
      </c>
      <c r="G767" s="1">
        <f t="shared" ref="G767:K767" si="530">SUM(G771,G775)</f>
        <v>7.9329424399036039</v>
      </c>
      <c r="H767" s="1">
        <f t="shared" si="530"/>
        <v>7.9127682221703886</v>
      </c>
      <c r="I767" s="1">
        <f t="shared" si="530"/>
        <v>6.4896633477008159</v>
      </c>
      <c r="J767" s="1">
        <f t="shared" si="530"/>
        <v>3.3920100221010756</v>
      </c>
      <c r="K767" s="1">
        <f t="shared" si="530"/>
        <v>0.2678248164643714</v>
      </c>
    </row>
    <row r="768" spans="2:13" x14ac:dyDescent="0.25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2.7300025971243573</v>
      </c>
      <c r="G768" s="1">
        <f t="shared" ref="G768:K768" si="531">G773</f>
        <v>6.8865714409028101E-4</v>
      </c>
      <c r="H768" s="1">
        <f t="shared" si="531"/>
        <v>1.8234212820787269E-3</v>
      </c>
      <c r="I768" s="1">
        <f t="shared" si="531"/>
        <v>9.5646072041722827E-4</v>
      </c>
      <c r="J768" s="1">
        <f t="shared" si="531"/>
        <v>1.6037802656538923E-3</v>
      </c>
      <c r="K768" s="1">
        <f t="shared" si="531"/>
        <v>0</v>
      </c>
    </row>
    <row r="769" spans="2:11" x14ac:dyDescent="0.25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11.627804836369442</v>
      </c>
      <c r="G769" s="1">
        <f t="shared" ref="G769:K769" si="532">SUM(G770,G772)</f>
        <v>7.9336310970476944</v>
      </c>
      <c r="H769" s="1">
        <f t="shared" si="532"/>
        <v>7.9140225871118126</v>
      </c>
      <c r="I769" s="1">
        <f t="shared" si="532"/>
        <v>6.3541023956759588</v>
      </c>
      <c r="J769" s="1">
        <f t="shared" si="532"/>
        <v>3.1205098848646577</v>
      </c>
      <c r="K769" s="1">
        <f t="shared" si="532"/>
        <v>0</v>
      </c>
    </row>
    <row r="770" spans="2:11" x14ac:dyDescent="0.25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8.8978022392450846</v>
      </c>
      <c r="G770" s="1">
        <f>[1]Industry!C$34</f>
        <v>7.9329424399036039</v>
      </c>
      <c r="H770" s="1">
        <f>[1]Industry!D$34</f>
        <v>7.9121991658297341</v>
      </c>
      <c r="I770" s="1">
        <f>[1]Industry!E$34</f>
        <v>6.3531459349555419</v>
      </c>
      <c r="J770" s="1">
        <f>[1]Industry!F$34</f>
        <v>3.1189061045990036</v>
      </c>
      <c r="K770" s="1">
        <f>[1]Industry!G$34</f>
        <v>0</v>
      </c>
    </row>
    <row r="771" spans="2:11" x14ac:dyDescent="0.25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8.8978022392450846</v>
      </c>
      <c r="G771" s="1">
        <f t="shared" ref="G771:K771" si="533">G770</f>
        <v>7.9329424399036039</v>
      </c>
      <c r="H771" s="1">
        <f t="shared" si="533"/>
        <v>7.9121991658297341</v>
      </c>
      <c r="I771" s="1">
        <f t="shared" si="533"/>
        <v>6.3531459349555419</v>
      </c>
      <c r="J771" s="1">
        <f t="shared" si="533"/>
        <v>3.1189061045990036</v>
      </c>
      <c r="K771" s="1">
        <f t="shared" si="533"/>
        <v>0</v>
      </c>
    </row>
    <row r="772" spans="2:11" x14ac:dyDescent="0.25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2.7300025971243573</v>
      </c>
      <c r="G772" s="1">
        <f>[1]Industry!C$35</f>
        <v>6.8865714409028101E-4</v>
      </c>
      <c r="H772" s="1">
        <f>[1]Industry!D$35</f>
        <v>1.8234212820787269E-3</v>
      </c>
      <c r="I772" s="1">
        <f>[1]Industry!E$35</f>
        <v>9.5646072041722827E-4</v>
      </c>
      <c r="J772" s="1">
        <f>[1]Industry!F$35</f>
        <v>1.6037802656538923E-3</v>
      </c>
      <c r="K772" s="1">
        <f>[1]Industry!G$35</f>
        <v>0</v>
      </c>
    </row>
    <row r="773" spans="2:11" x14ac:dyDescent="0.25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2.7300025971243573</v>
      </c>
      <c r="G773" s="1">
        <f t="shared" ref="G773:K773" si="534">G772</f>
        <v>6.8865714409028101E-4</v>
      </c>
      <c r="H773" s="1">
        <f t="shared" si="534"/>
        <v>1.8234212820787269E-3</v>
      </c>
      <c r="I773" s="1">
        <f t="shared" si="534"/>
        <v>9.5646072041722827E-4</v>
      </c>
      <c r="J773" s="1">
        <f t="shared" si="534"/>
        <v>1.6037802656538923E-3</v>
      </c>
      <c r="K773" s="1">
        <f t="shared" si="534"/>
        <v>0</v>
      </c>
    </row>
    <row r="774" spans="2:11" x14ac:dyDescent="0.25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5.6905634065448039E-4</v>
      </c>
      <c r="I774" s="1">
        <f>[1]Industry!E$36</f>
        <v>0.1365174127452736</v>
      </c>
      <c r="J774" s="1">
        <f>[1]Industry!F$36</f>
        <v>0.27310391750207191</v>
      </c>
      <c r="K774" s="1">
        <f>[1]Industry!G$36</f>
        <v>0.2678248164643714</v>
      </c>
    </row>
    <row r="775" spans="2:11" x14ac:dyDescent="0.25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5.6905634065448039E-4</v>
      </c>
      <c r="I775" s="1">
        <f t="shared" si="535"/>
        <v>0.1365174127452736</v>
      </c>
      <c r="J775" s="1">
        <f t="shared" si="535"/>
        <v>0.27310391750207191</v>
      </c>
      <c r="K775" s="1">
        <f t="shared" si="535"/>
        <v>0.2678248164643714</v>
      </c>
    </row>
    <row r="776" spans="2:11" x14ac:dyDescent="0.25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35.989088337908697</v>
      </c>
      <c r="G776" s="1">
        <f>SUM([1]Industry!C$37:C$39)</f>
        <v>32.380804963276461</v>
      </c>
      <c r="H776" s="1">
        <f>SUM([1]Industry!D$37:D$39)</f>
        <v>38.049628881478476</v>
      </c>
      <c r="I776" s="1">
        <f>SUM([1]Industry!E$37:E$39)</f>
        <v>32.560905870011986</v>
      </c>
      <c r="J776" s="1">
        <f>SUM([1]Industry!F$37:F$39)</f>
        <v>24.161199101438854</v>
      </c>
      <c r="K776" s="1">
        <f>SUM([1]Industry!G$37:G$39)</f>
        <v>13.981254350600651</v>
      </c>
    </row>
    <row r="777" spans="2:11" x14ac:dyDescent="0.25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35.543514140876425</v>
      </c>
      <c r="G777" s="1">
        <f>SUM([1]Industry!C$37:C$38)-G778</f>
        <v>31.824037572793813</v>
      </c>
      <c r="H777" s="1">
        <f>SUM([1]Industry!D$37:D$38)-H778</f>
        <v>34.847087273717271</v>
      </c>
      <c r="I777" s="1">
        <f>SUM([1]Industry!E$37:E$38)-I778</f>
        <v>24.7053357057071</v>
      </c>
      <c r="J777" s="1">
        <f>SUM([1]Industry!F$37:F$38)-J778</f>
        <v>16.305596315512986</v>
      </c>
      <c r="K777" s="1">
        <f>SUM([1]Industry!G$37:G$38)-K778</f>
        <v>6.1256368478628973</v>
      </c>
    </row>
    <row r="778" spans="2:11" x14ac:dyDescent="0.25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8.8480252948930742E-3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4.7002207193375589E-3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25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0.44557419703227197</v>
      </c>
      <c r="G779" s="1">
        <f t="shared" si="540"/>
        <v>0.55676739048264778</v>
      </c>
      <c r="H779" s="1">
        <f t="shared" si="540"/>
        <v>3.202541607761205</v>
      </c>
      <c r="I779" s="1">
        <f t="shared" si="540"/>
        <v>7.8555701643048863</v>
      </c>
      <c r="J779" s="1">
        <f t="shared" si="540"/>
        <v>7.8556027859258677</v>
      </c>
      <c r="K779" s="1">
        <f t="shared" si="540"/>
        <v>7.8556175027377533</v>
      </c>
    </row>
    <row r="780" spans="2:11" x14ac:dyDescent="0.25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35.243915113201744</v>
      </c>
      <c r="G780" s="1">
        <f>[1]Industry!C$37</f>
        <v>31.828555244660176</v>
      </c>
      <c r="H780" s="1">
        <f>[1]Industry!D$37</f>
        <v>32.316900069284941</v>
      </c>
      <c r="I780" s="1">
        <f>[1]Industry!E$37</f>
        <v>22.17756224021284</v>
      </c>
      <c r="J780" s="1">
        <f>[1]Industry!F$37</f>
        <v>11.939773016081901</v>
      </c>
      <c r="K780" s="1">
        <f>[1]Industry!G$37</f>
        <v>1.7936908265472118</v>
      </c>
    </row>
    <row r="781" spans="2:11" x14ac:dyDescent="0.25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35.235143852069918</v>
      </c>
      <c r="G781" s="1">
        <f>[1]Industry!C$37*G777/SUM(G777:G778)</f>
        <v>31.823855050898239</v>
      </c>
      <c r="H781" s="1">
        <f>[1]Industry!D$37*H777/SUM(H777:H778)</f>
        <v>32.316900069284941</v>
      </c>
      <c r="I781" s="1">
        <f>[1]Industry!E$37*I777/SUM(I777:I778)</f>
        <v>22.17756224021284</v>
      </c>
      <c r="J781" s="1">
        <f>[1]Industry!F$37*J777/SUM(J777:J778)</f>
        <v>11.939773016081901</v>
      </c>
      <c r="K781" s="1">
        <f>[1]Industry!G$37*K777/SUM(K777:K778)</f>
        <v>1.7936908265472118</v>
      </c>
    </row>
    <row r="782" spans="2:11" x14ac:dyDescent="0.25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8.7712611318266909E-3</v>
      </c>
      <c r="G782" s="1">
        <f t="shared" ref="G782:K782" si="545">G780-G781</f>
        <v>4.7001937619377543E-3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25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0.7451732247069538</v>
      </c>
      <c r="G783" s="1">
        <f t="shared" ref="G783:K783" si="546">SUM(G784:G786)</f>
        <v>0.55224971861628491</v>
      </c>
      <c r="H783" s="1">
        <f t="shared" si="546"/>
        <v>5.7327288121935354</v>
      </c>
      <c r="I783" s="1">
        <f t="shared" si="546"/>
        <v>10.383343629799146</v>
      </c>
      <c r="J783" s="1">
        <f t="shared" si="546"/>
        <v>12.221426085356953</v>
      </c>
      <c r="K783" s="1">
        <f t="shared" si="546"/>
        <v>12.18756352405344</v>
      </c>
    </row>
    <row r="784" spans="2:11" x14ac:dyDescent="0.25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0.30837028880650702</v>
      </c>
      <c r="G784" s="1">
        <f>[1]Industry!C$38*G777/SUM(G777:G778)</f>
        <v>1.8252189557592871E-4</v>
      </c>
      <c r="H784" s="1">
        <f>[1]Industry!D$38*H777/SUM(H777:H778)</f>
        <v>2.5301872044323281</v>
      </c>
      <c r="I784" s="1">
        <f>[1]Industry!E$38*I777/SUM(I777:I778)</f>
        <v>2.5277734654942599</v>
      </c>
      <c r="J784" s="1">
        <f>[1]Industry!F$38*J777/SUM(J777:J778)</f>
        <v>4.3658232994310833</v>
      </c>
      <c r="K784" s="1">
        <f>[1]Industry!G$38*K777/SUM(K777:K778)</f>
        <v>4.3319460213156855</v>
      </c>
    </row>
    <row r="785" spans="2:13" x14ac:dyDescent="0.25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7.6764163068954172E-5</v>
      </c>
      <c r="G785" s="1">
        <f>[1]Industry!C$38-G784</f>
        <v>2.695739638179412E-8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25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0.43672617173737788</v>
      </c>
      <c r="G786" s="1">
        <f>[1]Industry!C$39</f>
        <v>0.5520671697633126</v>
      </c>
      <c r="H786" s="1">
        <f>[1]Industry!D$39</f>
        <v>3.2025416077612072</v>
      </c>
      <c r="I786" s="1">
        <f>[1]Industry!E$39</f>
        <v>7.8555701643048854</v>
      </c>
      <c r="J786" s="1">
        <f>[1]Industry!F$39</f>
        <v>7.8556027859258695</v>
      </c>
      <c r="K786" s="1">
        <f>[1]Industry!G$39</f>
        <v>7.8556175027377542</v>
      </c>
    </row>
    <row r="787" spans="2:13" x14ac:dyDescent="0.25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3.5600026267609901</v>
      </c>
      <c r="G787" s="1">
        <f>[1]Industry!C$18</f>
        <v>3.4647190386604612</v>
      </c>
      <c r="H787" s="1">
        <f>[1]Industry!D$18</f>
        <v>1.3100852119544646E-2</v>
      </c>
      <c r="I787" s="1">
        <f>[1]Industry!E$18</f>
        <v>8.3299692124725439E-4</v>
      </c>
      <c r="J787" s="1">
        <f>[1]Industry!F$18</f>
        <v>1.2567746289039174E-3</v>
      </c>
      <c r="K787" s="1">
        <f>[1]Industry!G$18</f>
        <v>3.7845527949633648E-4</v>
      </c>
    </row>
    <row r="788" spans="2:13" x14ac:dyDescent="0.25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3.5600026267609901</v>
      </c>
      <c r="G788" s="1">
        <f t="shared" ref="G788:K788" si="549">G787</f>
        <v>3.4647190386604612</v>
      </c>
      <c r="H788" s="1">
        <f t="shared" si="549"/>
        <v>1.3100852119544646E-2</v>
      </c>
      <c r="I788" s="1">
        <f t="shared" si="549"/>
        <v>8.3299692124725439E-4</v>
      </c>
      <c r="J788" s="1">
        <f t="shared" si="549"/>
        <v>1.2567746289039174E-3</v>
      </c>
      <c r="K788" s="1">
        <f t="shared" si="549"/>
        <v>3.7845527949633648E-4</v>
      </c>
    </row>
    <row r="789" spans="2:13" x14ac:dyDescent="0.25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12.728642174258118</v>
      </c>
      <c r="G789" s="1">
        <f>[1]Industry!C$19</f>
        <v>13.638428463025591</v>
      </c>
      <c r="H789" s="1">
        <f>[1]Industry!D$19</f>
        <v>13.373260174629927</v>
      </c>
      <c r="I789" s="1">
        <f>[1]Industry!E$19</f>
        <v>17.626286304511673</v>
      </c>
      <c r="J789" s="1">
        <f>[1]Industry!F$19</f>
        <v>20.397553328533476</v>
      </c>
      <c r="K789" s="1">
        <f>[1]Industry!G$19</f>
        <v>28.294661294836242</v>
      </c>
    </row>
    <row r="790" spans="2:13" x14ac:dyDescent="0.25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4.2979718176137416</v>
      </c>
      <c r="G790" s="1">
        <f t="shared" ref="G790:K790" si="552">SUM(G791:G799)</f>
        <v>5.8490678993337273</v>
      </c>
      <c r="H790" s="1">
        <f t="shared" si="552"/>
        <v>6.005585258597117</v>
      </c>
      <c r="I790" s="1">
        <f t="shared" si="552"/>
        <v>9.1852823528056309</v>
      </c>
      <c r="J790" s="1">
        <f t="shared" si="552"/>
        <v>10.050530304737435</v>
      </c>
      <c r="K790" s="1">
        <f t="shared" si="552"/>
        <v>14.632663720145208</v>
      </c>
      <c r="M790" s="1"/>
    </row>
    <row r="791" spans="2:13" x14ac:dyDescent="0.25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0.92936375395563231</v>
      </c>
      <c r="G791" s="1">
        <f t="shared" ref="G791:K791" si="555">G233</f>
        <v>2.0700025223914302</v>
      </c>
      <c r="H791" s="1">
        <f t="shared" si="555"/>
        <v>3.6037114813643099E-2</v>
      </c>
      <c r="I791" s="1">
        <f t="shared" si="555"/>
        <v>1.3128862469078169</v>
      </c>
      <c r="J791" s="1">
        <f t="shared" si="555"/>
        <v>1.2215006970045397E-2</v>
      </c>
      <c r="K791" s="1">
        <f t="shared" si="555"/>
        <v>3.9022522114786329E-3</v>
      </c>
    </row>
    <row r="792" spans="2:13" x14ac:dyDescent="0.25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0.77396818830645853</v>
      </c>
      <c r="G792" s="1">
        <f t="shared" ref="G792:K792" si="556">G239</f>
        <v>0.10369394220750545</v>
      </c>
      <c r="H792" s="1">
        <f t="shared" si="556"/>
        <v>5.9192062267694717E-2</v>
      </c>
      <c r="I792" s="1">
        <f t="shared" si="556"/>
        <v>4.9241667020342224E-2</v>
      </c>
      <c r="J792" s="1">
        <f t="shared" si="556"/>
        <v>0.16020345223612131</v>
      </c>
      <c r="K792" s="1">
        <f t="shared" si="556"/>
        <v>6.1005068759876602E-2</v>
      </c>
    </row>
    <row r="793" spans="2:13" x14ac:dyDescent="0.25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5.1300925774052028E-2</v>
      </c>
      <c r="K793" s="1">
        <f t="shared" si="557"/>
        <v>3.5281355300584322E-2</v>
      </c>
    </row>
    <row r="794" spans="2:13" x14ac:dyDescent="0.25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4.4015354469446714E-4</v>
      </c>
      <c r="J794" s="1">
        <f t="shared" si="558"/>
        <v>3.2081506269946332E-3</v>
      </c>
      <c r="K794" s="1">
        <f t="shared" si="558"/>
        <v>4.2513028324627053E-4</v>
      </c>
    </row>
    <row r="795" spans="2:13" x14ac:dyDescent="0.25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1.9348089162624917</v>
      </c>
      <c r="G795" s="1">
        <f t="shared" ref="G795:K795" si="559">G272</f>
        <v>1.8587899287249605</v>
      </c>
      <c r="H795" s="1">
        <f t="shared" si="559"/>
        <v>2.5503124443252898</v>
      </c>
      <c r="I795" s="1">
        <f t="shared" si="559"/>
        <v>2.2433543766151343</v>
      </c>
      <c r="J795" s="1">
        <f t="shared" si="559"/>
        <v>0.30580771906365367</v>
      </c>
      <c r="K795" s="1">
        <f t="shared" si="559"/>
        <v>3.163044590928088E-4</v>
      </c>
    </row>
    <row r="796" spans="2:13" x14ac:dyDescent="0.25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1.2178452045607953</v>
      </c>
      <c r="K796" s="1">
        <f t="shared" si="560"/>
        <v>2.0110524013847884</v>
      </c>
    </row>
    <row r="797" spans="2:13" x14ac:dyDescent="0.25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0.6598309590891589</v>
      </c>
      <c r="G797" s="1">
        <f t="shared" ref="G797:K797" si="561">G281</f>
        <v>1.8165815060098305</v>
      </c>
      <c r="H797" s="1">
        <f t="shared" si="561"/>
        <v>3.3600436371904894</v>
      </c>
      <c r="I797" s="1">
        <f t="shared" si="561"/>
        <v>5.5784224681471057</v>
      </c>
      <c r="J797" s="1">
        <f t="shared" si="561"/>
        <v>7.3106071218408646</v>
      </c>
      <c r="K797" s="1">
        <f t="shared" si="561"/>
        <v>1.3848806880076836E-3</v>
      </c>
    </row>
    <row r="798" spans="2:13" x14ac:dyDescent="0.25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0.85310377272821902</v>
      </c>
      <c r="K798" s="1">
        <f t="shared" si="562"/>
        <v>12.444472874354872</v>
      </c>
    </row>
    <row r="799" spans="2:13" x14ac:dyDescent="0.25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9.3744057053609146E-4</v>
      </c>
      <c r="J799" s="1">
        <f t="shared" si="563"/>
        <v>0.13623895093669056</v>
      </c>
      <c r="K799" s="1">
        <f t="shared" si="563"/>
        <v>7.4823452703262697E-2</v>
      </c>
      <c r="M799" s="1"/>
    </row>
    <row r="800" spans="2:13" x14ac:dyDescent="0.25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7.1200017468031378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7.6289075737006184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7.3111265639858809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8.3956284650485955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10.366166295764913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12.81610244390736</v>
      </c>
    </row>
    <row r="801" spans="2:11" x14ac:dyDescent="0.25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9.0018972038332699</v>
      </c>
      <c r="G801" s="1">
        <f t="shared" ref="G801:K801" si="564">G802</f>
        <v>10.609942330292396</v>
      </c>
      <c r="H801" s="1">
        <f t="shared" si="564"/>
        <v>9.7346460459446149</v>
      </c>
      <c r="I801" s="1">
        <f t="shared" si="564"/>
        <v>12.666208273822676</v>
      </c>
      <c r="J801" s="1">
        <f t="shared" si="564"/>
        <v>12.238589695923856</v>
      </c>
      <c r="K801" s="1">
        <f t="shared" si="564"/>
        <v>10.484924831344831</v>
      </c>
    </row>
    <row r="802" spans="2:11" x14ac:dyDescent="0.25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9.0018972038332699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10.609942330292396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9.7346460459446149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12.666208273822676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12.238589695923856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10.484924831344831</v>
      </c>
    </row>
    <row r="803" spans="2:11" x14ac:dyDescent="0.25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0.62578950602069228</v>
      </c>
      <c r="G803" s="1">
        <f t="shared" ref="G803:K803" si="566">G804</f>
        <v>0.7375749008557656</v>
      </c>
      <c r="H803" s="1">
        <f t="shared" si="566"/>
        <v>0.73635045229265395</v>
      </c>
      <c r="I803" s="1">
        <f t="shared" si="566"/>
        <v>0.73431259642410263</v>
      </c>
      <c r="J803" s="1">
        <f t="shared" si="566"/>
        <v>0.73032140774658194</v>
      </c>
      <c r="K803" s="1">
        <f t="shared" si="566"/>
        <v>0.72647959064376788</v>
      </c>
    </row>
    <row r="804" spans="2:11" x14ac:dyDescent="0.25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0.62578950602069228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0.7375749008557656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0.73635045229265395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0.73431259642410263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0.73032140774658194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0.72647959064376788</v>
      </c>
    </row>
    <row r="805" spans="2:11" x14ac:dyDescent="0.25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7.7980433071690136</v>
      </c>
      <c r="G805" s="1">
        <f>[1]Industry!C$21</f>
        <v>8.0801429450227857</v>
      </c>
      <c r="H805" s="1">
        <f>[1]Industry!D$21</f>
        <v>5.6082614085025595</v>
      </c>
      <c r="I805" s="1">
        <f>[1]Industry!E$21</f>
        <v>5.5456252494368163</v>
      </c>
      <c r="J805" s="1">
        <f>[1]Industry!F$21</f>
        <v>5.4552899178853664</v>
      </c>
      <c r="K805" s="1">
        <f>[1]Industry!G$21</f>
        <v>9.61143971880815E-4</v>
      </c>
    </row>
    <row r="806" spans="2:11" x14ac:dyDescent="0.25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7.7980433071690136</v>
      </c>
      <c r="G806" s="1">
        <f t="shared" ref="G806:K806" si="568">G805</f>
        <v>8.0801429450227857</v>
      </c>
      <c r="H806" s="1">
        <f t="shared" si="568"/>
        <v>5.6082614085025595</v>
      </c>
      <c r="I806" s="1">
        <f t="shared" si="568"/>
        <v>5.5456252494368163</v>
      </c>
      <c r="J806" s="1">
        <f t="shared" si="568"/>
        <v>5.4552899178853664</v>
      </c>
      <c r="K806" s="1">
        <f t="shared" si="568"/>
        <v>9.61143971880815E-4</v>
      </c>
    </row>
    <row r="807" spans="2:11" x14ac:dyDescent="0.25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25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7.7980433071690136</v>
      </c>
      <c r="G808" s="1">
        <f t="shared" ref="G808:K808" si="569">G806</f>
        <v>8.0801429450227857</v>
      </c>
      <c r="H808" s="1">
        <f t="shared" si="569"/>
        <v>5.6082614085025595</v>
      </c>
      <c r="I808" s="1">
        <f t="shared" si="569"/>
        <v>5.5456252494368163</v>
      </c>
      <c r="J808" s="1">
        <f t="shared" si="569"/>
        <v>5.4552899178853664</v>
      </c>
      <c r="K808" s="1">
        <f t="shared" si="569"/>
        <v>9.61143971880815E-4</v>
      </c>
    </row>
    <row r="809" spans="2:11" x14ac:dyDescent="0.25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8.5558424263295574E-2</v>
      </c>
      <c r="I809" s="1">
        <f>[1]Industry!E$22</f>
        <v>8.5560270341281677E-2</v>
      </c>
      <c r="J809" s="1">
        <f>[1]Industry!F$22</f>
        <v>8.5563005924369537E-2</v>
      </c>
      <c r="K809" s="1">
        <f>[1]Industry!G$22</f>
        <v>8.5564790320612441E-2</v>
      </c>
    </row>
    <row r="810" spans="2:11" x14ac:dyDescent="0.25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8.5558424263295574E-2</v>
      </c>
      <c r="I810" s="1">
        <f t="shared" si="572"/>
        <v>8.5560270341281677E-2</v>
      </c>
      <c r="J810" s="1">
        <f t="shared" si="572"/>
        <v>8.5563005924369537E-2</v>
      </c>
      <c r="K810" s="1">
        <f t="shared" si="572"/>
        <v>8.5564790320612441E-2</v>
      </c>
    </row>
    <row r="811" spans="2:11" x14ac:dyDescent="0.25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4.9292720939098601E-3</v>
      </c>
      <c r="I811" s="1">
        <f>[1]Industry!E$23</f>
        <v>7.3664101153465521E-3</v>
      </c>
      <c r="J811" s="1">
        <f>[1]Industry!F$23</f>
        <v>8.9835517568571834</v>
      </c>
      <c r="K811" s="1">
        <f>[1]Industry!G$23</f>
        <v>17.839818477818046</v>
      </c>
    </row>
    <row r="812" spans="2:11" x14ac:dyDescent="0.25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4.9292720939098601E-3</v>
      </c>
      <c r="I812" s="1">
        <f t="shared" si="575"/>
        <v>7.3664101153465521E-3</v>
      </c>
      <c r="J812" s="1">
        <f t="shared" si="575"/>
        <v>8.9835517568571834</v>
      </c>
      <c r="K812" s="1">
        <f t="shared" si="575"/>
        <v>17.839818477818046</v>
      </c>
    </row>
    <row r="813" spans="2:11" x14ac:dyDescent="0.25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0.74846358493313569</v>
      </c>
      <c r="G813" s="1">
        <f>[1]Industry!C$24</f>
        <v>0.94973112348428768</v>
      </c>
      <c r="H813" s="1">
        <f>[1]Industry!D$24</f>
        <v>1.6480591262560089</v>
      </c>
      <c r="I813" s="1">
        <f>[1]Industry!E$24</f>
        <v>2.6594701202860942</v>
      </c>
      <c r="J813" s="1">
        <f>[1]Industry!F$24</f>
        <v>2.7113444104091919</v>
      </c>
      <c r="K813" s="1">
        <f>[1]Industry!G$24</f>
        <v>4.3796298966182325</v>
      </c>
    </row>
    <row r="814" spans="2:11" x14ac:dyDescent="0.25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0.74846358493313569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0.94973112348428768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1.6422741904098634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2.6537325078193543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2.7025323799404464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4.3746025228369678</v>
      </c>
    </row>
    <row r="815" spans="2:11" x14ac:dyDescent="0.25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5.7849358461454781E-3</v>
      </c>
      <c r="I815" s="1">
        <f t="shared" si="580"/>
        <v>5.737612466739872E-3</v>
      </c>
      <c r="J815" s="1">
        <f t="shared" si="580"/>
        <v>8.8120304687455686E-3</v>
      </c>
      <c r="K815" s="1">
        <f t="shared" si="580"/>
        <v>5.0273737812647212E-3</v>
      </c>
    </row>
    <row r="816" spans="2:11" x14ac:dyDescent="0.25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72.708193754965009</v>
      </c>
      <c r="G816" s="17">
        <f>[1]Industry!C$71</f>
        <v>74.03460905066764</v>
      </c>
      <c r="H816" s="17">
        <f>[1]Industry!D$71</f>
        <v>75.255350948958991</v>
      </c>
      <c r="I816" s="17">
        <f>[1]Industry!E$71</f>
        <v>76.742644389328916</v>
      </c>
      <c r="J816" s="17">
        <f>[1]Industry!F$71</f>
        <v>79.685899964326552</v>
      </c>
      <c r="K816" s="17">
        <f>[1]Industry!G$71</f>
        <v>83.496699647798224</v>
      </c>
    </row>
    <row r="817" spans="2:13" x14ac:dyDescent="0.25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58.985418995717296</v>
      </c>
      <c r="G817" s="18">
        <f t="shared" ref="G817:K817" si="581">SUM(G818:G820)</f>
        <v>61.365757430838862</v>
      </c>
      <c r="H817" s="18">
        <f t="shared" si="581"/>
        <v>63.479560964187812</v>
      </c>
      <c r="I817" s="18">
        <f t="shared" si="581"/>
        <v>66.683578276119817</v>
      </c>
      <c r="J817" s="18">
        <f t="shared" si="581"/>
        <v>69.552348723891726</v>
      </c>
      <c r="K817" s="18">
        <f t="shared" si="581"/>
        <v>76.073423702685318</v>
      </c>
    </row>
    <row r="818" spans="2:13" x14ac:dyDescent="0.25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9.81388898746542</v>
      </c>
      <c r="G818" s="1">
        <f>[1]Industry!C$55</f>
        <v>10.335084238832868</v>
      </c>
      <c r="H818" s="1">
        <f>[1]Industry!D$55</f>
        <v>10.500558904704613</v>
      </c>
      <c r="I818" s="1">
        <f>[1]Industry!E$55</f>
        <v>10.702128142310407</v>
      </c>
      <c r="J818" s="1">
        <f>[1]Industry!F$55</f>
        <v>11.123106246017873</v>
      </c>
      <c r="K818" s="1">
        <f>[1]Industry!G$55</f>
        <v>12.861635267363981</v>
      </c>
      <c r="L818" s="1"/>
      <c r="M818" s="1"/>
    </row>
    <row r="819" spans="2:13" x14ac:dyDescent="0.25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1.1081323560808758</v>
      </c>
      <c r="G819" s="1">
        <f>[1]Industry!C$56</f>
        <v>1.4007946327664573</v>
      </c>
      <c r="H819" s="1">
        <f>[1]Industry!D$56</f>
        <v>2.4088418554914819</v>
      </c>
      <c r="I819" s="1">
        <f>[1]Industry!E$56</f>
        <v>3.8579128588336937</v>
      </c>
      <c r="J819" s="1">
        <f>[1]Industry!F$56</f>
        <v>3.8641359301323228</v>
      </c>
      <c r="K819" s="1">
        <f>[1]Industry!G$56</f>
        <v>6.1606359931314403</v>
      </c>
    </row>
    <row r="820" spans="2:13" x14ac:dyDescent="0.25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49.629878559239536</v>
      </c>
      <c r="H820" s="1">
        <f>[1]Industry!D$3-([1]Industry!D$6-[1]Industry!D$70)</f>
        <v>50.570160203991712</v>
      </c>
      <c r="I820" s="1">
        <f>[1]Industry!E$3-([1]Industry!E$6-[1]Industry!E$70)</f>
        <v>52.123537274975725</v>
      </c>
      <c r="J820" s="1">
        <f>[1]Industry!F$3-([1]Industry!F$6-[1]Industry!F$70)</f>
        <v>54.565106547741529</v>
      </c>
      <c r="K820" s="1">
        <f>[1]Industry!G$3-([1]Industry!G$6-[1]Industry!G$70)</f>
        <v>57.051152442189903</v>
      </c>
    </row>
    <row r="821" spans="2:13" x14ac:dyDescent="0.25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8.7635273071863722</v>
      </c>
      <c r="G821" s="1">
        <f t="shared" ref="G821:K821" si="583">SUM(G822:G823)</f>
        <v>6.1780076622980928</v>
      </c>
      <c r="H821" s="1">
        <f t="shared" si="583"/>
        <v>6.1780046263903792</v>
      </c>
      <c r="I821" s="1">
        <f t="shared" si="583"/>
        <v>5.0869401599761828</v>
      </c>
      <c r="J821" s="1">
        <f t="shared" si="583"/>
        <v>2.6809537324536366</v>
      </c>
      <c r="K821" s="1">
        <f t="shared" si="583"/>
        <v>0.21327651650168936</v>
      </c>
    </row>
    <row r="822" spans="2:13" x14ac:dyDescent="0.25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6.9177043012056663</v>
      </c>
      <c r="G822" s="1">
        <f>[1]Industry!C$57</f>
        <v>6.1775400296643985</v>
      </c>
      <c r="H822" s="1">
        <f>[1]Industry!D$57</f>
        <v>6.1767584319079081</v>
      </c>
      <c r="I822" s="1">
        <f>[1]Industry!E$57</f>
        <v>5.0862794847335548</v>
      </c>
      <c r="J822" s="1">
        <f>[1]Industry!F$57</f>
        <v>2.6798224659487508</v>
      </c>
      <c r="K822" s="1">
        <f>[1]Industry!G$57</f>
        <v>0.21327651650168936</v>
      </c>
    </row>
    <row r="823" spans="2:13" x14ac:dyDescent="0.25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1.8458230059807055</v>
      </c>
      <c r="G823" s="1">
        <f>[1]Industry!C$58</f>
        <v>4.6763263369450534E-4</v>
      </c>
      <c r="H823" s="1">
        <f>[1]Industry!D$58</f>
        <v>1.2461944824706795E-3</v>
      </c>
      <c r="I823" s="1">
        <f>[1]Industry!E$58</f>
        <v>6.6067524262819932E-4</v>
      </c>
      <c r="J823" s="1">
        <f>[1]Industry!F$58</f>
        <v>1.1312665048856137E-3</v>
      </c>
      <c r="K823" s="1">
        <f>[1]Industry!G$58</f>
        <v>0</v>
      </c>
    </row>
    <row r="824" spans="2:13" x14ac:dyDescent="0.25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28.93028228015843</v>
      </c>
      <c r="G824" s="1">
        <f t="shared" ref="G824:K824" si="584">SUM(G825:G827)</f>
        <v>26.037186991994123</v>
      </c>
      <c r="H824" s="1">
        <f t="shared" si="584"/>
        <v>30.40143783947887</v>
      </c>
      <c r="I824" s="1">
        <f t="shared" si="584"/>
        <v>25.56836423639151</v>
      </c>
      <c r="J824" s="1">
        <f t="shared" si="584"/>
        <v>18.914547211236673</v>
      </c>
      <c r="K824" s="1">
        <f t="shared" si="584"/>
        <v>10.689087418691987</v>
      </c>
    </row>
    <row r="825" spans="2:13" x14ac:dyDescent="0.25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28.619769972053156</v>
      </c>
      <c r="G825" s="1">
        <f>[1]Industry!C$59</f>
        <v>25.644667234292406</v>
      </c>
      <c r="H825" s="1">
        <f>[1]Industry!D$59</f>
        <v>28.112112300409052</v>
      </c>
      <c r="I825" s="1">
        <f>[1]Industry!E$59</f>
        <v>19.971094984421484</v>
      </c>
      <c r="J825" s="1">
        <f>[1]Industry!F$59</f>
        <v>13.311553574679737</v>
      </c>
      <c r="K825" s="1">
        <f>[1]Industry!G$59</f>
        <v>5.0233152222202042</v>
      </c>
    </row>
    <row r="826" spans="2:13" x14ac:dyDescent="0.25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1.2318455951600337E-2</v>
      </c>
      <c r="I826" s="1">
        <f>[1]Industry!E$60</f>
        <v>1.1958865149259658E-2</v>
      </c>
      <c r="J826" s="1">
        <f>[1]Industry!F$60</f>
        <v>1.7660055763638993E-2</v>
      </c>
      <c r="K826" s="1">
        <f>[1]Industry!G$60</f>
        <v>9.7275945006021197E-3</v>
      </c>
    </row>
    <row r="827" spans="2:13" x14ac:dyDescent="0.25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0.31051230810527564</v>
      </c>
      <c r="G827" s="1">
        <f>[1]Industry!C$68</f>
        <v>0.39251975770171554</v>
      </c>
      <c r="H827" s="1">
        <f>[1]Industry!D$68</f>
        <v>2.2770070831182165</v>
      </c>
      <c r="I827" s="1">
        <f>[1]Industry!E$68</f>
        <v>5.5853103868207636</v>
      </c>
      <c r="J827" s="1">
        <f>[1]Industry!F$68</f>
        <v>5.5853335807932982</v>
      </c>
      <c r="K827" s="1">
        <f>[1]Industry!G$68</f>
        <v>5.6560446019711792</v>
      </c>
    </row>
    <row r="828" spans="2:13" x14ac:dyDescent="0.25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2.3674017467960597</v>
      </c>
      <c r="G828" s="1">
        <f t="shared" ref="G828:K828" si="587">G829</f>
        <v>2.3075028797478656</v>
      </c>
      <c r="H828" s="1">
        <f t="shared" si="587"/>
        <v>8.7448187897960442E-3</v>
      </c>
      <c r="I828" s="1">
        <f t="shared" si="587"/>
        <v>5.581079372356597E-4</v>
      </c>
      <c r="J828" s="1">
        <f t="shared" si="587"/>
        <v>8.4832287451014419E-4</v>
      </c>
      <c r="K828" s="1">
        <f t="shared" si="587"/>
        <v>2.573495900575088E-4</v>
      </c>
    </row>
    <row r="829" spans="2:13" x14ac:dyDescent="0.25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2.3674017467960597</v>
      </c>
      <c r="G829" s="1">
        <f>[1]Industry!C$61</f>
        <v>2.3075028797478656</v>
      </c>
      <c r="H829" s="1">
        <f>[1]Industry!D$61</f>
        <v>8.7448187897960442E-3</v>
      </c>
      <c r="I829" s="1">
        <f>[1]Industry!E$61</f>
        <v>5.581079372356597E-4</v>
      </c>
      <c r="J829" s="1">
        <f>[1]Industry!F$61</f>
        <v>8.4832287451014419E-4</v>
      </c>
      <c r="K829" s="1">
        <f>[1]Industry!G$61</f>
        <v>2.573495900575088E-4</v>
      </c>
    </row>
    <row r="830" spans="2:13" x14ac:dyDescent="0.25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11.767327542249205</v>
      </c>
      <c r="G830" s="1">
        <f t="shared" ref="G830:K830" si="588">G831+G841</f>
        <v>12.63540884627823</v>
      </c>
      <c r="H830" s="1">
        <f t="shared" si="588"/>
        <v>12.42946262199273</v>
      </c>
      <c r="I830" s="1">
        <f t="shared" si="588"/>
        <v>16.469592485074944</v>
      </c>
      <c r="J830" s="1">
        <f t="shared" si="588"/>
        <v>19.26253750636463</v>
      </c>
      <c r="K830" s="1">
        <f t="shared" si="588"/>
        <v>26.074274000342065</v>
      </c>
    </row>
    <row r="831" spans="2:13" x14ac:dyDescent="0.25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5.1850549393270269</v>
      </c>
      <c r="G831" s="1">
        <f>[1]Industry!C$62</f>
        <v>5.5675588732769059</v>
      </c>
      <c r="H831" s="1">
        <f>[1]Industry!D$62</f>
        <v>5.6343077259476937</v>
      </c>
      <c r="I831" s="1">
        <f>[1]Industry!E$62</f>
        <v>8.6249122678897159</v>
      </c>
      <c r="J831" s="1">
        <f>[1]Industry!F$62</f>
        <v>9.4740021926657043</v>
      </c>
      <c r="K831" s="1">
        <f>[1]Industry!G$62</f>
        <v>13.898976678630074</v>
      </c>
      <c r="M831" s="1"/>
    </row>
    <row r="832" spans="2:13" x14ac:dyDescent="0.25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1.1211804840438868</v>
      </c>
      <c r="G832" s="1">
        <f t="shared" ref="G832:K832" si="589">IFERROR(G791/G$790,0)*G$831</f>
        <v>1.9703756409732895</v>
      </c>
      <c r="H832" s="1">
        <f t="shared" si="589"/>
        <v>3.3809226856734986E-2</v>
      </c>
      <c r="I832" s="1">
        <f t="shared" si="589"/>
        <v>1.2327904861672718</v>
      </c>
      <c r="J832" s="1">
        <f t="shared" si="589"/>
        <v>1.1514318081612929E-2</v>
      </c>
      <c r="K832" s="1">
        <f t="shared" si="589"/>
        <v>3.7065918768299233E-3</v>
      </c>
    </row>
    <row r="833" spans="2:13" x14ac:dyDescent="0.25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0.9337119338973402</v>
      </c>
      <c r="G833" s="1">
        <f t="shared" si="590"/>
        <v>9.8703269987380896E-2</v>
      </c>
      <c r="H833" s="1">
        <f t="shared" si="590"/>
        <v>5.5532688220890428E-2</v>
      </c>
      <c r="I833" s="1">
        <f t="shared" si="590"/>
        <v>4.6237561531830812E-2</v>
      </c>
      <c r="J833" s="1">
        <f t="shared" si="590"/>
        <v>0.15101370890272436</v>
      </c>
      <c r="K833" s="1">
        <f t="shared" si="590"/>
        <v>5.7946252588611712E-2</v>
      </c>
    </row>
    <row r="834" spans="2:13" x14ac:dyDescent="0.25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4.8358153105618307E-2</v>
      </c>
      <c r="K834" s="1">
        <f t="shared" si="590"/>
        <v>3.3512335408772506E-2</v>
      </c>
    </row>
    <row r="835" spans="2:13" x14ac:dyDescent="0.25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4.1330092658837912E-4</v>
      </c>
      <c r="J835" s="1">
        <f t="shared" si="590"/>
        <v>3.024121628708729E-3</v>
      </c>
      <c r="K835" s="1">
        <f t="shared" si="590"/>
        <v>4.0381409736659174E-4</v>
      </c>
    </row>
    <row r="836" spans="2:13" x14ac:dyDescent="0.25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2.33414525586412</v>
      </c>
      <c r="G836" s="1">
        <f t="shared" si="590"/>
        <v>1.7693284706797909</v>
      </c>
      <c r="H836" s="1">
        <f t="shared" si="590"/>
        <v>2.3926469261380747</v>
      </c>
      <c r="I836" s="1">
        <f t="shared" si="590"/>
        <v>2.1064931856103382</v>
      </c>
      <c r="J836" s="1">
        <f t="shared" si="590"/>
        <v>0.28826568480446374</v>
      </c>
      <c r="K836" s="1">
        <f t="shared" si="590"/>
        <v>3.0044483932376075E-4</v>
      </c>
    </row>
    <row r="837" spans="2:13" x14ac:dyDescent="0.25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1.1479860055640922</v>
      </c>
      <c r="K837" s="1">
        <f t="shared" si="590"/>
        <v>1.9102175079625763</v>
      </c>
    </row>
    <row r="838" spans="2:13" x14ac:dyDescent="0.25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0.79601726552167928</v>
      </c>
      <c r="G838" s="1">
        <f t="shared" si="590"/>
        <v>1.7291514916364441</v>
      </c>
      <c r="H838" s="1">
        <f t="shared" si="590"/>
        <v>3.1523188847319932</v>
      </c>
      <c r="I838" s="1">
        <f t="shared" si="590"/>
        <v>5.2380974838838164</v>
      </c>
      <c r="J838" s="1">
        <f t="shared" si="590"/>
        <v>6.8912490985068739</v>
      </c>
      <c r="K838" s="1">
        <f t="shared" si="590"/>
        <v>1.3154422703505518E-3</v>
      </c>
    </row>
    <row r="839" spans="2:13" x14ac:dyDescent="0.25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0.80416721987185502</v>
      </c>
      <c r="K839" s="1">
        <f t="shared" si="590"/>
        <v>11.820502511813789</v>
      </c>
    </row>
    <row r="840" spans="2:13" x14ac:dyDescent="0.25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8.8024976986849116E-4</v>
      </c>
      <c r="J840" s="1">
        <f t="shared" si="590"/>
        <v>0.12842388219975634</v>
      </c>
      <c r="K840" s="1">
        <f t="shared" si="590"/>
        <v>7.1071777772455255E-2</v>
      </c>
      <c r="M840" s="1"/>
    </row>
    <row r="841" spans="2:13" x14ac:dyDescent="0.25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6.5822726029221794</v>
      </c>
      <c r="G841" s="1">
        <f>[1]Industry!C$63</f>
        <v>7.0678499730013238</v>
      </c>
      <c r="H841" s="1">
        <f>[1]Industry!D$63</f>
        <v>6.7951548960450356</v>
      </c>
      <c r="I841" s="1">
        <f>[1]Industry!E$63</f>
        <v>7.8446802171852283</v>
      </c>
      <c r="J841" s="1">
        <f>[1]Industry!F$63</f>
        <v>9.7885353136989242</v>
      </c>
      <c r="K841" s="1">
        <f>[1]Industry!G$63</f>
        <v>12.175297321711991</v>
      </c>
    </row>
    <row r="842" spans="2:13" x14ac:dyDescent="0.25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5.3111193502616274</v>
      </c>
      <c r="G842" s="1">
        <f t="shared" ref="G842:K842" si="591">G843</f>
        <v>6.2669392697593711</v>
      </c>
      <c r="H842" s="1">
        <f t="shared" si="591"/>
        <v>5.7596655771839051</v>
      </c>
      <c r="I842" s="1">
        <f t="shared" si="591"/>
        <v>7.5152835758014618</v>
      </c>
      <c r="J842" s="1">
        <f t="shared" si="591"/>
        <v>7.3023585185679085</v>
      </c>
      <c r="K842" s="1">
        <f t="shared" si="591"/>
        <v>6.2909548988068904</v>
      </c>
    </row>
    <row r="843" spans="2:13" x14ac:dyDescent="0.25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5.3111193502616274</v>
      </c>
      <c r="G843" s="1">
        <f>[1]Industry!C$64</f>
        <v>6.2669392697593711</v>
      </c>
      <c r="H843" s="1">
        <f>[1]Industry!D$64</f>
        <v>5.7596655771839051</v>
      </c>
      <c r="I843" s="1">
        <f>[1]Industry!E$64</f>
        <v>7.5152835758014618</v>
      </c>
      <c r="J843" s="1">
        <f>[1]Industry!F$64</f>
        <v>7.3023585185679085</v>
      </c>
      <c r="K843" s="1">
        <f>[1]Industry!G$64</f>
        <v>6.2909548988068904</v>
      </c>
    </row>
    <row r="844" spans="2:13" x14ac:dyDescent="0.25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0.46151976069026057</v>
      </c>
      <c r="G844" s="1">
        <f t="shared" ref="G844:K844" si="592">G845</f>
        <v>0.54457613513183967</v>
      </c>
      <c r="H844" s="1">
        <f t="shared" si="592"/>
        <v>0.54459252200810937</v>
      </c>
      <c r="I844" s="1">
        <f t="shared" si="592"/>
        <v>0.54461517568120954</v>
      </c>
      <c r="J844" s="1">
        <f t="shared" si="592"/>
        <v>0.54469804994432525</v>
      </c>
      <c r="K844" s="1">
        <f t="shared" si="592"/>
        <v>0.54485969298282588</v>
      </c>
    </row>
    <row r="845" spans="2:13" x14ac:dyDescent="0.25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0.46151976069026057</v>
      </c>
      <c r="G845" s="1">
        <f>[1]Industry!C$65</f>
        <v>0.54457613513183967</v>
      </c>
      <c r="H845" s="1">
        <f>[1]Industry!D$65</f>
        <v>0.54459252200810937</v>
      </c>
      <c r="I845" s="1">
        <f>[1]Industry!E$65</f>
        <v>0.54461517568120954</v>
      </c>
      <c r="J845" s="1">
        <f>[1]Industry!F$65</f>
        <v>0.54469804994432525</v>
      </c>
      <c r="K845" s="1">
        <f>[1]Industry!G$65</f>
        <v>0.54485969298282588</v>
      </c>
    </row>
    <row r="846" spans="2:13" x14ac:dyDescent="0.25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4.1173668661852441</v>
      </c>
      <c r="G846" s="1">
        <f t="shared" ref="G846:K846" si="593">G847</f>
        <v>4.2663154749720329</v>
      </c>
      <c r="H846" s="1">
        <f t="shared" si="593"/>
        <v>2.9611620236893512</v>
      </c>
      <c r="I846" s="1">
        <f t="shared" si="593"/>
        <v>2.9280901317026378</v>
      </c>
      <c r="J846" s="1">
        <f t="shared" si="593"/>
        <v>2.8803930766434758</v>
      </c>
      <c r="K846" s="1">
        <f t="shared" si="593"/>
        <v>5.2286232070316359E-4</v>
      </c>
    </row>
    <row r="847" spans="2:13" x14ac:dyDescent="0.25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4.1173668661852441</v>
      </c>
      <c r="G847" s="1">
        <f>[1]Industry!C$66</f>
        <v>4.2663154749720329</v>
      </c>
      <c r="H847" s="1">
        <f>[1]Industry!D$66</f>
        <v>2.9611620236893512</v>
      </c>
      <c r="I847" s="1">
        <f>[1]Industry!E$66</f>
        <v>2.9280901317026378</v>
      </c>
      <c r="J847" s="1">
        <f>[1]Industry!F$66</f>
        <v>2.8803930766434758</v>
      </c>
      <c r="K847" s="1">
        <f>[1]Industry!G$66</f>
        <v>5.2286232070316359E-4</v>
      </c>
    </row>
    <row r="848" spans="2:13" x14ac:dyDescent="0.25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8.5558424263295574E-2</v>
      </c>
      <c r="I848" s="1">
        <f t="shared" si="594"/>
        <v>8.5560270341281677E-2</v>
      </c>
      <c r="J848" s="1">
        <f t="shared" si="594"/>
        <v>8.5563005924369537E-2</v>
      </c>
      <c r="K848" s="1">
        <f t="shared" si="594"/>
        <v>8.5564790320612441E-2</v>
      </c>
    </row>
    <row r="849" spans="2:11" x14ac:dyDescent="0.25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8.5558424263295574E-2</v>
      </c>
      <c r="I849" s="1">
        <f>[1]Industry!E$67</f>
        <v>8.5560270341281677E-2</v>
      </c>
      <c r="J849" s="1">
        <f>[1]Industry!F$67</f>
        <v>8.5563005924369537E-2</v>
      </c>
      <c r="K849" s="1">
        <f>[1]Industry!G$67</f>
        <v>8.5564790320612441E-2</v>
      </c>
    </row>
    <row r="850" spans="2:11" x14ac:dyDescent="0.25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4.727590983876988E-3</v>
      </c>
      <c r="J850" s="1">
        <f t="shared" si="595"/>
        <v>7.1859905411746432</v>
      </c>
      <c r="K850" s="1">
        <f t="shared" si="595"/>
        <v>14.455705401260625</v>
      </c>
    </row>
    <row r="851" spans="2:11" x14ac:dyDescent="0.25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4.727590983876988E-3</v>
      </c>
      <c r="J851" s="1">
        <f>[1]Industry!F$69</f>
        <v>7.1859905411746432</v>
      </c>
      <c r="K851" s="1">
        <f>[1]Industry!G$69</f>
        <v>14.455705401260625</v>
      </c>
    </row>
    <row r="852" spans="2:11" x14ac:dyDescent="0.25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4.894204006853899</v>
      </c>
      <c r="H852" s="1">
        <f t="shared" si="596"/>
        <v>4.8942105244485301</v>
      </c>
      <c r="I852" s="1">
        <f t="shared" si="596"/>
        <v>4.8957696294520474</v>
      </c>
      <c r="J852" s="1">
        <f t="shared" si="596"/>
        <v>6.3508899763291033</v>
      </c>
      <c r="K852" s="1">
        <f t="shared" si="596"/>
        <v>6.4977638089706709</v>
      </c>
    </row>
    <row r="853" spans="2:11" x14ac:dyDescent="0.25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0.91689943463239398</v>
      </c>
      <c r="H853" s="1">
        <f>[1]Industry!D$6-H854</f>
        <v>0.91688878948206698</v>
      </c>
      <c r="I853" s="1">
        <f>[1]Industry!E$6-I854</f>
        <v>0.91689797515756766</v>
      </c>
      <c r="J853" s="1">
        <f>[1]Industry!F$6-J854</f>
        <v>0.51012215333693067</v>
      </c>
      <c r="K853" s="1">
        <f>[1]Industry!G$6-K854</f>
        <v>0.37783835248532061</v>
      </c>
    </row>
    <row r="854" spans="2:11" x14ac:dyDescent="0.25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3.977304572221505</v>
      </c>
      <c r="H854" s="1">
        <f>[1]Industry!D$70</f>
        <v>3.9773217349664631</v>
      </c>
      <c r="I854" s="1">
        <f>[1]Industry!E$70</f>
        <v>3.9788716542944798</v>
      </c>
      <c r="J854" s="1">
        <f>[1]Industry!F$70</f>
        <v>5.8407678229921727</v>
      </c>
      <c r="K854" s="1">
        <f>[1]Industry!G$70</f>
        <v>6.1199254564853502</v>
      </c>
    </row>
    <row r="855" spans="2:11" x14ac:dyDescent="0.25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25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0.84261542941328404</v>
      </c>
      <c r="G856" s="4">
        <f t="shared" ref="G856:K856" si="597">IFERROR(G818/G763,"-")</f>
        <v>0.84306236513985289</v>
      </c>
      <c r="H856" s="4">
        <f t="shared" si="597"/>
        <v>0.84373276872970626</v>
      </c>
      <c r="I856" s="4">
        <f t="shared" si="597"/>
        <v>0.84485010804613137</v>
      </c>
      <c r="J856" s="4">
        <f t="shared" si="597"/>
        <v>0.84708478667897646</v>
      </c>
      <c r="K856" s="4">
        <f t="shared" si="597"/>
        <v>0.8493194653118229</v>
      </c>
    </row>
    <row r="857" spans="2:11" x14ac:dyDescent="0.25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3.080980182251329</v>
      </c>
      <c r="G857" s="4">
        <f t="shared" si="600"/>
        <v>3.1055374774069096</v>
      </c>
      <c r="H857" s="4">
        <f t="shared" si="600"/>
        <v>3.1423734201402902</v>
      </c>
      <c r="I857" s="4">
        <f t="shared" si="600"/>
        <v>3.2037666580292461</v>
      </c>
      <c r="J857" s="4">
        <f t="shared" si="600"/>
        <v>3.3265531338071717</v>
      </c>
      <c r="K857" s="4">
        <f t="shared" si="600"/>
        <v>3.4493396095850901</v>
      </c>
    </row>
    <row r="858" spans="2:11" x14ac:dyDescent="0.25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1</v>
      </c>
      <c r="G858" s="4">
        <f t="shared" si="601"/>
        <v>1</v>
      </c>
      <c r="H858" s="4">
        <f t="shared" si="601"/>
        <v>1</v>
      </c>
      <c r="I858" s="4">
        <f t="shared" si="601"/>
        <v>1.0000022101596546</v>
      </c>
      <c r="J858" s="4">
        <f t="shared" si="601"/>
        <v>1.0000002069904745</v>
      </c>
      <c r="K858" s="4">
        <f t="shared" si="601"/>
        <v>0.96312286104891387</v>
      </c>
    </row>
    <row r="859" spans="2:11" x14ac:dyDescent="0.25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0.77746213224363414</v>
      </c>
      <c r="G859" s="4">
        <f t="shared" ref="G859:K860" si="602">IFERROR(G822/G767,"-")</f>
        <v>0.77871988564932337</v>
      </c>
      <c r="H859" s="4">
        <f t="shared" si="602"/>
        <v>0.78060651575785556</v>
      </c>
      <c r="I859" s="4">
        <f t="shared" si="602"/>
        <v>0.78375089927207742</v>
      </c>
      <c r="J859" s="4">
        <f t="shared" si="602"/>
        <v>0.79003966630051925</v>
      </c>
      <c r="K859" s="4">
        <f t="shared" si="602"/>
        <v>0.79632843332896086</v>
      </c>
    </row>
    <row r="860" spans="2:11" x14ac:dyDescent="0.25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0.67612499999999975</v>
      </c>
      <c r="G860" s="4">
        <f t="shared" si="602"/>
        <v>0.67905000000000004</v>
      </c>
      <c r="H860" s="4">
        <f t="shared" si="602"/>
        <v>0.6834374999999997</v>
      </c>
      <c r="I860" s="4">
        <f t="shared" si="602"/>
        <v>0.69074999999999886</v>
      </c>
      <c r="J860" s="4">
        <f t="shared" si="602"/>
        <v>0.70537499999999964</v>
      </c>
      <c r="K860" s="4" t="str">
        <f t="shared" si="602"/>
        <v>-</v>
      </c>
    </row>
    <row r="861" spans="2:11" x14ac:dyDescent="0.25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0.8052037246125674</v>
      </c>
      <c r="G861" s="4">
        <f t="shared" ref="G861:K863" si="603">IFERROR(G825/G777,"-")</f>
        <v>0.8058269531524147</v>
      </c>
      <c r="H861" s="4">
        <f t="shared" si="603"/>
        <v>0.80672774971387806</v>
      </c>
      <c r="I861" s="4">
        <f t="shared" si="603"/>
        <v>0.80837173080016178</v>
      </c>
      <c r="J861" s="4">
        <f t="shared" si="603"/>
        <v>0.81637943912638467</v>
      </c>
      <c r="K861" s="4">
        <f t="shared" si="603"/>
        <v>0.82004783289964878</v>
      </c>
    </row>
    <row r="862" spans="2:11" x14ac:dyDescent="0.25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25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0.69688126056991107</v>
      </c>
      <c r="G863" s="4">
        <f t="shared" si="603"/>
        <v>0.70499775024799849</v>
      </c>
      <c r="H863" s="4">
        <f t="shared" si="603"/>
        <v>0.71099999999999997</v>
      </c>
      <c r="I863" s="4">
        <f t="shared" si="603"/>
        <v>0.71099999999999863</v>
      </c>
      <c r="J863" s="4">
        <f t="shared" si="603"/>
        <v>0.71100000000000085</v>
      </c>
      <c r="K863" s="4">
        <f t="shared" si="603"/>
        <v>0.71999999999999964</v>
      </c>
    </row>
    <row r="864" spans="2:11" x14ac:dyDescent="0.25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0.66500000000000037</v>
      </c>
      <c r="G864" s="4">
        <f t="shared" ref="G864:K864" si="604">IFERROR(G829/G788,"-")</f>
        <v>0.66599999999999959</v>
      </c>
      <c r="H864" s="4">
        <f t="shared" si="604"/>
        <v>0.66749999999999943</v>
      </c>
      <c r="I864" s="4">
        <f t="shared" si="604"/>
        <v>0.66999999999999915</v>
      </c>
      <c r="J864" s="4">
        <f t="shared" si="604"/>
        <v>0.67499999999999993</v>
      </c>
      <c r="K864" s="4">
        <f t="shared" si="604"/>
        <v>0.67999999999999994</v>
      </c>
    </row>
    <row r="865" spans="2:12" x14ac:dyDescent="0.25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1.2063957511489218</v>
      </c>
      <c r="G865" s="4">
        <f t="shared" ref="G865:K865" si="605">IFERROR(G832/G791,"-")</f>
        <v>0.95187113042594562</v>
      </c>
      <c r="H865" s="4">
        <f t="shared" si="605"/>
        <v>0.9381779599052511</v>
      </c>
      <c r="I865" s="4">
        <f t="shared" si="605"/>
        <v>0.93899261194243522</v>
      </c>
      <c r="J865" s="4">
        <f t="shared" si="605"/>
        <v>0.94263704554972805</v>
      </c>
      <c r="K865" s="4">
        <f t="shared" si="605"/>
        <v>0.94985963898664294</v>
      </c>
    </row>
    <row r="866" spans="2:12" x14ac:dyDescent="0.25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1.2063957511489218</v>
      </c>
      <c r="G866" s="4">
        <f t="shared" si="606"/>
        <v>0.95187113042594562</v>
      </c>
      <c r="H866" s="4">
        <f t="shared" si="606"/>
        <v>0.93817795990525121</v>
      </c>
      <c r="I866" s="4">
        <f t="shared" si="606"/>
        <v>0.93899261194243511</v>
      </c>
      <c r="J866" s="4">
        <f t="shared" si="606"/>
        <v>0.94263704554972805</v>
      </c>
      <c r="K866" s="4">
        <f t="shared" si="606"/>
        <v>0.94985963898664283</v>
      </c>
    </row>
    <row r="867" spans="2:12" x14ac:dyDescent="0.25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0.94263704554972816</v>
      </c>
      <c r="K867" s="4">
        <f t="shared" si="606"/>
        <v>0.94985963898664294</v>
      </c>
    </row>
    <row r="868" spans="2:12" x14ac:dyDescent="0.25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0.93899261194243522</v>
      </c>
      <c r="J868" s="4">
        <f t="shared" si="606"/>
        <v>0.94263704554972816</v>
      </c>
      <c r="K868" s="4">
        <f t="shared" si="606"/>
        <v>0.94985963898664283</v>
      </c>
    </row>
    <row r="869" spans="2:12" x14ac:dyDescent="0.25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1.2063957511489218</v>
      </c>
      <c r="G869" s="4">
        <f t="shared" si="606"/>
        <v>0.95187113042594551</v>
      </c>
      <c r="H869" s="4">
        <f t="shared" si="606"/>
        <v>0.9381779599052511</v>
      </c>
      <c r="I869" s="4">
        <f t="shared" si="606"/>
        <v>0.93899261194243511</v>
      </c>
      <c r="J869" s="4">
        <f t="shared" si="606"/>
        <v>0.94263704554972805</v>
      </c>
      <c r="K869" s="4">
        <f t="shared" si="606"/>
        <v>0.94985963898664294</v>
      </c>
    </row>
    <row r="870" spans="2:12" x14ac:dyDescent="0.25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0.94263704554972805</v>
      </c>
      <c r="K870" s="4">
        <f t="shared" si="606"/>
        <v>0.94985963898664283</v>
      </c>
    </row>
    <row r="871" spans="2:12" x14ac:dyDescent="0.25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1.2063957511489216</v>
      </c>
      <c r="G871" s="4">
        <f t="shared" si="606"/>
        <v>0.95187113042594562</v>
      </c>
      <c r="H871" s="4">
        <f t="shared" si="606"/>
        <v>0.9381779599052511</v>
      </c>
      <c r="I871" s="4">
        <f t="shared" si="606"/>
        <v>0.93899261194243511</v>
      </c>
      <c r="J871" s="4">
        <f t="shared" si="606"/>
        <v>0.94263704554972816</v>
      </c>
      <c r="K871" s="4">
        <f t="shared" si="606"/>
        <v>0.94985963898664283</v>
      </c>
    </row>
    <row r="872" spans="2:12" x14ac:dyDescent="0.25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0.94263704554972805</v>
      </c>
      <c r="K872" s="4">
        <f t="shared" si="606"/>
        <v>0.94985963898664283</v>
      </c>
    </row>
    <row r="873" spans="2:12" x14ac:dyDescent="0.25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0.93899261194243522</v>
      </c>
      <c r="J873" s="4">
        <f t="shared" si="606"/>
        <v>0.94263704554972805</v>
      </c>
      <c r="K873" s="4">
        <f t="shared" si="606"/>
        <v>0.94985963898664294</v>
      </c>
    </row>
    <row r="874" spans="2:12" x14ac:dyDescent="0.25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0.92447626236575053</v>
      </c>
      <c r="G874" s="4">
        <f t="shared" si="606"/>
        <v>0.92645636412827348</v>
      </c>
      <c r="H874" s="4">
        <f t="shared" si="606"/>
        <v>0.92942651677205435</v>
      </c>
      <c r="I874" s="4">
        <f t="shared" si="606"/>
        <v>0.93437677117835893</v>
      </c>
      <c r="J874" s="4">
        <f t="shared" si="606"/>
        <v>0.94427727999096644</v>
      </c>
      <c r="K874" s="4">
        <f>IFERROR(K841/K800,"-")</f>
        <v>0.95</v>
      </c>
    </row>
    <row r="875" spans="2:12" x14ac:dyDescent="0.25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0.58999999999999975</v>
      </c>
      <c r="G875" s="4">
        <f t="shared" ref="G875:K875" si="607">IFERROR(G843/G802,"-")</f>
        <v>0.59066666666666623</v>
      </c>
      <c r="H875" s="4">
        <f t="shared" si="607"/>
        <v>0.59166666666666745</v>
      </c>
      <c r="I875" s="4">
        <f t="shared" si="607"/>
        <v>0.59333333333333393</v>
      </c>
      <c r="J875" s="4">
        <f t="shared" si="607"/>
        <v>0.59666666666666723</v>
      </c>
      <c r="K875" s="4">
        <f t="shared" si="607"/>
        <v>0.5999999999999992</v>
      </c>
    </row>
    <row r="876" spans="2:12" x14ac:dyDescent="0.25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0.73750000000000004</v>
      </c>
      <c r="G876" s="4">
        <f t="shared" ref="G876:K876" si="608">IFERROR(G845/G804,"-")</f>
        <v>0.73833333333333251</v>
      </c>
      <c r="H876" s="4">
        <f t="shared" si="608"/>
        <v>0.73958333333333437</v>
      </c>
      <c r="I876" s="4">
        <f t="shared" si="608"/>
        <v>0.74166666666666681</v>
      </c>
      <c r="J876" s="4">
        <f t="shared" si="608"/>
        <v>0.74583333333333268</v>
      </c>
      <c r="K876" s="4">
        <f t="shared" si="608"/>
        <v>0.75</v>
      </c>
    </row>
    <row r="877" spans="2:12" x14ac:dyDescent="0.25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0.52800000000000058</v>
      </c>
      <c r="G877" s="4">
        <f t="shared" ref="G877:K877" si="609">IFERROR(G847/G806,"-")</f>
        <v>0.52800000000000025</v>
      </c>
      <c r="H877" s="4">
        <f t="shared" si="609"/>
        <v>0.52799999999999991</v>
      </c>
      <c r="I877" s="4">
        <f t="shared" si="609"/>
        <v>0.5279999999999998</v>
      </c>
      <c r="J877" s="4">
        <f t="shared" si="609"/>
        <v>0.52800000000000047</v>
      </c>
      <c r="K877" s="4">
        <f t="shared" si="609"/>
        <v>0.54400000000000026</v>
      </c>
    </row>
    <row r="878" spans="2:12" x14ac:dyDescent="0.25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25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0.64177678270015504</v>
      </c>
      <c r="J879" s="4">
        <f t="shared" si="611"/>
        <v>0.79990528642410796</v>
      </c>
      <c r="K879" s="4">
        <f t="shared" si="611"/>
        <v>0.81030563283111801</v>
      </c>
    </row>
    <row r="880" spans="2:12" x14ac:dyDescent="0.25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140.10106881466405</v>
      </c>
      <c r="G880" s="17">
        <f t="shared" si="612"/>
        <v>139.8625620142893</v>
      </c>
      <c r="H880" s="17">
        <f t="shared" si="612"/>
        <v>142.47783095118271</v>
      </c>
      <c r="I880" s="17">
        <f t="shared" si="612"/>
        <v>137.54358708723743</v>
      </c>
      <c r="J880" s="17">
        <f t="shared" si="612"/>
        <v>124.80063674208566</v>
      </c>
      <c r="K880" s="17">
        <f t="shared" si="612"/>
        <v>115.41063571123425</v>
      </c>
      <c r="L880" s="17"/>
    </row>
    <row r="881" spans="2:12" x14ac:dyDescent="0.25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60.950002459262606</v>
      </c>
      <c r="G881" s="1">
        <f>[1]Services!C$11</f>
        <v>60.127432790267996</v>
      </c>
      <c r="H881" s="1">
        <f>[1]Services!D$11</f>
        <v>65.358101114691976</v>
      </c>
      <c r="I881" s="1">
        <f>[1]Services!E$11</f>
        <v>65.880876546010583</v>
      </c>
      <c r="J881" s="1">
        <f>[1]Services!F$11</f>
        <v>66.313296787406443</v>
      </c>
      <c r="K881" s="1">
        <f>[1]Services!G$11</f>
        <v>66.023423455611265</v>
      </c>
    </row>
    <row r="882" spans="2:12" x14ac:dyDescent="0.25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2.6236009266214242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3.3604233976679439E-4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2.5764756084171903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2.0700036402663438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1.2618209959567921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0.71462628150731267</v>
      </c>
    </row>
    <row r="883" spans="2:12" x14ac:dyDescent="0.25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1.3316269577287458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1.4252004869422872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1.4623540352100699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1.5293320305242533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1.6720650166545807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2.2848348722145162</v>
      </c>
    </row>
    <row r="884" spans="2:12" x14ac:dyDescent="0.25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56.994774574912434</v>
      </c>
      <c r="G884" s="1">
        <f>[1]Services!C$11-[1]Services!C$28</f>
        <v>58.70189626098594</v>
      </c>
      <c r="H884" s="1">
        <f>[1]Services!D$11-[1]Services!D$28</f>
        <v>61.319271471064717</v>
      </c>
      <c r="I884" s="1">
        <f>[1]Services!E$11-[1]Services!E$28</f>
        <v>62.281540875219989</v>
      </c>
      <c r="J884" s="1">
        <f>[1]Services!F$11-[1]Services!F$28</f>
        <v>63.379410774795069</v>
      </c>
      <c r="K884" s="1">
        <f>[1]Services!G$11-[1]Services!G$28</f>
        <v>63.023962301889433</v>
      </c>
    </row>
    <row r="885" spans="2:12" x14ac:dyDescent="0.25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30.256635777652782</v>
      </c>
      <c r="G885" s="1">
        <f t="shared" ref="G885:K885" si="615">G886</f>
        <v>26.822472600090112</v>
      </c>
      <c r="H885" s="1">
        <f t="shared" si="615"/>
        <v>25.904524552265308</v>
      </c>
      <c r="I885" s="1">
        <f t="shared" si="615"/>
        <v>18.349034461342598</v>
      </c>
      <c r="J885" s="1">
        <f t="shared" si="615"/>
        <v>5.9932612634267954</v>
      </c>
      <c r="K885" s="1">
        <f t="shared" si="615"/>
        <v>0.87188763589533691</v>
      </c>
      <c r="L885" s="1"/>
    </row>
    <row r="886" spans="2:12" x14ac:dyDescent="0.25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30.256635777652782</v>
      </c>
      <c r="G886" s="1">
        <f t="shared" ref="G886:K886" si="616">SUM(G889,G891)</f>
        <v>26.822472600090112</v>
      </c>
      <c r="H886" s="1">
        <f t="shared" si="616"/>
        <v>25.904524552265308</v>
      </c>
      <c r="I886" s="1">
        <f t="shared" si="616"/>
        <v>18.349034461342598</v>
      </c>
      <c r="J886" s="1">
        <f t="shared" si="616"/>
        <v>5.9932612634267954</v>
      </c>
      <c r="K886" s="1">
        <f t="shared" si="616"/>
        <v>0.87188763589533691</v>
      </c>
    </row>
    <row r="887" spans="2:12" x14ac:dyDescent="0.25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30.256635777652782</v>
      </c>
      <c r="G887" s="1">
        <f t="shared" ref="G887:K887" si="617">G888</f>
        <v>26.822472600090112</v>
      </c>
      <c r="H887" s="1">
        <f t="shared" si="617"/>
        <v>25.904213509587493</v>
      </c>
      <c r="I887" s="1">
        <f t="shared" si="617"/>
        <v>18.34862090289139</v>
      </c>
      <c r="J887" s="1">
        <f t="shared" si="617"/>
        <v>5.9920464552457968</v>
      </c>
      <c r="K887" s="1">
        <f t="shared" si="617"/>
        <v>0</v>
      </c>
    </row>
    <row r="888" spans="2:12" x14ac:dyDescent="0.25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30.256635777652782</v>
      </c>
      <c r="G888" s="1">
        <f>[1]Services!C$12</f>
        <v>26.822472600090112</v>
      </c>
      <c r="H888" s="1">
        <f>[1]Services!D$12</f>
        <v>25.904213509587493</v>
      </c>
      <c r="I888" s="1">
        <f>[1]Services!E$12</f>
        <v>18.34862090289139</v>
      </c>
      <c r="J888" s="1">
        <f>[1]Services!F$12</f>
        <v>5.9920464552457968</v>
      </c>
      <c r="K888" s="1">
        <f>[1]Services!G$12</f>
        <v>0</v>
      </c>
    </row>
    <row r="889" spans="2:12" x14ac:dyDescent="0.25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30.256635777652782</v>
      </c>
      <c r="G889" s="1">
        <f t="shared" ref="G889:K889" si="618">G888</f>
        <v>26.822472600090112</v>
      </c>
      <c r="H889" s="1">
        <f t="shared" si="618"/>
        <v>25.904213509587493</v>
      </c>
      <c r="I889" s="1">
        <f t="shared" si="618"/>
        <v>18.34862090289139</v>
      </c>
      <c r="J889" s="1">
        <f t="shared" si="618"/>
        <v>5.9920464552457968</v>
      </c>
      <c r="K889" s="1">
        <f t="shared" si="618"/>
        <v>0</v>
      </c>
    </row>
    <row r="890" spans="2:12" x14ac:dyDescent="0.25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3.1104267781340358E-4</v>
      </c>
      <c r="I890">
        <f t="shared" si="619"/>
        <v>4.1355845120877744E-4</v>
      </c>
      <c r="J890">
        <f t="shared" si="619"/>
        <v>1.2148081809986366E-3</v>
      </c>
      <c r="K890">
        <f t="shared" si="619"/>
        <v>0.87188763589533691</v>
      </c>
    </row>
    <row r="891" spans="2:12" x14ac:dyDescent="0.25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3.1104267781340358E-4</v>
      </c>
      <c r="I891">
        <f>[1]Services!E$13</f>
        <v>4.1355845120877744E-4</v>
      </c>
      <c r="J891">
        <f>[1]Services!F$13</f>
        <v>1.2148081809986366E-3</v>
      </c>
      <c r="K891">
        <f>[1]Services!G$13</f>
        <v>0.87188763589533691</v>
      </c>
    </row>
    <row r="892" spans="2:12" x14ac:dyDescent="0.25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26.950966721749417</v>
      </c>
      <c r="G892" s="1">
        <f t="shared" ref="G892:K892" si="620">SUM(G893:G895)</f>
        <v>28.287006304021148</v>
      </c>
      <c r="H892" s="1">
        <f t="shared" si="620"/>
        <v>27.495056964829516</v>
      </c>
      <c r="I892" s="1">
        <f t="shared" si="620"/>
        <v>27.539973613699569</v>
      </c>
      <c r="J892" s="1">
        <f t="shared" si="620"/>
        <v>26.641131446079225</v>
      </c>
      <c r="K892" s="1">
        <f t="shared" si="620"/>
        <v>24.232367574770443</v>
      </c>
    </row>
    <row r="893" spans="2:12" x14ac:dyDescent="0.25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25.54868843419656</v>
      </c>
      <c r="G893" s="1">
        <f>SUM([1]Services!C$14:C$15)</f>
        <v>26.749781716078257</v>
      </c>
      <c r="H893" s="1">
        <f>SUM([1]Services!D$14:D$15)</f>
        <v>25.941607897362953</v>
      </c>
      <c r="I893" s="1">
        <f>SUM([1]Services!E$14:E$15)</f>
        <v>25.814991058897142</v>
      </c>
      <c r="J893" s="1">
        <f>SUM([1]Services!F$14:F$15)</f>
        <v>22.684802542905729</v>
      </c>
      <c r="K893" s="1">
        <f>SUM([1]Services!G$14:G$15)</f>
        <v>14.626500795314293</v>
      </c>
    </row>
    <row r="894" spans="2:12" x14ac:dyDescent="0.25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1.4214241815626843E-3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1.0945951502181928E-3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8.1793614082414211E-3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2.6573343389905426E-3</v>
      </c>
    </row>
    <row r="895" spans="2:12" x14ac:dyDescent="0.25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1.4022782875528557</v>
      </c>
      <c r="G895" s="1">
        <f>[1]Services!C$16</f>
        <v>1.5372245879428894</v>
      </c>
      <c r="H895" s="1">
        <f>[1]Services!D$16</f>
        <v>1.552027643285</v>
      </c>
      <c r="I895" s="1">
        <f>[1]Services!E$16</f>
        <v>1.7238879596522105</v>
      </c>
      <c r="J895" s="1">
        <f>[1]Services!F$16</f>
        <v>3.9481495417652539</v>
      </c>
      <c r="K895" s="1">
        <f>[1]Services!G$16</f>
        <v>9.6032094451171588</v>
      </c>
    </row>
    <row r="896" spans="2:12" x14ac:dyDescent="0.25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25.263184027798061</v>
      </c>
      <c r="G896" s="1">
        <f>[1]Services!C$14</f>
        <v>22.531301958169884</v>
      </c>
      <c r="H896" s="1">
        <f>[1]Services!D$14</f>
        <v>25.935124109376702</v>
      </c>
      <c r="I896" s="1">
        <f>[1]Services!E$14</f>
        <v>25.814645465008169</v>
      </c>
      <c r="J896" s="1">
        <f>[1]Services!F$14</f>
        <v>22.684305600745361</v>
      </c>
      <c r="K896" s="1">
        <f>[1]Services!G$14</f>
        <v>14.625516334405059</v>
      </c>
    </row>
    <row r="897" spans="2:11" x14ac:dyDescent="0.25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25.263184027798061</v>
      </c>
      <c r="G897" s="1">
        <f>[1]Services!C$14*IFERROR(G893/SUM(G893:G894),0)</f>
        <v>22.531301958169884</v>
      </c>
      <c r="H897" s="1">
        <f>[1]Services!D$14*IFERROR(H893/SUM(H893:H894),0)</f>
        <v>25.933703118323425</v>
      </c>
      <c r="I897" s="1">
        <f>[1]Services!E$14*IFERROR(I893/SUM(I893:I894),0)</f>
        <v>25.813550930921586</v>
      </c>
      <c r="J897" s="1">
        <f>[1]Services!F$14*IFERROR(J893/SUM(J893:J894),0)</f>
        <v>22.676129366586895</v>
      </c>
      <c r="K897" s="1">
        <f>[1]Services!G$14*IFERROR(K893/SUM(K893:K894),0)</f>
        <v>14.622859661585171</v>
      </c>
    </row>
    <row r="898" spans="2:11" x14ac:dyDescent="0.25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1.4209910532763104E-3</v>
      </c>
      <c r="I898" s="1">
        <f t="shared" si="624"/>
        <v>1.0945340865831099E-3</v>
      </c>
      <c r="J898" s="1">
        <f t="shared" si="624"/>
        <v>8.1762341584656895E-3</v>
      </c>
      <c r="K898" s="1">
        <f t="shared" si="624"/>
        <v>2.6566728198886835E-3</v>
      </c>
    </row>
    <row r="899" spans="2:11" x14ac:dyDescent="0.25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1.6877826939513536</v>
      </c>
      <c r="G899" s="1">
        <f>[1]Services!C$15+G902</f>
        <v>5.7557043458512611</v>
      </c>
      <c r="H899" s="1">
        <f>[1]Services!D$15+H902</f>
        <v>1.5585114312712529</v>
      </c>
      <c r="I899" s="1">
        <f>[1]Services!E$15+I902</f>
        <v>1.7242335535411839</v>
      </c>
      <c r="J899" s="1">
        <f>[1]Services!F$15+J902</f>
        <v>3.9486464839256206</v>
      </c>
      <c r="K899" s="1">
        <f>[1]Services!G$15+K902</f>
        <v>9.6041939060263921</v>
      </c>
    </row>
    <row r="900" spans="2:11" x14ac:dyDescent="0.25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0.28550440639849806</v>
      </c>
      <c r="G900" s="1">
        <f>[1]Services!C$15*G893/SUM(G893:G894)</f>
        <v>4.2184797579083719</v>
      </c>
      <c r="H900" s="1">
        <f>[1]Services!D$15*H893/SUM(H893:H894)</f>
        <v>6.4834327381082506E-3</v>
      </c>
      <c r="I900" s="1">
        <f>[1]Services!E$15*I893/SUM(I893:I894)</f>
        <v>3.4557923588449422E-4</v>
      </c>
      <c r="J900" s="1">
        <f>[1]Services!F$15*J893/SUM(J893:J894)</f>
        <v>4.9676304465809233E-4</v>
      </c>
      <c r="K900" s="1">
        <f>[1]Services!G$15*K893/SUM(K893:K894)</f>
        <v>9.8428208542464387E-4</v>
      </c>
    </row>
    <row r="901" spans="2:11" x14ac:dyDescent="0.25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3.5524814460012867E-7</v>
      </c>
      <c r="I901" s="1">
        <f>[1]Services!E$15*I894/SUM(I893:I894)</f>
        <v>1.4653088771258964E-8</v>
      </c>
      <c r="J901" s="1">
        <f>[1]Services!F$15*J894/SUM(J893:J894)</f>
        <v>1.791157083616584E-7</v>
      </c>
      <c r="K901" s="1">
        <f>[1]Services!G$15*K894/SUM(K893:K894)</f>
        <v>1.788238090199978E-7</v>
      </c>
    </row>
    <row r="902" spans="2:11" x14ac:dyDescent="0.25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1.4022782875528557</v>
      </c>
      <c r="G902" s="1">
        <f>[1]Services!C$16</f>
        <v>1.5372245879428894</v>
      </c>
      <c r="H902" s="1">
        <f>[1]Services!D$16</f>
        <v>1.552027643285</v>
      </c>
      <c r="I902" s="1">
        <f>[1]Services!E$16</f>
        <v>1.7238879596522105</v>
      </c>
      <c r="J902" s="1">
        <f>[1]Services!F$16</f>
        <v>3.9481495417652539</v>
      </c>
      <c r="K902" s="1">
        <f>[1]Services!G$16</f>
        <v>9.6032094451171588</v>
      </c>
    </row>
    <row r="903" spans="2:11" x14ac:dyDescent="0.25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7.7268868300095797</v>
      </c>
      <c r="G903" s="1">
        <f>[1]Services!C$17</f>
        <v>8.3696950064731883</v>
      </c>
      <c r="H903" s="1">
        <f>[1]Services!D$17</f>
        <v>8.6941665699838122</v>
      </c>
      <c r="I903" s="1">
        <f>[1]Services!E$17</f>
        <v>11.795240576487426</v>
      </c>
      <c r="J903" s="1">
        <f>[1]Services!F$17</f>
        <v>11.44911289588662</v>
      </c>
      <c r="K903" s="1">
        <f>[1]Services!G$17</f>
        <v>10.333702049864714</v>
      </c>
    </row>
    <row r="904" spans="2:11" x14ac:dyDescent="0.25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2.1168850660581704</v>
      </c>
      <c r="G904" s="1">
        <f>[1]Services!C$51/0.99</f>
        <v>2.2929908800093499</v>
      </c>
      <c r="H904" s="1">
        <f>[1]Services!D$51/0.99</f>
        <v>2.2951862419104199</v>
      </c>
      <c r="I904" s="1">
        <f>[1]Services!E$51/0.99</f>
        <v>4.0562488702057653</v>
      </c>
      <c r="J904" s="1">
        <f>[1]Services!F$51/0.99</f>
        <v>3.710063154715634</v>
      </c>
      <c r="K904" s="1">
        <f>[1]Services!G$51/0.99</f>
        <v>1.8443775166770555</v>
      </c>
    </row>
    <row r="905" spans="2:11" x14ac:dyDescent="0.25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1.4243069210536263</v>
      </c>
      <c r="G905" s="1">
        <f t="shared" ref="G905:K905" si="626">G904-SUM(G906:G909)</f>
        <v>1.5427456992835666</v>
      </c>
      <c r="H905" s="1">
        <f t="shared" si="626"/>
        <v>1.6425911912732238</v>
      </c>
      <c r="I905" s="1">
        <f t="shared" si="626"/>
        <v>1.376563454242663</v>
      </c>
      <c r="J905" s="1">
        <f t="shared" si="626"/>
        <v>0.86610976706641596</v>
      </c>
      <c r="K905" s="1">
        <f t="shared" si="626"/>
        <v>1.8326928000284588</v>
      </c>
    </row>
    <row r="906" spans="2:11" x14ac:dyDescent="0.25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0.69257814500454418</v>
      </c>
      <c r="G906" s="1">
        <f t="shared" si="627"/>
        <v>0.75024518072578328</v>
      </c>
      <c r="H906" s="1">
        <f t="shared" si="627"/>
        <v>0.65259505063719592</v>
      </c>
      <c r="I906" s="1">
        <f t="shared" si="627"/>
        <v>2.6748272900959202</v>
      </c>
      <c r="J906" s="1">
        <f t="shared" si="627"/>
        <v>2.836280141001069</v>
      </c>
      <c r="K906" s="1">
        <f t="shared" si="627"/>
        <v>9.4534280042615545E-3</v>
      </c>
    </row>
    <row r="907" spans="2:11" x14ac:dyDescent="0.25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3.1864000801878521E-4</v>
      </c>
      <c r="J907" s="1">
        <f t="shared" si="627"/>
        <v>1.3346569421465334E-3</v>
      </c>
      <c r="K907" s="1">
        <f t="shared" si="627"/>
        <v>2.2583894391223664E-4</v>
      </c>
    </row>
    <row r="908" spans="2:11" x14ac:dyDescent="0.25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3.8790383846170643E-3</v>
      </c>
      <c r="J908" s="1">
        <f t="shared" si="628"/>
        <v>4.8001663829219596E-3</v>
      </c>
      <c r="K908" s="1">
        <f t="shared" si="628"/>
        <v>9.0961058071849178E-4</v>
      </c>
    </row>
    <row r="909" spans="2:11" x14ac:dyDescent="0.25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6.6044747454605283E-4</v>
      </c>
      <c r="J909" s="1">
        <f t="shared" si="629"/>
        <v>1.5384233230807754E-3</v>
      </c>
      <c r="K909" s="1">
        <f t="shared" si="629"/>
        <v>1.0958391197043507E-3</v>
      </c>
    </row>
    <row r="910" spans="2:11" x14ac:dyDescent="0.25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5.6100017639514093</v>
      </c>
      <c r="G910" s="1">
        <f t="shared" ref="G910:K910" si="630">G903-G904</f>
        <v>6.076704126463838</v>
      </c>
      <c r="H910" s="1">
        <f t="shared" si="630"/>
        <v>6.3989803280733923</v>
      </c>
      <c r="I910" s="1">
        <f t="shared" si="630"/>
        <v>7.7389917062816611</v>
      </c>
      <c r="J910" s="1">
        <f t="shared" si="630"/>
        <v>7.7390497411709855</v>
      </c>
      <c r="K910" s="1">
        <f t="shared" si="630"/>
        <v>8.4893245331876592</v>
      </c>
    </row>
    <row r="911" spans="2:11" x14ac:dyDescent="0.25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8.5743694242731134</v>
      </c>
      <c r="G911" s="1">
        <f t="shared" ref="G911:K911" si="631">G912</f>
        <v>9.976082296189583</v>
      </c>
      <c r="H911" s="1">
        <f t="shared" si="631"/>
        <v>8.6160999415652668</v>
      </c>
      <c r="I911" s="1">
        <f t="shared" si="631"/>
        <v>7.1321035749893582</v>
      </c>
      <c r="J911" s="1">
        <f t="shared" si="631"/>
        <v>3.0558932346272623</v>
      </c>
      <c r="K911" s="1">
        <f t="shared" si="631"/>
        <v>0.5340760823148204</v>
      </c>
    </row>
    <row r="912" spans="2:11" x14ac:dyDescent="0.25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8.5743694242731134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9.976082296189583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8.6160999415652668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7.1321035749893582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3.0558932346272623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0.5340760823148204</v>
      </c>
    </row>
    <row r="913" spans="2:12" x14ac:dyDescent="0.25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2.0856349405400518</v>
      </c>
      <c r="G913" s="1">
        <f t="shared" ref="G913:K913" si="632">G914</f>
        <v>2.4000926528638979</v>
      </c>
      <c r="H913" s="1">
        <f t="shared" si="632"/>
        <v>2.3576425085696111</v>
      </c>
      <c r="I913" s="1">
        <f t="shared" si="632"/>
        <v>2.4724746245069316</v>
      </c>
      <c r="J913" s="1">
        <f t="shared" si="632"/>
        <v>2.451588014603133</v>
      </c>
      <c r="K913" s="1">
        <f t="shared" si="632"/>
        <v>2.4740508914740365</v>
      </c>
    </row>
    <row r="914" spans="2:12" x14ac:dyDescent="0.25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2.0856349405400518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2.4000926528638979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2.3576425085696111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2.4724746245069316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2.451588014603133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2.4740508914740365</v>
      </c>
    </row>
    <row r="915" spans="2:12" x14ac:dyDescent="0.25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0.68767098429886175</v>
      </c>
      <c r="I915" s="1">
        <f t="shared" si="633"/>
        <v>0.70233162547118477</v>
      </c>
      <c r="J915" s="1">
        <f t="shared" si="633"/>
        <v>4.4879019390445363</v>
      </c>
      <c r="K915" s="1">
        <f t="shared" si="633"/>
        <v>4.4879050417967266</v>
      </c>
    </row>
    <row r="916" spans="2:12" x14ac:dyDescent="0.25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0.68767098429886175</v>
      </c>
      <c r="I916" s="1">
        <f>[1]Services!E$19</f>
        <v>0.70233162547118477</v>
      </c>
      <c r="J916" s="1">
        <f>[1]Services!F$19</f>
        <v>4.4879019390445363</v>
      </c>
      <c r="K916" s="1">
        <f>[1]Services!G$19</f>
        <v>4.4879050417967266</v>
      </c>
    </row>
    <row r="917" spans="2:12" x14ac:dyDescent="0.25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1.1540339951918125E-3</v>
      </c>
      <c r="I917" s="1">
        <f>[1]Services!E$20</f>
        <v>1.1551914715702985E-3</v>
      </c>
      <c r="J917" s="1">
        <f>[1]Services!F$20</f>
        <v>6.1082117709728337E-2</v>
      </c>
      <c r="K917" s="1">
        <f>[1]Services!G$20</f>
        <v>5.5685337306263183E-2</v>
      </c>
    </row>
    <row r="918" spans="2:12" x14ac:dyDescent="0.25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25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1.1540339951918125E-3</v>
      </c>
      <c r="I919" s="1">
        <f t="shared" si="635"/>
        <v>1.1551914715702985E-3</v>
      </c>
      <c r="J919" s="1">
        <f t="shared" si="635"/>
        <v>6.1082117709728337E-2</v>
      </c>
      <c r="K919" s="1">
        <f t="shared" si="635"/>
        <v>5.5685337306263183E-2</v>
      </c>
    </row>
    <row r="920" spans="2:12" x14ac:dyDescent="0.25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1.1540339951918125E-3</v>
      </c>
      <c r="I920" s="1">
        <f>[1]Services!E$20</f>
        <v>1.1551914715702985E-3</v>
      </c>
      <c r="J920" s="1">
        <f>[1]Services!F$20</f>
        <v>6.1082117709728337E-2</v>
      </c>
      <c r="K920" s="1">
        <f>[1]Services!G$20</f>
        <v>5.5685337306263183E-2</v>
      </c>
    </row>
    <row r="921" spans="2:12" x14ac:dyDescent="0.25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2.9295793070032383</v>
      </c>
      <c r="G921" s="1">
        <f t="shared" ref="G921:K921" si="636">G922</f>
        <v>3.1924490907507246</v>
      </c>
      <c r="H921" s="1">
        <f t="shared" si="636"/>
        <v>3.3634142809831524</v>
      </c>
      <c r="I921" s="1">
        <f t="shared" si="636"/>
        <v>3.6703968732582077</v>
      </c>
      <c r="J921" s="1">
        <f t="shared" si="636"/>
        <v>4.3473690433019074</v>
      </c>
      <c r="K921" s="1">
        <f t="shared" si="636"/>
        <v>6.3975376422006551</v>
      </c>
    </row>
    <row r="922" spans="2:12" x14ac:dyDescent="0.25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2.9295793070032383</v>
      </c>
      <c r="G922" s="1">
        <f>[1]Services!C$21-G923</f>
        <v>3.1924490907507246</v>
      </c>
      <c r="H922" s="1">
        <f>[1]Services!D$21-H923</f>
        <v>3.3634142809831524</v>
      </c>
      <c r="I922" s="1">
        <f>[1]Services!E$21-I923</f>
        <v>3.6703968732582077</v>
      </c>
      <c r="J922" s="1">
        <f>[1]Services!F$21-J923</f>
        <v>4.3473690433019074</v>
      </c>
      <c r="K922" s="1">
        <f>[1]Services!G$21-K923</f>
        <v>6.3975376422006551</v>
      </c>
    </row>
    <row r="923" spans="2:12" x14ac:dyDescent="0.25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1.3929956979314294E-3</v>
      </c>
      <c r="I923" s="1">
        <f>[1]Services!E$50-I894</f>
        <v>1.1383789562269195E-3</v>
      </c>
      <c r="J923" s="1">
        <f>[1]Services!F$50-J894</f>
        <v>9.4880592335600481E-3</v>
      </c>
      <c r="K923" s="1">
        <f>[1]Services!G$50-K894</f>
        <v>3.4013879539078981E-3</v>
      </c>
    </row>
    <row r="924" spans="2:12" x14ac:dyDescent="0.25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73.238324668592341</v>
      </c>
      <c r="G924" s="17">
        <f>[1]Services!C$59</f>
        <v>78.632987219329493</v>
      </c>
      <c r="H924" s="17">
        <f>[1]Services!D$59</f>
        <v>79.069466477639253</v>
      </c>
      <c r="I924" s="17">
        <f>[1]Services!E$59</f>
        <v>77.791957612588192</v>
      </c>
      <c r="J924" s="17">
        <f>[1]Services!F$59</f>
        <v>75.148526159982055</v>
      </c>
      <c r="K924" s="17">
        <f>[1]Services!G$59</f>
        <v>71.135893789308369</v>
      </c>
    </row>
    <row r="925" spans="2:12" x14ac:dyDescent="0.25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63.650016685186472</v>
      </c>
      <c r="G925" s="1">
        <f t="shared" ref="G925:K925" si="639">SUM(G926:G928)</f>
        <v>63.319853317419842</v>
      </c>
      <c r="H925" s="1">
        <f t="shared" si="639"/>
        <v>68.512176752491229</v>
      </c>
      <c r="I925" s="1">
        <f t="shared" si="639"/>
        <v>69.396023146248808</v>
      </c>
      <c r="J925" s="1">
        <f t="shared" si="639"/>
        <v>70.581802018461048</v>
      </c>
      <c r="K925" s="1">
        <f t="shared" si="639"/>
        <v>72.385229783736563</v>
      </c>
    </row>
    <row r="926" spans="2:12" x14ac:dyDescent="0.25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2.3940358455420485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3.0747874088661668E-4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2.367136965233295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1.9147533672463677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1.1829571837094921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0.67889496743194699</v>
      </c>
    </row>
    <row r="927" spans="2:12" x14ac:dyDescent="0.25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4.2612062647319844</v>
      </c>
      <c r="G927" s="1">
        <f>[1]Services!C$47</f>
        <v>4.6176495776930118</v>
      </c>
      <c r="H927" s="1">
        <f>[1]Services!D$47</f>
        <v>4.8257683161932228</v>
      </c>
      <c r="I927" s="1">
        <f>[1]Services!E$47</f>
        <v>5.1997289037824608</v>
      </c>
      <c r="J927" s="1">
        <f>[1]Services!F$47</f>
        <v>6.0194340599564882</v>
      </c>
      <c r="K927" s="1">
        <f>[1]Services!G$47</f>
        <v>8.6823725144151709</v>
      </c>
    </row>
    <row r="928" spans="2:12" x14ac:dyDescent="0.25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58.70189626098594</v>
      </c>
      <c r="H928" s="1">
        <f>[1]Services!D$3-([1]Services!D$6-[1]Services!D$58)</f>
        <v>61.319271471064717</v>
      </c>
      <c r="I928" s="1">
        <f>[1]Services!E$3-([1]Services!E$6-[1]Services!E$58)</f>
        <v>62.281540875219982</v>
      </c>
      <c r="J928" s="1">
        <f>[1]Services!F$3-([1]Services!F$6-[1]Services!F$58)</f>
        <v>63.379410774795069</v>
      </c>
      <c r="K928" s="1">
        <f>[1]Services!G$3-([1]Services!G$6-[1]Services!G$58)</f>
        <v>63.023962301889441</v>
      </c>
      <c r="L928" s="1"/>
    </row>
    <row r="929" spans="2:11" x14ac:dyDescent="0.25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24.84307104292569</v>
      </c>
      <c r="G929" s="1">
        <f t="shared" ref="G929:K929" si="642">G930</f>
        <v>22.066964329456756</v>
      </c>
      <c r="H929" s="1">
        <f t="shared" si="642"/>
        <v>21.374941663958499</v>
      </c>
      <c r="I929" s="1">
        <f t="shared" si="642"/>
        <v>15.215164714232102</v>
      </c>
      <c r="J929" s="1">
        <f t="shared" si="642"/>
        <v>5.0193563081199404</v>
      </c>
      <c r="K929" s="1">
        <f t="shared" si="642"/>
        <v>0.73020589506234268</v>
      </c>
    </row>
    <row r="930" spans="2:11" x14ac:dyDescent="0.25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24.84307104292569</v>
      </c>
      <c r="G930" s="1">
        <f>[1]Services!C$48</f>
        <v>22.066964329456756</v>
      </c>
      <c r="H930" s="1">
        <f>[1]Services!D$48</f>
        <v>21.374941663958499</v>
      </c>
      <c r="I930" s="1">
        <f>[1]Services!E$48</f>
        <v>15.215164714232102</v>
      </c>
      <c r="J930" s="1">
        <f>[1]Services!F$48</f>
        <v>5.0193563081199404</v>
      </c>
      <c r="K930" s="1">
        <f>[1]Services!G$48</f>
        <v>0.73020589506234268</v>
      </c>
    </row>
    <row r="931" spans="2:11" x14ac:dyDescent="0.25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25.412782767547188</v>
      </c>
      <c r="G931" s="1">
        <f t="shared" ref="G931:K931" si="643">SUM(G932:G934)</f>
        <v>26.667688272103433</v>
      </c>
      <c r="H931" s="1">
        <f t="shared" si="643"/>
        <v>25.917974899913499</v>
      </c>
      <c r="I931" s="1">
        <f t="shared" si="643"/>
        <v>25.946873251133546</v>
      </c>
      <c r="J931" s="1">
        <f t="shared" si="643"/>
        <v>24.987579650741292</v>
      </c>
      <c r="K931" s="1">
        <f t="shared" si="643"/>
        <v>22.277738557968384</v>
      </c>
    </row>
    <row r="932" spans="2:11" x14ac:dyDescent="0.25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24.18971564514359</v>
      </c>
      <c r="G932" s="1">
        <f>[1]Services!C$49</f>
        <v>25.326920986499644</v>
      </c>
      <c r="H932" s="1">
        <f>[1]Services!D$49</f>
        <v>24.561481969560827</v>
      </c>
      <c r="I932" s="1">
        <f>[1]Services!E$49</f>
        <v>24.441065198618446</v>
      </c>
      <c r="J932" s="1">
        <f>[1]Services!F$49</f>
        <v>21.526336199771833</v>
      </c>
      <c r="K932" s="1">
        <f>[1]Services!G$49</f>
        <v>13.895760557644307</v>
      </c>
    </row>
    <row r="933" spans="2:11" x14ac:dyDescent="0.25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2.8144198794941137E-3</v>
      </c>
      <c r="I933" s="1">
        <f>[1]Services!E$50</f>
        <v>2.2329741064451123E-3</v>
      </c>
      <c r="J933" s="1">
        <f>[1]Services!F$50</f>
        <v>1.7667420641801469E-2</v>
      </c>
      <c r="K933" s="1">
        <f>[1]Services!G$50</f>
        <v>6.0587222928984406E-3</v>
      </c>
    </row>
    <row r="934" spans="2:11" x14ac:dyDescent="0.25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1.2230671224035998</v>
      </c>
      <c r="G934" s="1">
        <f>[1]Services!C$56</f>
        <v>1.340767285603788</v>
      </c>
      <c r="H934" s="1">
        <f>[1]Services!D$56</f>
        <v>1.3536785104731777</v>
      </c>
      <c r="I934" s="1">
        <f>[1]Services!E$56</f>
        <v>1.503575078408657</v>
      </c>
      <c r="J934" s="1">
        <f>[1]Services!F$56</f>
        <v>3.4435760303276575</v>
      </c>
      <c r="K934" s="1">
        <f>[1]Services!G$56</f>
        <v>8.37591927803118</v>
      </c>
    </row>
    <row r="935" spans="2:11" x14ac:dyDescent="0.25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7.6496179617094811</v>
      </c>
      <c r="G935" s="1">
        <f t="shared" ref="G935:K935" si="648">G936+G942</f>
        <v>8.2859980564084541</v>
      </c>
      <c r="H935" s="1">
        <f t="shared" si="648"/>
        <v>8.6072249042839726</v>
      </c>
      <c r="I935" s="1">
        <f t="shared" si="648"/>
        <v>11.677288170722544</v>
      </c>
      <c r="J935" s="1">
        <f t="shared" si="648"/>
        <v>11.334621766927755</v>
      </c>
      <c r="K935" s="1">
        <f t="shared" si="648"/>
        <v>10.230365029366062</v>
      </c>
    </row>
    <row r="936" spans="2:11" x14ac:dyDescent="0.25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2.0957162153975886</v>
      </c>
      <c r="G936" s="1">
        <f>[1]Services!C$51</f>
        <v>2.2700609712092565</v>
      </c>
      <c r="H936" s="1">
        <f>[1]Services!D$51</f>
        <v>2.2722343794913158</v>
      </c>
      <c r="I936" s="1">
        <f>[1]Services!E$51</f>
        <v>4.0156863815037074</v>
      </c>
      <c r="J936" s="1">
        <f>[1]Services!F$51</f>
        <v>3.6729625231684775</v>
      </c>
      <c r="K936" s="1">
        <f>[1]Services!G$51</f>
        <v>1.825933741510285</v>
      </c>
    </row>
    <row r="937" spans="2:11" x14ac:dyDescent="0.25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1.4100638518430899</v>
      </c>
      <c r="G937" s="1">
        <f t="shared" ref="G937:K937" si="649">IFERROR(G905/G$904,0)*G$936</f>
        <v>1.5273182422907312</v>
      </c>
      <c r="H937" s="1">
        <f t="shared" si="649"/>
        <v>1.6261652793604917</v>
      </c>
      <c r="I937" s="1">
        <f t="shared" si="649"/>
        <v>1.3627978197002362</v>
      </c>
      <c r="J937" s="1">
        <f t="shared" si="649"/>
        <v>0.85744866939575182</v>
      </c>
      <c r="K937" s="1">
        <f t="shared" si="649"/>
        <v>1.8143658720281743</v>
      </c>
    </row>
    <row r="938" spans="2:11" x14ac:dyDescent="0.25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0.68565236355449866</v>
      </c>
      <c r="G938" s="1">
        <f t="shared" ref="G938:K941" si="650">IFERROR(G906/G$904,0)*G$936</f>
        <v>0.74274272891852555</v>
      </c>
      <c r="H938" s="1">
        <f t="shared" si="650"/>
        <v>0.64606910013082397</v>
      </c>
      <c r="I938" s="1">
        <f t="shared" si="650"/>
        <v>2.6480790171949611</v>
      </c>
      <c r="J938" s="1">
        <f t="shared" si="650"/>
        <v>2.8079173395910582</v>
      </c>
      <c r="K938" s="1">
        <f t="shared" si="650"/>
        <v>9.3588937242189401E-3</v>
      </c>
    </row>
    <row r="939" spans="2:11" x14ac:dyDescent="0.25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3.1545360793859729E-4</v>
      </c>
      <c r="J939" s="1">
        <f t="shared" si="650"/>
        <v>1.3213103727250681E-3</v>
      </c>
      <c r="K939" s="1">
        <f t="shared" si="650"/>
        <v>2.2358055447311426E-4</v>
      </c>
    </row>
    <row r="940" spans="2:11" x14ac:dyDescent="0.25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3.8402480007708934E-3</v>
      </c>
      <c r="J940" s="1">
        <f t="shared" si="650"/>
        <v>4.7521647190927399E-3</v>
      </c>
      <c r="K940" s="1">
        <f t="shared" si="650"/>
        <v>9.0051447491130683E-4</v>
      </c>
    </row>
    <row r="941" spans="2:11" x14ac:dyDescent="0.25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6.5384299980059232E-4</v>
      </c>
      <c r="J941" s="1">
        <f t="shared" si="650"/>
        <v>1.5230390898499674E-3</v>
      </c>
      <c r="K941" s="1">
        <f t="shared" si="650"/>
        <v>1.0848807285073073E-3</v>
      </c>
    </row>
    <row r="942" spans="2:11" x14ac:dyDescent="0.25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5.5539017463118929</v>
      </c>
      <c r="G942" s="1">
        <f>[1]Services!C$52</f>
        <v>6.0159370851991971</v>
      </c>
      <c r="H942" s="1">
        <f>[1]Services!D$52</f>
        <v>6.3349905247926568</v>
      </c>
      <c r="I942" s="1">
        <f>[1]Services!E$52</f>
        <v>7.6616017892188362</v>
      </c>
      <c r="J942" s="1">
        <f>[1]Services!F$52</f>
        <v>7.6616592437592779</v>
      </c>
      <c r="K942" s="1">
        <f>[1]Services!G$52</f>
        <v>8.4044312878557772</v>
      </c>
    </row>
    <row r="943" spans="2:11" x14ac:dyDescent="0.25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6.1735459854766397</v>
      </c>
      <c r="G943" s="1">
        <f t="shared" ref="G943:K943" si="651">G944</f>
        <v>7.1827792532565047</v>
      </c>
      <c r="H943" s="1">
        <f t="shared" si="651"/>
        <v>6.2035919579269976</v>
      </c>
      <c r="I943" s="1">
        <f t="shared" si="651"/>
        <v>5.1351145739923387</v>
      </c>
      <c r="J943" s="1">
        <f t="shared" si="651"/>
        <v>2.2002431289316302</v>
      </c>
      <c r="K943" s="1">
        <f t="shared" si="651"/>
        <v>0.38453477926667046</v>
      </c>
    </row>
    <row r="944" spans="2:11" x14ac:dyDescent="0.25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6.1735459854766397</v>
      </c>
      <c r="G944" s="1">
        <f>[1]Services!C$53</f>
        <v>7.1827792532565047</v>
      </c>
      <c r="H944" s="1">
        <f>[1]Services!D$53</f>
        <v>6.2035919579269976</v>
      </c>
      <c r="I944" s="1">
        <f>[1]Services!E$53</f>
        <v>5.1351145739923387</v>
      </c>
      <c r="J944" s="1">
        <f>[1]Services!F$53</f>
        <v>2.2002431289316302</v>
      </c>
      <c r="K944" s="1">
        <f>[1]Services!G$53</f>
        <v>0.38453477926667046</v>
      </c>
    </row>
    <row r="945" spans="2:11" x14ac:dyDescent="0.25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1.8770714464860463</v>
      </c>
      <c r="G945" s="1">
        <f t="shared" ref="G945:K945" si="652">G946</f>
        <v>2.1600833875775098</v>
      </c>
      <c r="H945" s="1">
        <f t="shared" si="652"/>
        <v>2.1218782577126514</v>
      </c>
      <c r="I945" s="1">
        <f t="shared" si="652"/>
        <v>2.2252271620562367</v>
      </c>
      <c r="J945" s="1">
        <f t="shared" si="652"/>
        <v>2.2064292131428207</v>
      </c>
      <c r="K945" s="1">
        <f t="shared" si="652"/>
        <v>2.2266458023266309</v>
      </c>
    </row>
    <row r="946" spans="2:11" x14ac:dyDescent="0.25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1.8770714464860463</v>
      </c>
      <c r="G946" s="1">
        <f>[1]Services!C$54</f>
        <v>2.1600833875775098</v>
      </c>
      <c r="H946" s="1">
        <f>[1]Services!D$54</f>
        <v>2.1218782577126514</v>
      </c>
      <c r="I946" s="1">
        <f>[1]Services!E$54</f>
        <v>2.2252271620562367</v>
      </c>
      <c r="J946" s="1">
        <f>[1]Services!F$54</f>
        <v>2.2064292131428207</v>
      </c>
      <c r="K946" s="1">
        <f>[1]Services!G$54</f>
        <v>2.2266458023266309</v>
      </c>
    </row>
    <row r="947" spans="2:11" x14ac:dyDescent="0.25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0.68767098429886175</v>
      </c>
      <c r="I947" s="1">
        <f t="shared" si="653"/>
        <v>0.70233162547118477</v>
      </c>
      <c r="J947" s="1">
        <f t="shared" si="653"/>
        <v>4.4879019390445363</v>
      </c>
      <c r="K947" s="1">
        <f t="shared" si="653"/>
        <v>4.4879050417967266</v>
      </c>
    </row>
    <row r="948" spans="2:11" x14ac:dyDescent="0.25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0.68767098429886175</v>
      </c>
      <c r="I948" s="1">
        <f>[1]Services!E$55</f>
        <v>0.70233162547118477</v>
      </c>
      <c r="J948" s="1">
        <f>[1]Services!F$55</f>
        <v>4.4879019390445363</v>
      </c>
      <c r="K948" s="1">
        <f>[1]Services!G$55</f>
        <v>4.4879050417967266</v>
      </c>
    </row>
    <row r="949" spans="2:11" x14ac:dyDescent="0.25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8.4541110973619367E-4</v>
      </c>
      <c r="J949" s="1">
        <f t="shared" si="654"/>
        <v>1.9166899031220488E-3</v>
      </c>
      <c r="K949" s="1">
        <f t="shared" si="654"/>
        <v>2.9422407286644249E-3</v>
      </c>
    </row>
    <row r="950" spans="2:11" x14ac:dyDescent="0.25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8.4541110973619367E-4</v>
      </c>
      <c r="J950" s="1">
        <f>[1]Services!F$57</f>
        <v>1.9166899031220488E-3</v>
      </c>
      <c r="K950" s="1">
        <f>[1]Services!G$57</f>
        <v>2.9422407286644249E-3</v>
      </c>
    </row>
    <row r="951" spans="2:11" x14ac:dyDescent="0.25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6.9641855904602679</v>
      </c>
      <c r="H951" s="1">
        <f>[1]Services!D$58</f>
        <v>6.9632785281182485</v>
      </c>
      <c r="I951" s="1">
        <f>[1]Services!E$58</f>
        <v>9.7746304328416613</v>
      </c>
      <c r="J951" s="1">
        <f>[1]Services!F$58</f>
        <v>17.708086219504985</v>
      </c>
      <c r="K951" s="1">
        <f>[1]Services!G$58</f>
        <v>21.434288960945775</v>
      </c>
    </row>
    <row r="952" spans="2:11" x14ac:dyDescent="0.25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25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0.91249999999999964</v>
      </c>
      <c r="G953" s="4">
        <f t="shared" si="657"/>
        <v>0.91499999999999948</v>
      </c>
      <c r="H953" s="4">
        <f t="shared" si="657"/>
        <v>0.91875000000000051</v>
      </c>
      <c r="I953" s="4">
        <f t="shared" si="657"/>
        <v>0.92499999999999982</v>
      </c>
      <c r="J953" s="4">
        <f t="shared" si="657"/>
        <v>0.93749999999999967</v>
      </c>
      <c r="K953" s="4">
        <f t="shared" si="657"/>
        <v>0.95</v>
      </c>
    </row>
    <row r="954" spans="2:11" x14ac:dyDescent="0.25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3.1999999999999984</v>
      </c>
      <c r="G954" s="4">
        <f t="shared" si="657"/>
        <v>3.2400000000000011</v>
      </c>
      <c r="H954" s="4">
        <f t="shared" si="657"/>
        <v>3.2999999999999945</v>
      </c>
      <c r="I954" s="4">
        <f t="shared" si="657"/>
        <v>3.4</v>
      </c>
      <c r="J954" s="4">
        <f t="shared" si="657"/>
        <v>3.5999999999999983</v>
      </c>
      <c r="K954" s="4">
        <f t="shared" si="657"/>
        <v>3.8000000000000043</v>
      </c>
    </row>
    <row r="955" spans="2:11" x14ac:dyDescent="0.25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1.0000000000000002</v>
      </c>
      <c r="G955" s="4">
        <f t="shared" si="657"/>
        <v>1</v>
      </c>
      <c r="H955" s="4">
        <f t="shared" si="657"/>
        <v>1</v>
      </c>
      <c r="I955" s="4">
        <f t="shared" si="657"/>
        <v>0.99999999999999989</v>
      </c>
      <c r="J955" s="4">
        <f t="shared" si="657"/>
        <v>1</v>
      </c>
      <c r="K955" s="4">
        <f t="shared" si="657"/>
        <v>1.0000000000000002</v>
      </c>
    </row>
    <row r="956" spans="2:11" x14ac:dyDescent="0.25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0.82107843137254899</v>
      </c>
      <c r="G956" s="4">
        <f t="shared" si="658"/>
        <v>0.8227043292564542</v>
      </c>
      <c r="H956" s="4">
        <f t="shared" si="658"/>
        <v>0.8251431760823148</v>
      </c>
      <c r="I956" s="4">
        <f t="shared" si="658"/>
        <v>0.82920792079207906</v>
      </c>
      <c r="J956" s="4">
        <f t="shared" si="658"/>
        <v>0.83749999999999991</v>
      </c>
      <c r="K956" s="4">
        <f t="shared" si="658"/>
        <v>0.83749999999999769</v>
      </c>
    </row>
    <row r="957" spans="2:11" x14ac:dyDescent="0.25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0.94680851063829941</v>
      </c>
      <c r="G957" s="4">
        <f t="shared" si="659"/>
        <v>0.94680851063829852</v>
      </c>
      <c r="H957" s="4">
        <f t="shared" si="659"/>
        <v>0.94679875151677007</v>
      </c>
      <c r="I957" s="4">
        <f t="shared" si="659"/>
        <v>0.94677798426720072</v>
      </c>
      <c r="J957" s="4">
        <f t="shared" si="659"/>
        <v>0.94893205083258769</v>
      </c>
      <c r="K957" s="4">
        <f t="shared" si="659"/>
        <v>0.95003998236515441</v>
      </c>
    </row>
    <row r="958" spans="2:11" x14ac:dyDescent="0.25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1.9799999999999991</v>
      </c>
      <c r="I958" s="4">
        <f t="shared" si="659"/>
        <v>2.0399999999999991</v>
      </c>
      <c r="J958" s="4">
        <f t="shared" si="659"/>
        <v>2.16</v>
      </c>
      <c r="K958" s="4">
        <f t="shared" si="659"/>
        <v>2.2800000000000011</v>
      </c>
    </row>
    <row r="959" spans="2:11" x14ac:dyDescent="0.25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0.87219999999999942</v>
      </c>
      <c r="G959" s="4">
        <f t="shared" si="659"/>
        <v>0.87219999999999986</v>
      </c>
      <c r="H959" s="4">
        <f t="shared" si="659"/>
        <v>0.87220000000000042</v>
      </c>
      <c r="I959" s="4">
        <f t="shared" si="659"/>
        <v>0.87219999999999942</v>
      </c>
      <c r="J959" s="4">
        <f t="shared" si="659"/>
        <v>0.87220000000000075</v>
      </c>
      <c r="K959" s="4">
        <f t="shared" si="659"/>
        <v>0.87219999999999942</v>
      </c>
    </row>
    <row r="960" spans="2:11" x14ac:dyDescent="0.25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0.98999999999999988</v>
      </c>
      <c r="G960" s="4">
        <f t="shared" si="660"/>
        <v>0.9900000000000001</v>
      </c>
      <c r="H960" s="4">
        <f t="shared" si="660"/>
        <v>0.9900000000000001</v>
      </c>
      <c r="I960" s="4">
        <f t="shared" si="660"/>
        <v>0.98999999999999988</v>
      </c>
      <c r="J960" s="4">
        <f t="shared" si="660"/>
        <v>0.99</v>
      </c>
      <c r="K960" s="4">
        <f t="shared" si="660"/>
        <v>0.9900000000000001</v>
      </c>
    </row>
    <row r="961" spans="2:11" x14ac:dyDescent="0.25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0.98999999999999988</v>
      </c>
      <c r="G961" s="4">
        <f t="shared" si="660"/>
        <v>0.9900000000000001</v>
      </c>
      <c r="H961" s="4">
        <f t="shared" si="660"/>
        <v>0.99</v>
      </c>
      <c r="I961" s="4">
        <f t="shared" si="660"/>
        <v>0.99</v>
      </c>
      <c r="J961" s="4">
        <f t="shared" si="660"/>
        <v>0.99</v>
      </c>
      <c r="K961" s="4">
        <f t="shared" si="660"/>
        <v>0.9900000000000001</v>
      </c>
    </row>
    <row r="962" spans="2:11" x14ac:dyDescent="0.25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0.98999999999999977</v>
      </c>
      <c r="J962" s="4">
        <f t="shared" si="660"/>
        <v>0.99</v>
      </c>
      <c r="K962" s="4">
        <f t="shared" si="660"/>
        <v>0.99</v>
      </c>
    </row>
    <row r="963" spans="2:11" x14ac:dyDescent="0.25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0.98999999999999988</v>
      </c>
      <c r="J963" s="4">
        <f t="shared" si="660"/>
        <v>0.99</v>
      </c>
      <c r="K963" s="4">
        <f t="shared" si="660"/>
        <v>0.99</v>
      </c>
    </row>
    <row r="964" spans="2:11" x14ac:dyDescent="0.25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</v>
      </c>
      <c r="J964" s="4">
        <f t="shared" si="660"/>
        <v>0.98999999999999988</v>
      </c>
      <c r="K964" s="4">
        <f t="shared" si="660"/>
        <v>0.9900000000000001</v>
      </c>
    </row>
    <row r="965" spans="2:11" x14ac:dyDescent="0.25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0.98999999999999955</v>
      </c>
      <c r="G965" s="4">
        <f t="shared" si="660"/>
        <v>0.98999999999999955</v>
      </c>
      <c r="H965" s="4">
        <f t="shared" si="660"/>
        <v>0.98999999999999977</v>
      </c>
      <c r="I965" s="4">
        <f t="shared" si="660"/>
        <v>0.98999999999999888</v>
      </c>
      <c r="J965" s="4">
        <f t="shared" si="660"/>
        <v>0.99000000000000032</v>
      </c>
      <c r="K965" s="4">
        <f t="shared" si="660"/>
        <v>0.98999999999999932</v>
      </c>
    </row>
    <row r="966" spans="2:11" x14ac:dyDescent="0.25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0.71999999999999975</v>
      </c>
      <c r="G966" s="4">
        <f t="shared" si="661"/>
        <v>0.72000000000000053</v>
      </c>
      <c r="H966" s="4">
        <f t="shared" si="661"/>
        <v>0.72000000000000064</v>
      </c>
      <c r="I966" s="4">
        <f t="shared" si="661"/>
        <v>0.72000000000000008</v>
      </c>
      <c r="J966" s="4">
        <f t="shared" si="661"/>
        <v>0.72000000000000042</v>
      </c>
      <c r="K966" s="4">
        <f t="shared" si="661"/>
        <v>0.71999999999999953</v>
      </c>
    </row>
    <row r="967" spans="2:11" x14ac:dyDescent="0.25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0.8999999999999998</v>
      </c>
      <c r="G967" s="4">
        <f t="shared" si="662"/>
        <v>0.90000000000000069</v>
      </c>
      <c r="H967" s="4">
        <f t="shared" si="662"/>
        <v>0.90000000000000058</v>
      </c>
      <c r="I967" s="4">
        <f t="shared" si="662"/>
        <v>0.89999999999999936</v>
      </c>
      <c r="J967" s="4">
        <f t="shared" si="662"/>
        <v>0.90000000000000036</v>
      </c>
      <c r="K967" s="4">
        <f t="shared" si="662"/>
        <v>0.89999999999999925</v>
      </c>
    </row>
    <row r="968" spans="2:11" x14ac:dyDescent="0.25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25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0.73183634968062228</v>
      </c>
      <c r="J969" s="4">
        <f t="shared" si="664"/>
        <v>3.1378903924557028E-2</v>
      </c>
      <c r="K969" s="4">
        <f t="shared" si="664"/>
        <v>5.283690233359685E-2</v>
      </c>
    </row>
    <row r="970" spans="2:11" x14ac:dyDescent="0.25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217.10213576034263</v>
      </c>
      <c r="G970" s="3">
        <f>[1]Residential!C$26</f>
        <v>216.43034438431641</v>
      </c>
      <c r="H970" s="3">
        <f>[1]Residential!D$26</f>
        <v>215.05124051532468</v>
      </c>
      <c r="I970" s="3">
        <f>[1]Residential!E$26</f>
        <v>211.00459753224499</v>
      </c>
      <c r="J970" s="3">
        <f>[1]Residential!F$26</f>
        <v>192.46613080908591</v>
      </c>
      <c r="K970" s="3">
        <f>[1]Residential!G$26</f>
        <v>180.20379704745528</v>
      </c>
    </row>
    <row r="971" spans="2:11" x14ac:dyDescent="0.25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69.470009234135915</v>
      </c>
      <c r="G971" s="1">
        <f>[1]Residential!C$15</f>
        <v>69.674017269277513</v>
      </c>
      <c r="H971" s="1">
        <f>[1]Residential!D$15</f>
        <v>73.210901799352698</v>
      </c>
      <c r="I971" s="1">
        <f>[1]Residential!E$15</f>
        <v>67.304100430143805</v>
      </c>
      <c r="J971" s="1">
        <f>[1]Residential!F$15</f>
        <v>62.984442918376601</v>
      </c>
      <c r="K971" s="1">
        <f>[1]Residential!G$15</f>
        <v>70.452248340553581</v>
      </c>
    </row>
    <row r="972" spans="2:11" x14ac:dyDescent="0.25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15.333197003138565</v>
      </c>
      <c r="G972" s="1">
        <f t="shared" ref="G972:K972" si="665">SUM(G973:G974)</f>
        <v>14.761368806143038</v>
      </c>
      <c r="H972" s="1">
        <f t="shared" si="665"/>
        <v>16.707292642009559</v>
      </c>
      <c r="I972" s="1">
        <f t="shared" si="665"/>
        <v>13.038312826155382</v>
      </c>
      <c r="J972" s="1">
        <f t="shared" si="665"/>
        <v>10.937037090346696</v>
      </c>
      <c r="K972" s="1">
        <f t="shared" si="665"/>
        <v>18.890563689798412</v>
      </c>
    </row>
    <row r="973" spans="2:11" x14ac:dyDescent="0.25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9.3768441473104431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7.7828279941876808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9.2711405893830836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4.9985725188436074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1.7199790087480697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0.61183357214427481</v>
      </c>
    </row>
    <row r="974" spans="2:11" x14ac:dyDescent="0.25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5.9563528558281229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6.9785408119553569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7.4361520526264764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8.0397403073117744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9.2170580815986263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18.278730117654138</v>
      </c>
    </row>
    <row r="975" spans="2:11" x14ac:dyDescent="0.25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9.5599049832150929</v>
      </c>
      <c r="G975" s="1">
        <f t="shared" ref="G975:K975" si="669">SUM(G976:G977)</f>
        <v>10.085308618305085</v>
      </c>
      <c r="H975" s="1">
        <f t="shared" si="669"/>
        <v>11.870116784541807</v>
      </c>
      <c r="I975" s="1">
        <f t="shared" si="669"/>
        <v>9.4275134725713379</v>
      </c>
      <c r="J975" s="1">
        <f t="shared" si="669"/>
        <v>6.9955377541283008</v>
      </c>
      <c r="K975" s="1">
        <f t="shared" si="669"/>
        <v>6.6295949463890134</v>
      </c>
    </row>
    <row r="976" spans="2:11" x14ac:dyDescent="0.25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8.4110074668939152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8.7988763496211853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8.6822707122455061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4.5363942490735285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1.5416707180744915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0.54171889773375903</v>
      </c>
    </row>
    <row r="977" spans="2:11" x14ac:dyDescent="0.25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1.1488975163211772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1.2864322686839003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3.1878460722963018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4.8911192234978094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5.4538670360538095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6.0878760486552546</v>
      </c>
    </row>
    <row r="978" spans="2:11" x14ac:dyDescent="0.25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44.576907247782252</v>
      </c>
      <c r="G978" s="1">
        <f>[1]Residential!C$3-([1]Residential!C$10-[1]Residential!C$244)</f>
        <v>44.827339844829389</v>
      </c>
      <c r="H978" s="1">
        <f>[1]Residential!D$3-([1]Residential!D$10-[1]Residential!D$244)</f>
        <v>44.633492372801328</v>
      </c>
      <c r="I978" s="1">
        <f>[1]Residential!E$3-([1]Residential!E$10-[1]Residential!E$244)</f>
        <v>44.838274131417087</v>
      </c>
      <c r="J978" s="1">
        <f>[1]Residential!F$3-([1]Residential!F$10-[1]Residential!F$244)</f>
        <v>45.051868073901602</v>
      </c>
      <c r="K978" s="1">
        <f>[1]Residential!G$3-([1]Residential!G$10-[1]Residential!G$244)</f>
        <v>44.932089704366142</v>
      </c>
    </row>
    <row r="979" spans="2:11" x14ac:dyDescent="0.25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60.231821217262286</v>
      </c>
      <c r="G979" s="1">
        <f>SUM([1]Residential!C$16:C$17)</f>
        <v>51.320004607653978</v>
      </c>
      <c r="H979" s="1">
        <f>SUM([1]Residential!D$16:D$17)</f>
        <v>43.465223706161574</v>
      </c>
      <c r="I979" s="1">
        <f>SUM([1]Residential!E$16:E$17)</f>
        <v>41.86197796578854</v>
      </c>
      <c r="J979" s="1">
        <f>SUM([1]Residential!F$16:F$17)</f>
        <v>25.294731734813372</v>
      </c>
      <c r="K979" s="1">
        <f>SUM([1]Residential!G$16:G$17)</f>
        <v>3.1970293274187754E-3</v>
      </c>
    </row>
    <row r="980" spans="2:11" x14ac:dyDescent="0.25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60.231821217262286</v>
      </c>
      <c r="G980" s="1">
        <f>[1]Residential!C$16</f>
        <v>51.320004607653978</v>
      </c>
      <c r="H980" s="1">
        <f>[1]Residential!D$16</f>
        <v>43.464913456059485</v>
      </c>
      <c r="I980" s="1">
        <f>[1]Residential!E$16</f>
        <v>41.861569837127519</v>
      </c>
      <c r="J980" s="1">
        <f>[1]Residential!F$16</f>
        <v>25.293490789615632</v>
      </c>
      <c r="K980" s="1">
        <f>[1]Residential!G$16</f>
        <v>0</v>
      </c>
    </row>
    <row r="981" spans="2:11" x14ac:dyDescent="0.25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3.1025010208659334E-4</v>
      </c>
      <c r="I981" s="1">
        <f>[1]Residential!E$17</f>
        <v>4.0812866102219912E-4</v>
      </c>
      <c r="J981" s="1">
        <f>[1]Residential!F$17</f>
        <v>1.2409451977397688E-3</v>
      </c>
      <c r="K981" s="1">
        <f>[1]Residential!G$17</f>
        <v>3.1970293274187754E-3</v>
      </c>
    </row>
    <row r="982" spans="2:11" x14ac:dyDescent="0.25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50.371411092044184</v>
      </c>
      <c r="G982" s="1">
        <f t="shared" ref="G982:K982" si="672">SUM(G984,G986)</f>
        <v>42.918625260769289</v>
      </c>
      <c r="H982" s="1">
        <f t="shared" si="672"/>
        <v>43.450635639719067</v>
      </c>
      <c r="I982" s="1">
        <f t="shared" si="672"/>
        <v>41.8596703187239</v>
      </c>
      <c r="J982" s="1">
        <f t="shared" si="672"/>
        <v>25.293394152843675</v>
      </c>
      <c r="K982" s="1">
        <f t="shared" si="672"/>
        <v>2.8364959614340301E-3</v>
      </c>
    </row>
    <row r="983" spans="2:11" x14ac:dyDescent="0.25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50.371411092044184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42.918625260769289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43.450635639719067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41.8596703187239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25.293394152843675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2.8364959614340301E-3</v>
      </c>
    </row>
    <row r="984" spans="2:11" x14ac:dyDescent="0.25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50.371411092044184</v>
      </c>
      <c r="G984" s="1">
        <f t="shared" ref="G984:K984" si="673">G985</f>
        <v>42.918625260769289</v>
      </c>
      <c r="H984" s="1">
        <f t="shared" si="673"/>
        <v>43.450325493745034</v>
      </c>
      <c r="I984" s="1">
        <f t="shared" si="673"/>
        <v>41.859262212561028</v>
      </c>
      <c r="J984" s="1">
        <f t="shared" si="673"/>
        <v>25.292153273266948</v>
      </c>
      <c r="K984" s="1">
        <f t="shared" si="673"/>
        <v>0</v>
      </c>
    </row>
    <row r="985" spans="2:11" x14ac:dyDescent="0.25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50.371411092044184</v>
      </c>
      <c r="G985" s="1">
        <f t="shared" ref="G985:K985" si="674">G983*IFERROR(G980/G979,0)</f>
        <v>42.918625260769289</v>
      </c>
      <c r="H985" s="1">
        <f t="shared" si="674"/>
        <v>43.450325493745034</v>
      </c>
      <c r="I985" s="1">
        <f t="shared" si="674"/>
        <v>41.859262212561028</v>
      </c>
      <c r="J985" s="1">
        <f t="shared" si="674"/>
        <v>25.292153273266948</v>
      </c>
      <c r="K985" s="1">
        <f t="shared" si="674"/>
        <v>0</v>
      </c>
    </row>
    <row r="986" spans="2:11" x14ac:dyDescent="0.25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3.1014597403355992E-4</v>
      </c>
      <c r="I986" s="1">
        <f t="shared" si="675"/>
        <v>4.0810616287245693E-4</v>
      </c>
      <c r="J986" s="1">
        <f t="shared" si="675"/>
        <v>1.2408795767271386E-3</v>
      </c>
      <c r="K986" s="1">
        <f t="shared" si="675"/>
        <v>2.8364959614340301E-3</v>
      </c>
    </row>
    <row r="987" spans="2:11" x14ac:dyDescent="0.25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3.1014597403355992E-4</v>
      </c>
      <c r="I987" s="1">
        <f t="shared" si="676"/>
        <v>4.0810616287245693E-4</v>
      </c>
      <c r="J987" s="1">
        <f t="shared" si="676"/>
        <v>1.2408795767271386E-3</v>
      </c>
      <c r="K987" s="1">
        <f t="shared" si="676"/>
        <v>2.8364959614340301E-3</v>
      </c>
    </row>
    <row r="988" spans="2:11" x14ac:dyDescent="0.25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9.8604101252181007</v>
      </c>
      <c r="G988" s="1">
        <f t="shared" ref="G988:K988" si="677">G989</f>
        <v>8.4013793468846902</v>
      </c>
      <c r="H988" s="1">
        <f t="shared" si="677"/>
        <v>1.4588066442496777E-2</v>
      </c>
      <c r="I988" s="1">
        <f t="shared" si="677"/>
        <v>2.3076470646459378E-3</v>
      </c>
      <c r="J988" s="1">
        <f t="shared" si="677"/>
        <v>1.3375819696964995E-3</v>
      </c>
      <c r="K988" s="1">
        <f t="shared" si="677"/>
        <v>3.6053336598474556E-4</v>
      </c>
    </row>
    <row r="989" spans="2:11" x14ac:dyDescent="0.25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9.8604101252181007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8.4013793468846902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1.4588066442496777E-2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2.3076470646459378E-3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1.3375819696964995E-3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3.6053336598474556E-4</v>
      </c>
    </row>
    <row r="990" spans="2:11" x14ac:dyDescent="0.25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9.8604101252181007</v>
      </c>
      <c r="G990" s="1">
        <f t="shared" ref="G990:K990" si="678">IFERROR(G980/G979,0)*G989</f>
        <v>8.4013793468846902</v>
      </c>
      <c r="H990" s="1">
        <f t="shared" si="678"/>
        <v>1.4587962314444114E-2</v>
      </c>
      <c r="I990" s="1">
        <f t="shared" si="678"/>
        <v>2.3076245664995919E-3</v>
      </c>
      <c r="J990" s="1">
        <f t="shared" si="678"/>
        <v>1.3375163486834254E-3</v>
      </c>
      <c r="K990" s="1">
        <f t="shared" si="678"/>
        <v>0</v>
      </c>
    </row>
    <row r="991" spans="2:11" x14ac:dyDescent="0.25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1.0412805266299396E-7</v>
      </c>
      <c r="I991" s="1">
        <f t="shared" si="679"/>
        <v>2.2498146345917291E-8</v>
      </c>
      <c r="J991" s="1">
        <f t="shared" si="679"/>
        <v>6.5621013074128667E-8</v>
      </c>
      <c r="K991" s="1">
        <f t="shared" si="679"/>
        <v>3.6053336598474556E-4</v>
      </c>
    </row>
    <row r="992" spans="2:11" x14ac:dyDescent="0.25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47.001916849067797</v>
      </c>
      <c r="G992" s="1">
        <f t="shared" ref="G992:K992" si="680">SUM(G993:G994)</f>
        <v>48.252699914475677</v>
      </c>
      <c r="H992" s="1">
        <f t="shared" si="680"/>
        <v>47.691856455163581</v>
      </c>
      <c r="I992" s="1">
        <f t="shared" si="680"/>
        <v>45.290995121774429</v>
      </c>
      <c r="J992" s="1">
        <f t="shared" si="680"/>
        <v>38.267456105626337</v>
      </c>
      <c r="K992" s="1">
        <f t="shared" si="680"/>
        <v>19.435653988735577</v>
      </c>
    </row>
    <row r="993" spans="2:13" x14ac:dyDescent="0.25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46.694313572523683</v>
      </c>
      <c r="G993" s="1">
        <f>[1]Residential!C$18</f>
        <v>48.251553098261319</v>
      </c>
      <c r="H993" s="1">
        <f>[1]Residential!D$18</f>
        <v>47.690711092813025</v>
      </c>
      <c r="I993" s="1">
        <f>[1]Residential!E$18</f>
        <v>45.289867608008784</v>
      </c>
      <c r="J993" s="1">
        <f>[1]Residential!F$18</f>
        <v>38.26635527797243</v>
      </c>
      <c r="K993" s="1">
        <f>[1]Residential!G$18</f>
        <v>19.434577153756489</v>
      </c>
    </row>
    <row r="994" spans="2:13" x14ac:dyDescent="0.25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0.30760327654411213</v>
      </c>
      <c r="G994" s="1">
        <f>[1]Residential!C$19</f>
        <v>1.1468162143616247E-3</v>
      </c>
      <c r="H994" s="1">
        <f>[1]Residential!D$19</f>
        <v>1.1453623505574639E-3</v>
      </c>
      <c r="I994" s="1">
        <f>[1]Residential!E$19</f>
        <v>1.1275137656425167E-3</v>
      </c>
      <c r="J994" s="1">
        <f>[1]Residential!F$19</f>
        <v>1.1008276539102378E-3</v>
      </c>
      <c r="K994" s="1">
        <f>[1]Residential!G$19</f>
        <v>1.0768349790866477E-3</v>
      </c>
    </row>
    <row r="995" spans="2:13" x14ac:dyDescent="0.25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38.494649926712377</v>
      </c>
      <c r="G995" s="1">
        <f t="shared" ref="G995:K995" si="683">SUM(G996:G997)</f>
        <v>41.230044127875374</v>
      </c>
      <c r="H995" s="1">
        <f t="shared" si="683"/>
        <v>39.298515601742572</v>
      </c>
      <c r="I995" s="1">
        <f t="shared" si="683"/>
        <v>39.116225665220291</v>
      </c>
      <c r="J995" s="1">
        <f t="shared" si="683"/>
        <v>33.239719353956602</v>
      </c>
      <c r="K995" s="1">
        <f t="shared" si="683"/>
        <v>16.930305087747758</v>
      </c>
    </row>
    <row r="996" spans="2:13" x14ac:dyDescent="0.25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38.494649926712377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41.230044127875374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39.292069402799953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39.109675601144417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33.228495045324138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16.925254154088723</v>
      </c>
    </row>
    <row r="997" spans="2:13" x14ac:dyDescent="0.25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6.4461989426184826E-3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6.5500640758759344E-3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1.1224308632462304E-2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5.0509336590350267E-3</v>
      </c>
    </row>
    <row r="998" spans="2:13" x14ac:dyDescent="0.25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38.242722319485225</v>
      </c>
      <c r="G998" s="1">
        <f t="shared" ref="G998:K998" si="684">SUM(G999:G1000)</f>
        <v>41.229064218290866</v>
      </c>
      <c r="H998" s="1">
        <f t="shared" si="684"/>
        <v>39.297571812937761</v>
      </c>
      <c r="I998" s="1">
        <f t="shared" si="684"/>
        <v>39.115251871582529</v>
      </c>
      <c r="J998" s="1">
        <f t="shared" si="684"/>
        <v>33.238763157595592</v>
      </c>
      <c r="K998" s="1">
        <f t="shared" si="684"/>
        <v>16.929367061955794</v>
      </c>
    </row>
    <row r="999" spans="2:13" x14ac:dyDescent="0.25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38.242722319485225</v>
      </c>
      <c r="G999" s="1">
        <f t="shared" ref="G999:K999" si="685">G996-G1002</f>
        <v>41.229064218290866</v>
      </c>
      <c r="H999" s="1">
        <f t="shared" si="685"/>
        <v>39.291125768806346</v>
      </c>
      <c r="I999" s="1">
        <f t="shared" si="685"/>
        <v>39.108701970569697</v>
      </c>
      <c r="J999" s="1">
        <f t="shared" si="685"/>
        <v>33.227539171849223</v>
      </c>
      <c r="K999" s="1">
        <f t="shared" si="685"/>
        <v>16.924316408144406</v>
      </c>
    </row>
    <row r="1000" spans="2:13" x14ac:dyDescent="0.25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6.4460441314175389E-3</v>
      </c>
      <c r="I1000" s="1">
        <f t="shared" si="686"/>
        <v>6.549901012834561E-3</v>
      </c>
      <c r="J1000" s="1">
        <f t="shared" si="686"/>
        <v>1.1223985746370672E-2</v>
      </c>
      <c r="K1000" s="1">
        <f t="shared" si="686"/>
        <v>5.0506538113877985E-3</v>
      </c>
    </row>
    <row r="1001" spans="2:13" x14ac:dyDescent="0.25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0.25192760722715374</v>
      </c>
      <c r="G1001" s="1">
        <f t="shared" ref="G1001:K1001" si="687">SUM(G1002:G1003)</f>
        <v>9.7990958451027368E-4</v>
      </c>
      <c r="H1001" s="1">
        <f t="shared" si="687"/>
        <v>9.4378880481088329E-4</v>
      </c>
      <c r="I1001" s="1">
        <f t="shared" si="687"/>
        <v>9.7379363776246971E-4</v>
      </c>
      <c r="J1001" s="1">
        <f t="shared" si="687"/>
        <v>9.5619636100323076E-4</v>
      </c>
      <c r="K1001" s="1">
        <f t="shared" si="687"/>
        <v>9.3802579196263424E-4</v>
      </c>
      <c r="L1001" s="1"/>
    </row>
    <row r="1002" spans="2:13" x14ac:dyDescent="0.25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0.25192760722715374</v>
      </c>
      <c r="G1002" s="1">
        <f t="shared" ref="G1002:K1002" si="688">G996*IFERROR(G994/G992,0)</f>
        <v>9.7990958451027368E-4</v>
      </c>
      <c r="H1002" s="1">
        <f t="shared" si="688"/>
        <v>9.4363399360993915E-4</v>
      </c>
      <c r="I1002" s="1">
        <f t="shared" si="688"/>
        <v>9.7363057472109619E-4</v>
      </c>
      <c r="J1002" s="1">
        <f t="shared" si="688"/>
        <v>9.5587347491159897E-4</v>
      </c>
      <c r="K1002" s="1">
        <f t="shared" si="688"/>
        <v>9.3774594431540574E-4</v>
      </c>
    </row>
    <row r="1003" spans="2:13" x14ac:dyDescent="0.25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1.5481120094412186E-7</v>
      </c>
      <c r="I1003" s="1">
        <f t="shared" si="689"/>
        <v>1.6306304137353878E-7</v>
      </c>
      <c r="J1003" s="1">
        <f t="shared" si="689"/>
        <v>3.2288609163181978E-7</v>
      </c>
      <c r="K1003" s="1">
        <f t="shared" si="689"/>
        <v>2.7984764722850847E-7</v>
      </c>
    </row>
    <row r="1004" spans="2:13" x14ac:dyDescent="0.25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8.50726692235542</v>
      </c>
      <c r="G1004" s="1">
        <f t="shared" ref="G1004:K1004" si="690">SUM(G1005:G1006)</f>
        <v>7.0226557866003034</v>
      </c>
      <c r="H1004" s="1">
        <f t="shared" si="690"/>
        <v>8.3933408534210088</v>
      </c>
      <c r="I1004" s="1">
        <f t="shared" si="690"/>
        <v>6.1747694565541362</v>
      </c>
      <c r="J1004" s="1">
        <f t="shared" si="690"/>
        <v>5.0277367516697371</v>
      </c>
      <c r="K1004" s="1">
        <f t="shared" si="690"/>
        <v>2.5053489009878191</v>
      </c>
      <c r="L1004" s="1"/>
      <c r="M1004" s="19"/>
    </row>
    <row r="1005" spans="2:13" x14ac:dyDescent="0.25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8.50726692235542</v>
      </c>
      <c r="G1005" s="1">
        <f t="shared" ref="G1005:K1005" si="691">G992-G996-G997-G1006</f>
        <v>7.0226557866003034</v>
      </c>
      <c r="H1005" s="1">
        <f t="shared" si="691"/>
        <v>8.3918183856320177</v>
      </c>
      <c r="I1005" s="1">
        <f t="shared" si="691"/>
        <v>6.1729934598524068</v>
      </c>
      <c r="J1005" s="1">
        <f t="shared" si="691"/>
        <v>5.0239356295535558</v>
      </c>
      <c r="K1005" s="1">
        <f t="shared" si="691"/>
        <v>2.5040438032521064</v>
      </c>
    </row>
    <row r="1006" spans="2:13" x14ac:dyDescent="0.25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1.5224677889904303E-3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1.7759967017298586E-3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3.8011221161810354E-3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1.3050977357128345E-3</v>
      </c>
    </row>
    <row r="1007" spans="2:13" x14ac:dyDescent="0.25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8.4515912530384618</v>
      </c>
      <c r="G1007" s="1">
        <f t="shared" ref="G1007:K1007" si="692">SUM(G1008:G1009)</f>
        <v>7.0224888799704521</v>
      </c>
      <c r="H1007" s="1">
        <f t="shared" si="692"/>
        <v>8.3931392798752604</v>
      </c>
      <c r="I1007" s="1">
        <f t="shared" si="692"/>
        <v>6.1746157364262562</v>
      </c>
      <c r="J1007" s="1">
        <f t="shared" si="692"/>
        <v>5.0275921203768297</v>
      </c>
      <c r="K1007" s="1">
        <f t="shared" si="692"/>
        <v>2.5052100918006954</v>
      </c>
    </row>
    <row r="1008" spans="2:13" x14ac:dyDescent="0.25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8.4515912530384618</v>
      </c>
      <c r="G1008" s="1">
        <f t="shared" ref="G1008:K1008" si="693">G1005-G1011</f>
        <v>7.0224888799704521</v>
      </c>
      <c r="H1008" s="1">
        <f t="shared" si="693"/>
        <v>8.3916168486496883</v>
      </c>
      <c r="I1008" s="1">
        <f t="shared" si="693"/>
        <v>6.1728397839377465</v>
      </c>
      <c r="J1008" s="1">
        <f t="shared" si="693"/>
        <v>5.0237911076063115</v>
      </c>
      <c r="K1008" s="1">
        <f t="shared" si="693"/>
        <v>2.5039050663740952</v>
      </c>
    </row>
    <row r="1009" spans="2:11" x14ac:dyDescent="0.25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1.522431225572374E-3</v>
      </c>
      <c r="I1009" s="1">
        <f t="shared" si="694"/>
        <v>1.7759524885099117E-3</v>
      </c>
      <c r="J1009" s="1">
        <f t="shared" si="694"/>
        <v>3.8010127705185009E-3</v>
      </c>
      <c r="K1009" s="1">
        <f t="shared" si="694"/>
        <v>1.3050254266002233E-3</v>
      </c>
    </row>
    <row r="1010" spans="2:11" x14ac:dyDescent="0.25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5.5675669316958352E-2</v>
      </c>
      <c r="G1010" s="1">
        <f t="shared" si="695"/>
        <v>1.6690662985135123E-4</v>
      </c>
      <c r="H1010" s="1">
        <f t="shared" si="695"/>
        <v>2.0157354574658072E-4</v>
      </c>
      <c r="I1010" s="1">
        <f t="shared" si="695"/>
        <v>1.5372012788004703E-4</v>
      </c>
      <c r="J1010" s="1">
        <f t="shared" si="695"/>
        <v>1.4463129290700699E-4</v>
      </c>
      <c r="K1010" s="1">
        <f t="shared" si="695"/>
        <v>1.3880918712401341E-4</v>
      </c>
    </row>
    <row r="1011" spans="2:11" x14ac:dyDescent="0.25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5.5675669316958352E-2</v>
      </c>
      <c r="G1011" s="1">
        <f t="shared" ref="G1011:K1011" si="696">G1005*IFERROR(G$994/G$992,0)</f>
        <v>1.6690662985135123E-4</v>
      </c>
      <c r="H1011" s="1">
        <f t="shared" si="696"/>
        <v>2.0153698232852453E-4</v>
      </c>
      <c r="I1011" s="1">
        <f t="shared" si="696"/>
        <v>1.5367591466010006E-4</v>
      </c>
      <c r="J1011" s="1">
        <f t="shared" si="696"/>
        <v>1.4452194724447244E-4</v>
      </c>
      <c r="K1011" s="1">
        <f t="shared" si="696"/>
        <v>1.3873687801140228E-4</v>
      </c>
    </row>
    <row r="1012" spans="2:11" x14ac:dyDescent="0.25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3.656341805619324E-8</v>
      </c>
      <c r="I1012" s="1">
        <f t="shared" si="697"/>
        <v>4.4213219946969217E-8</v>
      </c>
      <c r="J1012" s="1">
        <f t="shared" si="697"/>
        <v>1.0934566253455954E-7</v>
      </c>
      <c r="K1012" s="1">
        <f t="shared" si="697"/>
        <v>7.2309112611126011E-8</v>
      </c>
    </row>
    <row r="1013" spans="2:11" x14ac:dyDescent="0.25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0.10000229974646078</v>
      </c>
      <c r="G1013" s="1">
        <f>[1]Residential!C$20</f>
        <v>0.10000137415359019</v>
      </c>
      <c r="H1013" s="1">
        <f>[1]Residential!D$20</f>
        <v>2.6873288007737903E-3</v>
      </c>
      <c r="I1013" s="1">
        <f>[1]Residential!E$20</f>
        <v>1.3642721875594028E-3</v>
      </c>
      <c r="J1013" s="1">
        <f>[1]Residential!F$20</f>
        <v>0</v>
      </c>
      <c r="K1013" s="1">
        <f>[1]Residential!G$20</f>
        <v>0</v>
      </c>
    </row>
    <row r="1014" spans="2:11" x14ac:dyDescent="0.25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0.10000229974646078</v>
      </c>
      <c r="G1014" s="1">
        <f t="shared" ref="G1014:G1015" si="698">G1013</f>
        <v>0.10000137415359019</v>
      </c>
      <c r="H1014" s="1">
        <f t="shared" ref="H1014:H1015" si="699">H1013</f>
        <v>2.6873288007737903E-3</v>
      </c>
      <c r="I1014" s="1">
        <f t="shared" ref="I1014:I1015" si="700">I1013</f>
        <v>1.3642721875594028E-3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25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0.10000229974646078</v>
      </c>
      <c r="G1015" s="1">
        <f t="shared" si="698"/>
        <v>0.10000137415359019</v>
      </c>
      <c r="H1015" s="1">
        <f t="shared" si="699"/>
        <v>2.6873288007737903E-3</v>
      </c>
      <c r="I1015" s="1">
        <f t="shared" si="700"/>
        <v>1.3642721875594028E-3</v>
      </c>
      <c r="J1015" s="1">
        <f t="shared" si="701"/>
        <v>0</v>
      </c>
      <c r="K1015" s="1">
        <f t="shared" si="702"/>
        <v>0</v>
      </c>
    </row>
    <row r="1016" spans="2:11" x14ac:dyDescent="0.25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25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25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13.722990797039103</v>
      </c>
      <c r="G1018" s="1">
        <f t="shared" ref="G1018:K1018" si="704">G1019+G1021</f>
        <v>12.565232010046779</v>
      </c>
      <c r="H1018" s="1">
        <f t="shared" si="704"/>
        <v>11.057176404665851</v>
      </c>
      <c r="I1018" s="1">
        <f t="shared" si="704"/>
        <v>10.387724498036356</v>
      </c>
      <c r="J1018" s="1">
        <f t="shared" si="704"/>
        <v>9.5551000797309307</v>
      </c>
      <c r="K1018" s="1">
        <f t="shared" si="704"/>
        <v>3.8086000055821922</v>
      </c>
    </row>
    <row r="1019" spans="2:11" x14ac:dyDescent="0.25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12.68204850254844</v>
      </c>
      <c r="G1019" s="1">
        <f t="shared" ref="G1019:K1019" si="705">G1020</f>
        <v>11.370748220059738</v>
      </c>
      <c r="H1019" s="1">
        <f t="shared" si="705"/>
        <v>10.445711114291395</v>
      </c>
      <c r="I1019" s="1">
        <f t="shared" si="705"/>
        <v>9.8133074932655244</v>
      </c>
      <c r="J1019" s="1">
        <f t="shared" si="705"/>
        <v>9.0267214739357478</v>
      </c>
      <c r="K1019" s="1">
        <f t="shared" si="705"/>
        <v>3.5979882308149449</v>
      </c>
    </row>
    <row r="1020" spans="2:11" x14ac:dyDescent="0.25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12.68204850254844</v>
      </c>
      <c r="G1020" s="1">
        <f>[1]Residential!C$22-G1022-G1023</f>
        <v>11.370748220059738</v>
      </c>
      <c r="H1020" s="1">
        <f>[1]Residential!D$22-H1022-H1023</f>
        <v>10.445711114291395</v>
      </c>
      <c r="I1020" s="1">
        <f>[1]Residential!E$22-I1022-I1023</f>
        <v>9.8133074932655244</v>
      </c>
      <c r="J1020" s="1">
        <f>[1]Residential!F$22-J1022-J1023</f>
        <v>9.0267214739357478</v>
      </c>
      <c r="K1020" s="1">
        <f>[1]Residential!G$22-K1022-K1023</f>
        <v>3.5979882308149449</v>
      </c>
    </row>
    <row r="1021" spans="2:11" x14ac:dyDescent="0.25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1.0409422944906614</v>
      </c>
      <c r="G1021" s="1">
        <f t="shared" ref="G1021" si="706">G1022</f>
        <v>1.1944837899870417</v>
      </c>
      <c r="H1021" s="1">
        <f t="shared" ref="H1021" si="707">H1022</f>
        <v>0.61146529037445563</v>
      </c>
      <c r="I1021" s="1">
        <f t="shared" ref="I1021" si="708">I1022</f>
        <v>0.57441700477083202</v>
      </c>
      <c r="J1021" s="1">
        <f t="shared" ref="J1021" si="709">J1022</f>
        <v>0.52837860579518314</v>
      </c>
      <c r="K1021" s="1">
        <f t="shared" ref="K1021" si="710">K1022</f>
        <v>0.21061177476724752</v>
      </c>
    </row>
    <row r="1022" spans="2:11" x14ac:dyDescent="0.25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1.0409422944906614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1.1944837899870417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0.61146529037445563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0.57441700477083202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0.52837860579518314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0.21061177476724752</v>
      </c>
    </row>
    <row r="1023" spans="2:11" x14ac:dyDescent="0.25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3.2682088942301273</v>
      </c>
      <c r="G1023" s="1">
        <f t="shared" ref="G1023:K1023" si="711">G1024+G1026</f>
        <v>3.8319891208365657</v>
      </c>
      <c r="H1023" s="1">
        <f t="shared" si="711"/>
        <v>3.7320336305920234</v>
      </c>
      <c r="I1023" s="1">
        <f t="shared" si="711"/>
        <v>3.8865943521716488</v>
      </c>
      <c r="J1023" s="1">
        <f t="shared" si="711"/>
        <v>4.3635391337265963</v>
      </c>
      <c r="K1023" s="1">
        <f t="shared" si="711"/>
        <v>4.4885567643132696</v>
      </c>
    </row>
    <row r="1024" spans="2:11" x14ac:dyDescent="0.25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2.9965401903701725</v>
      </c>
      <c r="G1024" s="1">
        <f t="shared" ref="G1024:K1024" si="712">G1025</f>
        <v>3.5202489066201355</v>
      </c>
      <c r="H1024" s="1">
        <f t="shared" si="712"/>
        <v>3.5256415592315782</v>
      </c>
      <c r="I1024" s="1">
        <f t="shared" si="712"/>
        <v>3.6716714060814484</v>
      </c>
      <c r="J1024" s="1">
        <f t="shared" si="712"/>
        <v>4.1222383799498257</v>
      </c>
      <c r="K1024" s="1">
        <f t="shared" si="712"/>
        <v>4.2403507909388978</v>
      </c>
    </row>
    <row r="1025" spans="2:11" x14ac:dyDescent="0.25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2.9965401903701725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3.5202489066201355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3.5256415592315782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3.6716714060814484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4.1222383799498257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4.2403507909388978</v>
      </c>
    </row>
    <row r="1026" spans="2:11" x14ac:dyDescent="0.25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0.27166870385995495</v>
      </c>
      <c r="G1026" s="1">
        <f t="shared" ref="G1026:K1026" si="713">G1027</f>
        <v>0.31174021421643017</v>
      </c>
      <c r="H1026" s="1">
        <f t="shared" si="713"/>
        <v>0.20639207136044538</v>
      </c>
      <c r="I1026" s="1">
        <f t="shared" si="713"/>
        <v>0.21492294609020035</v>
      </c>
      <c r="J1026" s="1">
        <f t="shared" si="713"/>
        <v>0.2413007537767706</v>
      </c>
      <c r="K1026" s="1">
        <f t="shared" si="713"/>
        <v>0.24820597337437145</v>
      </c>
    </row>
    <row r="1027" spans="2:11" x14ac:dyDescent="0.25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0.27166870385995495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0.31174021421643017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0.20639207136044538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0.21492294609020035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0.2413007537767706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0.24820597337437145</v>
      </c>
    </row>
    <row r="1028" spans="2:11" x14ac:dyDescent="0.25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2.9309353108335063</v>
      </c>
      <c r="I1028" s="1">
        <f>[1]Residential!E$23</f>
        <v>2.9310916810527052</v>
      </c>
      <c r="J1028" s="1">
        <f>[1]Residential!F$23</f>
        <v>5.4719119222630042</v>
      </c>
      <c r="K1028" s="1">
        <f>[1]Residential!G$23</f>
        <v>5.4716111983436644</v>
      </c>
    </row>
    <row r="1029" spans="2:11" x14ac:dyDescent="0.25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0.94415815279200643</v>
      </c>
      <c r="I1029" s="1">
        <f t="shared" si="714"/>
        <v>0.94430039828537837</v>
      </c>
      <c r="J1029" s="1">
        <f t="shared" si="714"/>
        <v>2.4076405405015686</v>
      </c>
      <c r="K1029" s="1">
        <f t="shared" si="714"/>
        <v>2.4075085190130681</v>
      </c>
    </row>
    <row r="1030" spans="2:11" x14ac:dyDescent="0.25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0.94415815279200643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0.94430039828537837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2.4076405405015686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2.4075085190130681</v>
      </c>
    </row>
    <row r="1031" spans="2:11" x14ac:dyDescent="0.25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1.9867771580414999</v>
      </c>
      <c r="I1031" s="1">
        <f t="shared" si="715"/>
        <v>1.9867912827673269</v>
      </c>
      <c r="J1031" s="1">
        <f t="shared" si="715"/>
        <v>3.0642713817614355</v>
      </c>
      <c r="K1031" s="1">
        <f t="shared" si="715"/>
        <v>3.0641026793305963</v>
      </c>
    </row>
    <row r="1032" spans="2:11" x14ac:dyDescent="0.25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1.9867771580414999</v>
      </c>
      <c r="I1032" s="1">
        <f t="shared" si="716"/>
        <v>1.9867912827673269</v>
      </c>
      <c r="J1032" s="1">
        <f t="shared" si="716"/>
        <v>3.0642713817614355</v>
      </c>
      <c r="K1032" s="1">
        <f t="shared" si="716"/>
        <v>3.0641026793305963</v>
      </c>
    </row>
    <row r="1033" spans="2:11" x14ac:dyDescent="0.25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1.4350076398603566E-3</v>
      </c>
      <c r="I1033" s="1">
        <f>[1]Residential!E$24</f>
        <v>3.2767502712099342E-4</v>
      </c>
      <c r="J1033" s="1">
        <f>[1]Residential!F$24</f>
        <v>8.8277805397679279E-2</v>
      </c>
      <c r="K1033" s="1">
        <f>[1]Residential!G$24</f>
        <v>6.7360224530126633E-2</v>
      </c>
    </row>
    <row r="1034" spans="2:11" x14ac:dyDescent="0.25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1.4350076398603566E-3</v>
      </c>
      <c r="I1034" s="1">
        <f t="shared" si="717"/>
        <v>3.2767502712099342E-4</v>
      </c>
      <c r="J1034" s="1">
        <f t="shared" si="717"/>
        <v>8.8277805397679279E-2</v>
      </c>
      <c r="K1034" s="1">
        <f t="shared" si="717"/>
        <v>6.7360224530126633E-2</v>
      </c>
    </row>
    <row r="1035" spans="2:11" x14ac:dyDescent="0.25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25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25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25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25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25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5.605392143968551</v>
      </c>
      <c r="G1040" s="1">
        <f>[1]Residential!C$21</f>
        <v>9.6844091423686613</v>
      </c>
      <c r="H1040" s="1">
        <f>[1]Residential!D$21</f>
        <v>9.7507584244599173</v>
      </c>
      <c r="I1040" s="1">
        <f>[1]Residential!E$21</f>
        <v>10.452156521029298</v>
      </c>
      <c r="J1040" s="1">
        <f>[1]Residential!F$21</f>
        <v>10.575584185409692</v>
      </c>
      <c r="K1040" s="1">
        <f>[1]Residential!G$21</f>
        <v>10.554048635394652</v>
      </c>
    </row>
    <row r="1041" spans="2:13" x14ac:dyDescent="0.25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0.14851423194058622</v>
      </c>
      <c r="G1041" s="1">
        <f t="shared" ref="G1041:K1041" si="721">SUM(G1042:G1044)</f>
        <v>2.0007283614489373E-2</v>
      </c>
      <c r="H1041" s="1">
        <f t="shared" si="721"/>
        <v>9.6894026113342441E-2</v>
      </c>
      <c r="I1041" s="1">
        <f t="shared" si="721"/>
        <v>0.5895001089557883</v>
      </c>
      <c r="J1041" s="1">
        <f t="shared" si="721"/>
        <v>1.2935231706580856</v>
      </c>
      <c r="K1041" s="1">
        <f t="shared" si="721"/>
        <v>1.2284902722171382</v>
      </c>
    </row>
    <row r="1042" spans="2:13" x14ac:dyDescent="0.25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0.14848831386390707</v>
      </c>
      <c r="G1042" s="1">
        <f t="shared" si="722"/>
        <v>1.9972789309650595E-2</v>
      </c>
      <c r="H1042" s="1">
        <f t="shared" si="722"/>
        <v>9.6858436009049753E-2</v>
      </c>
      <c r="I1042" s="1">
        <f t="shared" si="722"/>
        <v>0.57206396962070283</v>
      </c>
      <c r="J1042" s="1">
        <f t="shared" si="722"/>
        <v>1.2622161775907992</v>
      </c>
      <c r="K1042" s="1">
        <f t="shared" si="722"/>
        <v>1.2182868999337193</v>
      </c>
    </row>
    <row r="1043" spans="2:13" x14ac:dyDescent="0.25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25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2.5918076679157901E-5</v>
      </c>
      <c r="G1044" s="1">
        <f t="shared" si="723"/>
        <v>3.4494304838777029E-5</v>
      </c>
      <c r="H1044" s="1">
        <f t="shared" si="723"/>
        <v>3.5590104292685846E-5</v>
      </c>
      <c r="I1044" s="1">
        <f t="shared" si="723"/>
        <v>1.7436139335085522E-2</v>
      </c>
      <c r="J1044" s="1">
        <f t="shared" si="723"/>
        <v>3.1306993067286473E-2</v>
      </c>
      <c r="K1044" s="1">
        <f t="shared" si="723"/>
        <v>1.0203372283419006E-2</v>
      </c>
    </row>
    <row r="1045" spans="2:13" x14ac:dyDescent="0.25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5.4568779120279647</v>
      </c>
      <c r="G1045" s="1">
        <f t="shared" ref="G1045:K1045" si="724">G1040-G1041</f>
        <v>9.6644018587541716</v>
      </c>
      <c r="H1045" s="1">
        <f t="shared" si="724"/>
        <v>9.6538643983465739</v>
      </c>
      <c r="I1045" s="1">
        <f t="shared" si="724"/>
        <v>9.8626564120735107</v>
      </c>
      <c r="J1045" s="1">
        <f t="shared" si="724"/>
        <v>9.2820610147516067</v>
      </c>
      <c r="K1045" s="1">
        <f t="shared" si="724"/>
        <v>9.3255583631775139</v>
      </c>
    </row>
    <row r="1046" spans="2:13" x14ac:dyDescent="0.25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15.194969827884023</v>
      </c>
      <c r="G1046" s="1">
        <f>[1]Residential!C$25</f>
        <v>18.074004018047749</v>
      </c>
      <c r="H1046" s="1">
        <f>[1]Residential!D$25</f>
        <v>23.208232447654893</v>
      </c>
      <c r="I1046" s="1">
        <f>[1]Residential!E$25</f>
        <v>28.888265015033511</v>
      </c>
      <c r="J1046" s="1">
        <f>[1]Residential!F$25</f>
        <v>35.865086923741671</v>
      </c>
      <c r="K1046" s="1">
        <f>[1]Residential!G$25</f>
        <v>65.922520860674794</v>
      </c>
    </row>
    <row r="1047" spans="2:13" x14ac:dyDescent="0.25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13.103976348179479</v>
      </c>
      <c r="G1047" s="1">
        <f t="shared" ref="G1047:K1047" si="725">G1046-G1050</f>
        <v>15.724978695430945</v>
      </c>
      <c r="H1047" s="1">
        <f t="shared" si="725"/>
        <v>17.357467655071094</v>
      </c>
      <c r="I1047" s="1">
        <f t="shared" si="725"/>
        <v>19.83843349390434</v>
      </c>
      <c r="J1047" s="1">
        <f t="shared" si="725"/>
        <v>24.899750476847878</v>
      </c>
      <c r="K1047" s="1">
        <f t="shared" si="725"/>
        <v>53.01508559230011</v>
      </c>
      <c r="M1047" s="1"/>
    </row>
    <row r="1048" spans="2:13" x14ac:dyDescent="0.25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13.103976348179479</v>
      </c>
      <c r="G1048" s="1">
        <f t="shared" ref="G1048:K1048" si="726">G1047-G1049</f>
        <v>15.724978695430945</v>
      </c>
      <c r="H1048" s="1">
        <f t="shared" si="726"/>
        <v>17.351021456128475</v>
      </c>
      <c r="I1048" s="1">
        <f t="shared" si="726"/>
        <v>19.831359424702395</v>
      </c>
      <c r="J1048" s="1">
        <f t="shared" si="726"/>
        <v>24.886056820316274</v>
      </c>
      <c r="K1048" s="1">
        <f t="shared" si="726"/>
        <v>53.008317341197007</v>
      </c>
    </row>
    <row r="1049" spans="2:13" x14ac:dyDescent="0.25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6.4461989426184843E-3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7.0740692019460203E-3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1.3693656531604041E-2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6.7682511031069321E-3</v>
      </c>
      <c r="M1049" s="20"/>
    </row>
    <row r="1050" spans="2:13" x14ac:dyDescent="0.25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2.0909934797045442</v>
      </c>
      <c r="G1050" s="1">
        <f t="shared" ref="G1050:K1050" si="727">SUM(G1051:G1052)</f>
        <v>2.3490253226168045</v>
      </c>
      <c r="H1050" s="1">
        <f t="shared" si="727"/>
        <v>5.8507647925837984</v>
      </c>
      <c r="I1050" s="1">
        <f t="shared" si="727"/>
        <v>9.0498315211291711</v>
      </c>
      <c r="J1050" s="1">
        <f t="shared" si="727"/>
        <v>10.965336446893792</v>
      </c>
      <c r="K1050" s="1">
        <f t="shared" si="727"/>
        <v>12.907435268374687</v>
      </c>
    </row>
    <row r="1051" spans="2:13" x14ac:dyDescent="0.25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2.0909934797045442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2.3490253226168045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5.8496975426637166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9.0485705634709426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10.96227274246815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12.906297223149146</v>
      </c>
    </row>
    <row r="1052" spans="2:13" x14ac:dyDescent="0.25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1.06724992008229E-3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1.260957658228197E-3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3.0637044256419236E-3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1.1380452255415924E-3</v>
      </c>
    </row>
    <row r="1053" spans="2:13" x14ac:dyDescent="0.25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156.63212175358603</v>
      </c>
      <c r="G1053" s="3">
        <f>[1]Residential!C$245</f>
        <v>162.46026493259197</v>
      </c>
      <c r="H1053" s="3">
        <f>[1]Residential!D$245</f>
        <v>164.32865482129367</v>
      </c>
      <c r="I1053" s="3">
        <f>[1]Residential!E$245</f>
        <v>164.29638273800128</v>
      </c>
      <c r="J1053" s="3">
        <f>[1]Residential!F$245</f>
        <v>165.40230491385279</v>
      </c>
      <c r="K1053" s="3">
        <f>[1]Residential!G$245</f>
        <v>163.12621571589233</v>
      </c>
    </row>
    <row r="1054" spans="2:13" x14ac:dyDescent="0.25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129.65383569629927</v>
      </c>
      <c r="G1054" s="1">
        <f>[1]Residential!C$116</f>
        <v>136.31535510235506</v>
      </c>
      <c r="H1054" s="1">
        <f>[1]Residential!D$116</f>
        <v>138.19824053273632</v>
      </c>
      <c r="I1054" s="1">
        <f>[1]Residential!E$116</f>
        <v>138.0833364097077</v>
      </c>
      <c r="J1054" s="1">
        <f>[1]Residential!F$116</f>
        <v>138.71300813734535</v>
      </c>
      <c r="K1054" s="1">
        <f>[1]Residential!G$116</f>
        <v>136.80868304493302</v>
      </c>
    </row>
    <row r="1055" spans="2:13" x14ac:dyDescent="0.25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27.968331143952515</v>
      </c>
      <c r="G1055" s="1">
        <f t="shared" ref="G1055:K1055" si="730">SUM(G1056:G1057)</f>
        <v>30.097206101864593</v>
      </c>
      <c r="H1055" s="1">
        <f t="shared" si="730"/>
        <v>33.594757068668883</v>
      </c>
      <c r="I1055" s="1">
        <f t="shared" si="730"/>
        <v>32.6197436249156</v>
      </c>
      <c r="J1055" s="1">
        <f t="shared" si="730"/>
        <v>35.737094960225576</v>
      </c>
      <c r="K1055" s="1">
        <f t="shared" si="730"/>
        <v>71.868289352388203</v>
      </c>
    </row>
    <row r="1056" spans="2:13" x14ac:dyDescent="0.25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8.9080019399449135</v>
      </c>
      <c r="G1056" s="1">
        <f>[1]Residential!C$102</f>
        <v>7.3936865944782939</v>
      </c>
      <c r="H1056" s="1">
        <f>[1]Residential!D$102</f>
        <v>8.8075835599139332</v>
      </c>
      <c r="I1056" s="1">
        <f>[1]Residential!E$102</f>
        <v>4.7486438929014314</v>
      </c>
      <c r="J1056" s="1">
        <f>[1]Residential!F$102</f>
        <v>1.6339800583106669</v>
      </c>
      <c r="K1056" s="1">
        <f>[1]Residential!G$102</f>
        <v>0.58124189353706113</v>
      </c>
    </row>
    <row r="1057" spans="2:11" x14ac:dyDescent="0.25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19.060329204007601</v>
      </c>
      <c r="G1057" s="1">
        <f>[1]Residential!C$104</f>
        <v>22.7035195073863</v>
      </c>
      <c r="H1057" s="1">
        <f>[1]Residential!D$104</f>
        <v>24.78717350875495</v>
      </c>
      <c r="I1057" s="1">
        <f>[1]Residential!E$104</f>
        <v>27.871099732014166</v>
      </c>
      <c r="J1057" s="1">
        <f>[1]Residential!F$104</f>
        <v>34.103114901914907</v>
      </c>
      <c r="K1057" s="1">
        <f>[1]Residential!G$104</f>
        <v>71.287047458851148</v>
      </c>
    </row>
    <row r="1058" spans="2:11" x14ac:dyDescent="0.25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45.124389103289658</v>
      </c>
      <c r="G1058" s="1">
        <f t="shared" ref="G1058:K1058" si="731">G1059</f>
        <v>38.447935129439152</v>
      </c>
      <c r="H1058" s="1">
        <f t="shared" si="731"/>
        <v>38.924527760581661</v>
      </c>
      <c r="I1058" s="1">
        <f t="shared" si="731"/>
        <v>37.499287993856839</v>
      </c>
      <c r="J1058" s="1">
        <f t="shared" si="731"/>
        <v>22.658665595255826</v>
      </c>
      <c r="K1058" s="1">
        <f t="shared" si="731"/>
        <v>2.5410276321179868E-3</v>
      </c>
    </row>
    <row r="1059" spans="2:11" x14ac:dyDescent="0.25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45.124389103289658</v>
      </c>
      <c r="G1059" s="1">
        <f>[1]Residential!C$105</f>
        <v>38.447935129439152</v>
      </c>
      <c r="H1059" s="1">
        <f>[1]Residential!D$105</f>
        <v>38.924527760581661</v>
      </c>
      <c r="I1059" s="1">
        <f>[1]Residential!E$105</f>
        <v>37.499287993856839</v>
      </c>
      <c r="J1059" s="1">
        <f>[1]Residential!F$105</f>
        <v>22.658665595255826</v>
      </c>
      <c r="K1059" s="1">
        <f>[1]Residential!G$105</f>
        <v>2.5410276321179868E-3</v>
      </c>
    </row>
    <row r="1060" spans="2:11" x14ac:dyDescent="0.25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36.569917430376783</v>
      </c>
      <c r="G1060" s="1">
        <f t="shared" ref="G1060:K1060" si="732">SUM(G1061:G1062)</f>
        <v>39.168541921481591</v>
      </c>
      <c r="H1060" s="1">
        <f t="shared" si="732"/>
        <v>37.340358330545222</v>
      </c>
      <c r="I1060" s="1">
        <f t="shared" si="732"/>
        <v>37.167815954365018</v>
      </c>
      <c r="J1060" s="1">
        <f t="shared" si="732"/>
        <v>31.591988258221992</v>
      </c>
      <c r="K1060" s="1">
        <f t="shared" si="732"/>
        <v>16.090810631146432</v>
      </c>
    </row>
    <row r="1061" spans="2:11" x14ac:dyDescent="0.25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36.569917430376783</v>
      </c>
      <c r="G1061" s="1">
        <f>[1]Residential!C$106</f>
        <v>39.168541921481591</v>
      </c>
      <c r="H1061" s="1">
        <f>[1]Residential!D$106</f>
        <v>37.327465932659983</v>
      </c>
      <c r="I1061" s="1">
        <f>[1]Residential!E$106</f>
        <v>37.154191821087196</v>
      </c>
      <c r="J1061" s="1">
        <f>[1]Residential!F$106</f>
        <v>31.567070293057924</v>
      </c>
      <c r="K1061" s="1">
        <f>[1]Residential!G$106</f>
        <v>16.07899144638429</v>
      </c>
    </row>
    <row r="1062" spans="2:11" x14ac:dyDescent="0.25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1.2892397885236967E-2</v>
      </c>
      <c r="I1062" s="1">
        <f>[1]Residential!E$107</f>
        <v>1.3624133277821955E-2</v>
      </c>
      <c r="J1062" s="1">
        <f>[1]Residential!F$107</f>
        <v>2.4917965164066344E-2</v>
      </c>
      <c r="K1062" s="1">
        <f>[1]Residential!G$107</f>
        <v>1.1819184762141959E-2</v>
      </c>
    </row>
    <row r="1063" spans="2:11" x14ac:dyDescent="0.25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7.2001655817451785E-2</v>
      </c>
      <c r="G1063" s="1">
        <f t="shared" ref="G1063:K1063" si="733">G1064</f>
        <v>7.2000989390584955E-2</v>
      </c>
      <c r="H1063" s="1">
        <f t="shared" si="733"/>
        <v>1.9348767365571292E-3</v>
      </c>
      <c r="I1063" s="1">
        <f t="shared" si="733"/>
        <v>9.8227597504277017E-4</v>
      </c>
      <c r="J1063" s="1">
        <f t="shared" si="733"/>
        <v>0</v>
      </c>
      <c r="K1063" s="1">
        <f t="shared" si="733"/>
        <v>0</v>
      </c>
    </row>
    <row r="1064" spans="2:11" x14ac:dyDescent="0.25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7.2001655817451785E-2</v>
      </c>
      <c r="G1064" s="1">
        <f>[1]Residential!C$108</f>
        <v>7.2000989390584955E-2</v>
      </c>
      <c r="H1064" s="1">
        <f>[1]Residential!D$108</f>
        <v>1.9348767365571292E-3</v>
      </c>
      <c r="I1064" s="1">
        <f>[1]Residential!E$108</f>
        <v>9.8227597504277017E-4</v>
      </c>
      <c r="J1064" s="1">
        <f>[1]Residential!F$108</f>
        <v>0</v>
      </c>
      <c r="K1064" s="1">
        <f>[1]Residential!G$108</f>
        <v>0</v>
      </c>
    </row>
    <row r="1065" spans="2:11" x14ac:dyDescent="0.25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3.8560014823559223</v>
      </c>
      <c r="G1065" s="1">
        <f>SUM([1]Residential!C$109:C$110)</f>
        <v>7.7109543473982329</v>
      </c>
      <c r="H1065" s="1">
        <f>SUM([1]Residential!D$109:D$110)</f>
        <v>7.89432466077991</v>
      </c>
      <c r="I1065" s="1">
        <f>SUM([1]Residential!E$109:E$110)</f>
        <v>8.4720753991770632</v>
      </c>
      <c r="J1065" s="1">
        <f>SUM([1]Residential!F$109:F$110)</f>
        <v>8.5918278338105747</v>
      </c>
      <c r="K1065" s="1">
        <f>SUM([1]Residential!G$109:G$110)</f>
        <v>8.5753104017608912</v>
      </c>
    </row>
    <row r="1066" spans="2:11" x14ac:dyDescent="0.25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7.3714374895697932E-2</v>
      </c>
      <c r="G1066" s="1">
        <f>[1]Residential!C$109</f>
        <v>1.7942664620618737E-2</v>
      </c>
      <c r="H1066" s="1">
        <f>[1]Residential!D$109</f>
        <v>6.8166458076722197E-2</v>
      </c>
      <c r="I1066" s="1">
        <f>[1]Residential!E$109</f>
        <v>0.55030748878545854</v>
      </c>
      <c r="J1066" s="1">
        <f>[1]Residential!F$109</f>
        <v>1.1574364745591177</v>
      </c>
      <c r="K1066" s="1">
        <f>[1]Residential!G$109</f>
        <v>1.1574377091338408</v>
      </c>
    </row>
    <row r="1067" spans="2:11" x14ac:dyDescent="0.25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7.3701510574239043E-2</v>
      </c>
      <c r="G1067" s="1">
        <f t="shared" ref="G1067:K1067" si="734">IFERROR(G$1066/G$1041,0)*G1042</f>
        <v>1.7911729899295781E-2</v>
      </c>
      <c r="H1067" s="1">
        <f t="shared" si="734"/>
        <v>6.8141419883455498E-2</v>
      </c>
      <c r="I1067" s="1">
        <f t="shared" si="734"/>
        <v>0.53403058246121582</v>
      </c>
      <c r="J1067" s="1">
        <f t="shared" si="734"/>
        <v>1.1294231722025687</v>
      </c>
      <c r="K1067" s="1">
        <f t="shared" si="734"/>
        <v>1.1478244723762991</v>
      </c>
    </row>
    <row r="1068" spans="2:11" x14ac:dyDescent="0.25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25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1.2864321458883544E-5</v>
      </c>
      <c r="G1069" s="1">
        <f t="shared" si="736"/>
        <v>3.0934721322955487E-5</v>
      </c>
      <c r="H1069" s="1">
        <f t="shared" si="736"/>
        <v>2.5038193266689636E-5</v>
      </c>
      <c r="I1069" s="1">
        <f t="shared" si="736"/>
        <v>1.6276906324242762E-2</v>
      </c>
      <c r="J1069" s="1">
        <f t="shared" si="736"/>
        <v>2.801330235654893E-2</v>
      </c>
      <c r="K1069" s="1">
        <f t="shared" si="736"/>
        <v>9.6132367575417141E-3</v>
      </c>
    </row>
    <row r="1070" spans="2:11" x14ac:dyDescent="0.25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3.7822871074602245</v>
      </c>
      <c r="G1070" s="1">
        <f t="shared" ref="G1070:K1070" si="737">G1065-G1066</f>
        <v>7.6930116827776143</v>
      </c>
      <c r="H1070" s="1">
        <f t="shared" si="737"/>
        <v>7.826158202703188</v>
      </c>
      <c r="I1070" s="1">
        <f t="shared" si="737"/>
        <v>7.9217679103916048</v>
      </c>
      <c r="J1070" s="1">
        <f t="shared" si="737"/>
        <v>7.4343913592514568</v>
      </c>
      <c r="K1070" s="1">
        <f t="shared" si="737"/>
        <v>7.41787269262705</v>
      </c>
    </row>
    <row r="1071" spans="2:11" x14ac:dyDescent="0.25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9.1310749218348768</v>
      </c>
      <c r="G1071" s="1">
        <f t="shared" ref="G1071:K1071" si="738">G1072</f>
        <v>8.1869387184430114</v>
      </c>
      <c r="H1071" s="1">
        <f t="shared" si="738"/>
        <v>7.5209120022897977</v>
      </c>
      <c r="I1071" s="1">
        <f t="shared" si="738"/>
        <v>7.0655813951511783</v>
      </c>
      <c r="J1071" s="1">
        <f t="shared" si="738"/>
        <v>6.4992394612337385</v>
      </c>
      <c r="K1071" s="1">
        <f t="shared" si="738"/>
        <v>2.5905515261867582</v>
      </c>
    </row>
    <row r="1072" spans="2:11" x14ac:dyDescent="0.25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9.1310749218348768</v>
      </c>
      <c r="G1072" s="1">
        <f>[1]Residential!C$111</f>
        <v>8.1869387184430114</v>
      </c>
      <c r="H1072" s="1">
        <f>[1]Residential!D$111</f>
        <v>7.5209120022897977</v>
      </c>
      <c r="I1072" s="1">
        <f>[1]Residential!E$111</f>
        <v>7.0655813951511783</v>
      </c>
      <c r="J1072" s="1">
        <f>[1]Residential!F$111</f>
        <v>6.4992394612337385</v>
      </c>
      <c r="K1072" s="1">
        <f>[1]Residential!G$111</f>
        <v>2.5905515261867582</v>
      </c>
    </row>
    <row r="1073" spans="2:11" x14ac:dyDescent="0.25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2.696886171333158</v>
      </c>
      <c r="G1073" s="1">
        <f t="shared" ref="G1073:K1073" si="739">G1074</f>
        <v>3.1682240159581267</v>
      </c>
      <c r="H1073" s="1">
        <f t="shared" si="739"/>
        <v>3.173077403308421</v>
      </c>
      <c r="I1073" s="1">
        <f t="shared" si="739"/>
        <v>3.3045042654733052</v>
      </c>
      <c r="J1073" s="1">
        <f t="shared" si="739"/>
        <v>3.7100145419548434</v>
      </c>
      <c r="K1073" s="1">
        <f t="shared" si="739"/>
        <v>3.8163157118450086</v>
      </c>
    </row>
    <row r="1074" spans="2:11" x14ac:dyDescent="0.25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2.696886171333158</v>
      </c>
      <c r="G1074" s="1">
        <f>[1]Residential!C$112</f>
        <v>3.1682240159581267</v>
      </c>
      <c r="H1074" s="1">
        <f>[1]Residential!D$112</f>
        <v>3.173077403308421</v>
      </c>
      <c r="I1074" s="1">
        <f>[1]Residential!E$112</f>
        <v>3.3045042654733052</v>
      </c>
      <c r="J1074" s="1">
        <f>[1]Residential!F$112</f>
        <v>3.7100145419548434</v>
      </c>
      <c r="K1074" s="1">
        <f>[1]Residential!G$112</f>
        <v>3.8163157118450086</v>
      </c>
    </row>
    <row r="1075" spans="2:11" x14ac:dyDescent="0.25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0.94415815279200654</v>
      </c>
      <c r="I1075" s="1">
        <f t="shared" si="740"/>
        <v>0.94430039828537837</v>
      </c>
      <c r="J1075" s="1">
        <f t="shared" si="740"/>
        <v>2.4076405405015686</v>
      </c>
      <c r="K1075" s="1">
        <f t="shared" si="740"/>
        <v>2.4075085190130681</v>
      </c>
    </row>
    <row r="1076" spans="2:11" x14ac:dyDescent="0.25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0.94415815279200654</v>
      </c>
      <c r="I1076" s="1">
        <f>[1]Residential!E$113</f>
        <v>0.94430039828537837</v>
      </c>
      <c r="J1076" s="1">
        <f>[1]Residential!F$113</f>
        <v>2.4076405405015686</v>
      </c>
      <c r="K1076" s="1">
        <f>[1]Residential!G$113</f>
        <v>2.4075085190130681</v>
      </c>
    </row>
    <row r="1077" spans="2:11" x14ac:dyDescent="0.25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25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25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3.4498973149903644</v>
      </c>
      <c r="G1079" s="1">
        <f>[1]Residential!C$10-[1]Residential!C$223</f>
        <v>8.5222842351969952</v>
      </c>
      <c r="H1079" s="1">
        <f>[1]Residential!D$10-[1]Residential!D$223</f>
        <v>8.8041902770338858</v>
      </c>
      <c r="I1079" s="1">
        <f>[1]Residential!E$10-[1]Residential!E$223</f>
        <v>11.009045102508242</v>
      </c>
      <c r="J1079" s="1">
        <f>[1]Residential!F$10-[1]Residential!F$223</f>
        <v>27.51653694614123</v>
      </c>
      <c r="K1079" s="1">
        <f>[1]Residential!G$10-[1]Residential!G$223</f>
        <v>31.457355874960523</v>
      </c>
    </row>
    <row r="1080" spans="2:11" x14ac:dyDescent="0.25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26.978286057286809</v>
      </c>
      <c r="G1080" s="1">
        <f>[1]Residential!C$224</f>
        <v>26.144909830236944</v>
      </c>
      <c r="H1080" s="1">
        <f>[1]Residential!D$224</f>
        <v>26.13041428855729</v>
      </c>
      <c r="I1080" s="1">
        <f>[1]Residential!E$224</f>
        <v>26.213046328293657</v>
      </c>
      <c r="J1080" s="1">
        <f>[1]Residential!F$224</f>
        <v>26.68929677650743</v>
      </c>
      <c r="K1080" s="1">
        <f>[1]Residential!G$224</f>
        <v>26.317532670959316</v>
      </c>
    </row>
    <row r="1081" spans="2:11" x14ac:dyDescent="0.25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9.8845868948719264</v>
      </c>
      <c r="G1081" s="1">
        <f t="shared" ref="G1081:K1081" si="742">SUM(G1082:G1083)</f>
        <v>10.604167660200677</v>
      </c>
      <c r="H1081" s="1">
        <f t="shared" si="742"/>
        <v>15.939948831195192</v>
      </c>
      <c r="I1081" s="1">
        <f t="shared" si="742"/>
        <v>17.568805186227575</v>
      </c>
      <c r="J1081" s="1">
        <f t="shared" si="742"/>
        <v>17.664893060162296</v>
      </c>
      <c r="K1081" s="1">
        <f t="shared" si="742"/>
        <v>19.438382767946081</v>
      </c>
    </row>
    <row r="1082" spans="2:11" x14ac:dyDescent="0.25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6.644695898846205</v>
      </c>
      <c r="G1082" s="1">
        <f>[1]Residential!C$231-G1056</f>
        <v>6.9687100688999726</v>
      </c>
      <c r="H1082" s="1">
        <f>[1]Residential!D$231-H1056</f>
        <v>6.9024052162351737</v>
      </c>
      <c r="I1082" s="1">
        <f>[1]Residential!E$231-I1056</f>
        <v>3.6291153992588248</v>
      </c>
      <c r="J1082" s="1">
        <f>[1]Residential!F$231-J1056</f>
        <v>1.2487532816403373</v>
      </c>
      <c r="K1082" s="1">
        <f>[1]Residential!G$231-K1056</f>
        <v>0.44420949614168248</v>
      </c>
    </row>
    <row r="1083" spans="2:11" x14ac:dyDescent="0.25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3.2398909960257214</v>
      </c>
      <c r="G1083" s="1">
        <f>[1]Residential!C$233-G1057</f>
        <v>3.6354575913007032</v>
      </c>
      <c r="H1083" s="1">
        <f>[1]Residential!D$233-H1057</f>
        <v>9.0375436149600183</v>
      </c>
      <c r="I1083" s="1">
        <f>[1]Residential!E$233-I1057</f>
        <v>13.939689786968749</v>
      </c>
      <c r="J1083" s="1">
        <f>[1]Residential!F$233-J1057</f>
        <v>16.416139778521959</v>
      </c>
      <c r="K1083" s="1">
        <f>[1]Residential!G$233-K1057</f>
        <v>18.994173271804399</v>
      </c>
    </row>
    <row r="1084" spans="2:11" x14ac:dyDescent="0.25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6.9844571720294866</v>
      </c>
      <c r="G1084" s="1">
        <f t="shared" ref="G1084:K1084" si="743">G1085</f>
        <v>6.0034856582946787</v>
      </c>
      <c r="H1084" s="1">
        <f t="shared" si="743"/>
        <v>1.0561152268266483E-2</v>
      </c>
      <c r="I1084" s="1">
        <f t="shared" si="743"/>
        <v>1.7066973082293657E-3</v>
      </c>
      <c r="J1084" s="1">
        <f t="shared" si="743"/>
        <v>1.0101530500321587E-3</v>
      </c>
      <c r="K1084" s="1">
        <f t="shared" si="743"/>
        <v>2.7227780243639643E-4</v>
      </c>
    </row>
    <row r="1085" spans="2:11" x14ac:dyDescent="0.25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6.9844571720294866</v>
      </c>
      <c r="G1085" s="1">
        <f>[1]Residential!C$234-G1059</f>
        <v>6.0034856582946787</v>
      </c>
      <c r="H1085" s="1">
        <f>[1]Residential!D$234-H1059</f>
        <v>1.0561152268266483E-2</v>
      </c>
      <c r="I1085" s="1">
        <f>[1]Residential!E$234-I1059</f>
        <v>1.7066973082293657E-3</v>
      </c>
      <c r="J1085" s="1">
        <f>[1]Residential!F$234-J1059</f>
        <v>1.0101530500321587E-3</v>
      </c>
      <c r="K1085" s="1">
        <f>[1]Residential!G$234-K1059</f>
        <v>2.7227780243639643E-4</v>
      </c>
    </row>
    <row r="1086" spans="2:11" x14ac:dyDescent="0.25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6.3804501917665633</v>
      </c>
      <c r="G1086" s="1">
        <f t="shared" ref="G1086:K1086" si="744">SUM(G1087:G1088)</f>
        <v>5.2950824630966409</v>
      </c>
      <c r="H1086" s="1">
        <f t="shared" si="744"/>
        <v>6.3814622965956946</v>
      </c>
      <c r="I1086" s="1">
        <f t="shared" si="744"/>
        <v>4.7564942282171945</v>
      </c>
      <c r="J1086" s="1">
        <f t="shared" si="744"/>
        <v>4.0455134401533011</v>
      </c>
      <c r="K1086" s="1">
        <f t="shared" si="744"/>
        <v>2.0595663651870413</v>
      </c>
    </row>
    <row r="1087" spans="2:11" x14ac:dyDescent="0.25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6.3804501917665633</v>
      </c>
      <c r="G1087" s="1">
        <f>[1]Residential!C$235-G1061</f>
        <v>5.2950824630966409</v>
      </c>
      <c r="H1087" s="1">
        <f>[1]Residential!D$235-H1061</f>
        <v>6.3788725788866216</v>
      </c>
      <c r="I1087" s="1">
        <f>[1]Residential!E$235-I1061</f>
        <v>4.7534572738572365</v>
      </c>
      <c r="J1087" s="1">
        <f>[1]Residential!F$235-J1061</f>
        <v>4.0386486136114783</v>
      </c>
      <c r="K1087" s="1">
        <f>[1]Residential!G$235-K1061</f>
        <v>2.0571232222257869</v>
      </c>
    </row>
    <row r="1088" spans="2:11" x14ac:dyDescent="0.25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2.5897177090727207E-3</v>
      </c>
      <c r="I1088" s="1">
        <f>[1]Residential!E$236-I1062</f>
        <v>3.0369543599580561E-3</v>
      </c>
      <c r="J1088" s="1">
        <f>[1]Residential!F$236-J1062</f>
        <v>6.864826541822959E-3</v>
      </c>
      <c r="K1088" s="1">
        <f>[1]Residential!G$236-K1062</f>
        <v>2.4431429612544273E-3</v>
      </c>
    </row>
    <row r="1089" spans="2:11" x14ac:dyDescent="0.25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25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25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1.3170396868011776</v>
      </c>
      <c r="G1091" s="1">
        <f t="shared" ref="G1091:K1091" si="745">SUM(G1092,G1096)</f>
        <v>1.4633772354930157</v>
      </c>
      <c r="H1091" s="1">
        <f t="shared" si="745"/>
        <v>1.3769371606691303</v>
      </c>
      <c r="I1091" s="1">
        <f t="shared" si="745"/>
        <v>1.4777135900815335</v>
      </c>
      <c r="J1091" s="1">
        <f t="shared" si="745"/>
        <v>1.4986064673722925</v>
      </c>
      <c r="K1091" s="1">
        <f t="shared" si="745"/>
        <v>1.4947739599505572</v>
      </c>
    </row>
    <row r="1092" spans="2:11" x14ac:dyDescent="0.25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2.5177572589017316E-2</v>
      </c>
      <c r="G1092" s="1">
        <f>[1]Residential!C$238-G1066</f>
        <v>3.4051410197699812E-3</v>
      </c>
      <c r="H1092" s="1">
        <f>[1]Residential!D$238-H1066</f>
        <v>1.1889671792110007E-2</v>
      </c>
      <c r="I1092" s="1">
        <f>[1]Residential!E$238-I1066</f>
        <v>9.5985554493637326E-2</v>
      </c>
      <c r="J1092" s="1">
        <f>[1]Residential!F$238-J1066</f>
        <v>0.20188274484750579</v>
      </c>
      <c r="K1092" s="1">
        <f>[1]Residential!G$238-K1066</f>
        <v>0.20175453328462867</v>
      </c>
    </row>
    <row r="1093" spans="2:11" x14ac:dyDescent="0.25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2.5173178705357614E-2</v>
      </c>
      <c r="G1093" s="1">
        <f t="shared" ref="G1093:K1095" si="746">IFERROR(G$1092/G$1041,0)*G1042</f>
        <v>3.399270259170081E-3</v>
      </c>
      <c r="H1093" s="1">
        <f t="shared" si="746"/>
        <v>1.1885304601726238E-2</v>
      </c>
      <c r="I1093" s="1">
        <f t="shared" si="746"/>
        <v>9.3146509212931494E-2</v>
      </c>
      <c r="J1093" s="1">
        <f t="shared" si="746"/>
        <v>0.19699659990884952</v>
      </c>
      <c r="K1093" s="1">
        <f t="shared" si="746"/>
        <v>0.20007883697711518</v>
      </c>
    </row>
    <row r="1094" spans="2:11" x14ac:dyDescent="0.25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25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4.3938836597038874E-6</v>
      </c>
      <c r="G1095" s="1">
        <f t="shared" si="746"/>
        <v>5.8707605999000374E-6</v>
      </c>
      <c r="H1095" s="1">
        <f t="shared" si="746"/>
        <v>4.3671903837705347E-6</v>
      </c>
      <c r="I1095" s="1">
        <f t="shared" si="746"/>
        <v>2.839045280705832E-3</v>
      </c>
      <c r="J1095" s="1">
        <f t="shared" si="746"/>
        <v>4.8861449386562797E-3</v>
      </c>
      <c r="K1095" s="1">
        <f t="shared" si="746"/>
        <v>1.6756963075135035E-3</v>
      </c>
    </row>
    <row r="1096" spans="2:11" x14ac:dyDescent="0.25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1.2918621142121602</v>
      </c>
      <c r="G1096" s="1">
        <f>[1]Residential!C$239-G1070</f>
        <v>1.4599720944732457</v>
      </c>
      <c r="H1096" s="1">
        <f>[1]Residential!D$239-H1070</f>
        <v>1.3650474888770203</v>
      </c>
      <c r="I1096" s="1">
        <f>[1]Residential!E$239-I1070</f>
        <v>1.381728035587896</v>
      </c>
      <c r="J1096" s="1">
        <f>[1]Residential!F$239-J1070</f>
        <v>1.2967237225247867</v>
      </c>
      <c r="K1096" s="1">
        <f>[1]Residential!G$239-K1070</f>
        <v>1.2930194266659285</v>
      </c>
    </row>
    <row r="1097" spans="2:11" x14ac:dyDescent="0.25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0.52047114724533117</v>
      </c>
      <c r="G1097" s="1">
        <f t="shared" ref="G1097:K1097" si="747">G1098</f>
        <v>0.59724189499352143</v>
      </c>
      <c r="H1097" s="1">
        <f t="shared" si="747"/>
        <v>0.30573264518722798</v>
      </c>
      <c r="I1097" s="1">
        <f t="shared" si="747"/>
        <v>0.28720850238541562</v>
      </c>
      <c r="J1097" s="1">
        <f t="shared" si="747"/>
        <v>0.26418930289759146</v>
      </c>
      <c r="K1097" s="1">
        <f t="shared" si="747"/>
        <v>0.1053058873836239</v>
      </c>
    </row>
    <row r="1098" spans="2:11" x14ac:dyDescent="0.25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0.52047114724533117</v>
      </c>
      <c r="G1098" s="1">
        <f>[1]Residential!C$240-G1072</f>
        <v>0.59724189499352143</v>
      </c>
      <c r="H1098" s="1">
        <f>[1]Residential!D$240-H1072</f>
        <v>0.30573264518722798</v>
      </c>
      <c r="I1098" s="1">
        <f>[1]Residential!E$240-I1072</f>
        <v>0.28720850238541562</v>
      </c>
      <c r="J1098" s="1">
        <f>[1]Residential!F$240-J1072</f>
        <v>0.26418930289759146</v>
      </c>
      <c r="K1098" s="1">
        <f>[1]Residential!G$240-K1072</f>
        <v>0.1053058873836239</v>
      </c>
    </row>
    <row r="1099" spans="2:11" x14ac:dyDescent="0.25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0.16979293991247202</v>
      </c>
      <c r="G1099" s="1">
        <f t="shared" ref="G1099" si="748">G1100</f>
        <v>0.19483763388526887</v>
      </c>
      <c r="H1099" s="1">
        <f t="shared" ref="H1099" si="749">H1100</f>
        <v>0.12899504460027833</v>
      </c>
      <c r="I1099" s="1">
        <f t="shared" ref="I1099" si="750">I1100</f>
        <v>0.1343268413063754</v>
      </c>
      <c r="J1099" s="1">
        <f t="shared" ref="J1099" si="751">J1100</f>
        <v>0.15081297111048153</v>
      </c>
      <c r="K1099" s="1">
        <f t="shared" ref="K1099" si="752">K1100</f>
        <v>0.15512873335898236</v>
      </c>
    </row>
    <row r="1100" spans="2:11" x14ac:dyDescent="0.25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0.16979293991247202</v>
      </c>
      <c r="G1100" s="1">
        <f>[1]Residential!C$241-G1074</f>
        <v>0.19483763388526887</v>
      </c>
      <c r="H1100" s="1">
        <f>[1]Residential!D$241-H1074</f>
        <v>0.12899504460027833</v>
      </c>
      <c r="I1100" s="1">
        <f>[1]Residential!E$241-I1074</f>
        <v>0.1343268413063754</v>
      </c>
      <c r="J1100" s="1">
        <f>[1]Residential!F$241-J1074</f>
        <v>0.15081297111048153</v>
      </c>
      <c r="K1100" s="1">
        <f>[1]Residential!G$241-K1074</f>
        <v>0.15512873335898236</v>
      </c>
    </row>
    <row r="1101" spans="2:11" x14ac:dyDescent="0.25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1.9867771580414999</v>
      </c>
      <c r="I1101" s="1">
        <f t="shared" ref="I1101" si="755">I1102</f>
        <v>1.9867912827673269</v>
      </c>
      <c r="J1101" s="1">
        <f t="shared" ref="J1101" si="756">J1102</f>
        <v>3.0642713817614355</v>
      </c>
      <c r="K1101" s="1">
        <f t="shared" ref="K1101" si="757">K1102</f>
        <v>3.0641026793305963</v>
      </c>
    </row>
    <row r="1102" spans="2:11" x14ac:dyDescent="0.25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1.9867771580414999</v>
      </c>
      <c r="I1102" s="1">
        <f>[1]Residential!E$242-I1076</f>
        <v>1.9867912827673269</v>
      </c>
      <c r="J1102" s="1">
        <f>[1]Residential!F$242-J1076</f>
        <v>3.0642713817614355</v>
      </c>
      <c r="K1102" s="1">
        <f>[1]Residential!G$242-K1076</f>
        <v>3.0641026793305963</v>
      </c>
    </row>
    <row r="1103" spans="2:11" x14ac:dyDescent="0.25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25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25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25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25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0.94999999999999918</v>
      </c>
      <c r="G1107" s="4">
        <f t="shared" ref="G1107:K1108" si="765">IFERROR(G1056/G973,"-")</f>
        <v>0.94999999999999962</v>
      </c>
      <c r="H1107" s="4">
        <f t="shared" si="765"/>
        <v>0.9500000000000004</v>
      </c>
      <c r="I1107" s="4">
        <f t="shared" si="765"/>
        <v>0.95000000000000084</v>
      </c>
      <c r="J1107" s="4">
        <f t="shared" si="765"/>
        <v>0.9500000000000004</v>
      </c>
      <c r="K1107" s="4">
        <f t="shared" si="765"/>
        <v>0.95000000000000007</v>
      </c>
    </row>
    <row r="1108" spans="2:11" x14ac:dyDescent="0.25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3.2000000109727562</v>
      </c>
      <c r="G1108" s="4">
        <f t="shared" si="765"/>
        <v>3.2533333427658029</v>
      </c>
      <c r="H1108" s="4">
        <f t="shared" si="765"/>
        <v>3.333333333333337</v>
      </c>
      <c r="I1108" s="4">
        <f t="shared" si="765"/>
        <v>3.4666666666666686</v>
      </c>
      <c r="J1108" s="4">
        <f t="shared" si="765"/>
        <v>3.6999999999999988</v>
      </c>
      <c r="K1108" s="4">
        <f t="shared" si="765"/>
        <v>3.9000000000000004</v>
      </c>
    </row>
    <row r="1109" spans="2:11" x14ac:dyDescent="0.25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0.89583333333333481</v>
      </c>
      <c r="G1109" s="4">
        <f t="shared" ref="G1109:K1109" si="766">IFERROR(G1059/G983,"-")</f>
        <v>0.89583333333333326</v>
      </c>
      <c r="H1109" s="4">
        <f t="shared" si="766"/>
        <v>0.89583333333333326</v>
      </c>
      <c r="I1109" s="4">
        <f t="shared" si="766"/>
        <v>0.89583333333333359</v>
      </c>
      <c r="J1109" s="4">
        <f t="shared" si="766"/>
        <v>0.8958333333333347</v>
      </c>
      <c r="K1109" s="4">
        <f t="shared" si="766"/>
        <v>0.89583333333333381</v>
      </c>
    </row>
    <row r="1110" spans="2:11" x14ac:dyDescent="0.25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0.95000000000000062</v>
      </c>
      <c r="G1110" s="4">
        <f t="shared" ref="G1110:K1110" si="767">IFERROR(G1061/G996,"-")</f>
        <v>0.94999999999999962</v>
      </c>
      <c r="H1110" s="4">
        <f t="shared" si="767"/>
        <v>0.95000000000000073</v>
      </c>
      <c r="I1110" s="4">
        <f t="shared" si="767"/>
        <v>0.95</v>
      </c>
      <c r="J1110" s="4">
        <f t="shared" si="767"/>
        <v>0.94999999999999973</v>
      </c>
      <c r="K1110" s="4">
        <f t="shared" si="767"/>
        <v>0.95000000000000018</v>
      </c>
    </row>
    <row r="1111" spans="2:11" x14ac:dyDescent="0.25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2.0000000000000004</v>
      </c>
      <c r="I1111" s="4">
        <f t="shared" si="768"/>
        <v>2.0800000000000018</v>
      </c>
      <c r="J1111" s="4">
        <f t="shared" si="768"/>
        <v>2.2200000000000029</v>
      </c>
      <c r="K1111" s="4">
        <f t="shared" si="768"/>
        <v>2.3399999999999994</v>
      </c>
    </row>
    <row r="1112" spans="2:11" x14ac:dyDescent="0.25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0.7200000000000002</v>
      </c>
      <c r="G1112" s="4">
        <f t="shared" ref="G1112:K1112" si="769">IFERROR(G1064/G1015,"-")</f>
        <v>0.7200000000000002</v>
      </c>
      <c r="H1112" s="4">
        <f t="shared" si="769"/>
        <v>0.72000000000000008</v>
      </c>
      <c r="I1112" s="4">
        <f t="shared" si="769"/>
        <v>0.72000000000000008</v>
      </c>
      <c r="J1112" s="4" t="str">
        <f t="shared" si="769"/>
        <v>-</v>
      </c>
      <c r="K1112" s="4" t="str">
        <f t="shared" si="769"/>
        <v>-</v>
      </c>
    </row>
    <row r="1113" spans="2:11" x14ac:dyDescent="0.25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25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25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25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25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0.72</v>
      </c>
      <c r="G1117" s="4">
        <f t="shared" ref="G1117:K1117" si="770">IFERROR(G1072/G1020,"-")</f>
        <v>0.72</v>
      </c>
      <c r="H1117" s="4">
        <f t="shared" si="770"/>
        <v>0.71999999999999931</v>
      </c>
      <c r="I1117" s="4">
        <f t="shared" si="770"/>
        <v>0.72000000000000008</v>
      </c>
      <c r="J1117" s="4">
        <f t="shared" si="770"/>
        <v>0.72</v>
      </c>
      <c r="K1117" s="4">
        <f t="shared" si="770"/>
        <v>0.71999999999999942</v>
      </c>
    </row>
    <row r="1118" spans="2:11" x14ac:dyDescent="0.25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0.90000000000000091</v>
      </c>
      <c r="G1118" s="4">
        <f t="shared" ref="G1118:K1118" si="771">IFERROR(G1074/G1025,"-")</f>
        <v>0.90000000000000135</v>
      </c>
      <c r="H1118" s="4">
        <f t="shared" si="771"/>
        <v>0.90000000000000024</v>
      </c>
      <c r="I1118" s="4">
        <f t="shared" si="771"/>
        <v>0.90000000000000047</v>
      </c>
      <c r="J1118" s="4">
        <f t="shared" si="771"/>
        <v>0.9</v>
      </c>
      <c r="K1118" s="4">
        <f t="shared" si="771"/>
        <v>0.90000000000000013</v>
      </c>
    </row>
    <row r="1119" spans="2:11" x14ac:dyDescent="0.25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25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25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0.79000000000000148</v>
      </c>
      <c r="G1121" s="4">
        <f t="shared" ref="G1121:K1122" si="773">IFERROR(G1082/G976,"-")</f>
        <v>0.79199999999999926</v>
      </c>
      <c r="H1121" s="4">
        <f t="shared" si="773"/>
        <v>0.7949999999999996</v>
      </c>
      <c r="I1121" s="4">
        <f t="shared" si="773"/>
        <v>0.80000000000000038</v>
      </c>
      <c r="J1121" s="4">
        <f t="shared" si="773"/>
        <v>0.8099999999999995</v>
      </c>
      <c r="K1121" s="4">
        <f t="shared" si="773"/>
        <v>0.82000000000000017</v>
      </c>
    </row>
    <row r="1122" spans="2:11" x14ac:dyDescent="0.25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2.8200000000000016</v>
      </c>
      <c r="G1122" s="4">
        <f t="shared" si="773"/>
        <v>2.826000000000001</v>
      </c>
      <c r="H1122" s="4">
        <f t="shared" si="773"/>
        <v>2.8350000000000009</v>
      </c>
      <c r="I1122" s="4">
        <f t="shared" si="773"/>
        <v>2.8499999999999983</v>
      </c>
      <c r="J1122" s="4">
        <f t="shared" si="773"/>
        <v>3.0099999999999985</v>
      </c>
      <c r="K1122" s="4">
        <f t="shared" si="773"/>
        <v>3.120000000000001</v>
      </c>
    </row>
    <row r="1123" spans="2:11" x14ac:dyDescent="0.25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0.70833333333333315</v>
      </c>
      <c r="G1123" s="4">
        <f t="shared" ref="G1123:K1123" si="774">IFERROR(G1085/G989,"-")</f>
        <v>0.71458333333333257</v>
      </c>
      <c r="H1123" s="4">
        <f t="shared" si="774"/>
        <v>0.72395833333337356</v>
      </c>
      <c r="I1123" s="4">
        <f t="shared" si="774"/>
        <v>0.73958333333404436</v>
      </c>
      <c r="J1123" s="4">
        <f t="shared" si="774"/>
        <v>0.75520833333404214</v>
      </c>
      <c r="K1123" s="4">
        <f t="shared" si="774"/>
        <v>0.75520833333333348</v>
      </c>
    </row>
    <row r="1124" spans="2:11" x14ac:dyDescent="0.25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0.74999999999999978</v>
      </c>
      <c r="G1124" s="4">
        <f t="shared" ref="G1124:K1124" si="775">IFERROR(G1087/G1005,"-")</f>
        <v>0.75400000000000167</v>
      </c>
      <c r="H1124" s="4">
        <f t="shared" si="775"/>
        <v>0.76012996060641103</v>
      </c>
      <c r="I1124" s="4">
        <f t="shared" si="775"/>
        <v>0.77004087316348613</v>
      </c>
      <c r="J1124" s="4">
        <f t="shared" si="775"/>
        <v>0.8038814410467211</v>
      </c>
      <c r="K1124" s="4">
        <f t="shared" si="775"/>
        <v>0.82152046204388074</v>
      </c>
    </row>
    <row r="1125" spans="2:11" x14ac:dyDescent="0.25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1.7009999999999992</v>
      </c>
      <c r="I1125" s="4">
        <f t="shared" si="776"/>
        <v>1.7099999999999989</v>
      </c>
      <c r="J1125" s="4">
        <f t="shared" si="776"/>
        <v>1.8060000000000025</v>
      </c>
      <c r="K1125" s="4">
        <f t="shared" si="776"/>
        <v>1.872000000000001</v>
      </c>
    </row>
    <row r="1126" spans="2:11" x14ac:dyDescent="0.25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25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25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25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25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0.50000000000000044</v>
      </c>
      <c r="G1130" s="4">
        <f t="shared" ref="G1130:K1130" si="777">IFERROR(G1098/G1022,"-")</f>
        <v>0.50000000000000044</v>
      </c>
      <c r="H1130" s="4">
        <f t="shared" si="777"/>
        <v>0.50000000000000022</v>
      </c>
      <c r="I1130" s="4">
        <f t="shared" si="777"/>
        <v>0.49999999999999933</v>
      </c>
      <c r="J1130" s="4">
        <f t="shared" si="777"/>
        <v>0.49999999999999978</v>
      </c>
      <c r="K1130" s="4">
        <f t="shared" si="777"/>
        <v>0.50000000000000067</v>
      </c>
    </row>
    <row r="1131" spans="2:11" x14ac:dyDescent="0.25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0.62500000000000067</v>
      </c>
      <c r="G1131" s="4">
        <f t="shared" ref="G1131:K1131" si="778">IFERROR(G1100/G1027,"-")</f>
        <v>0.625</v>
      </c>
      <c r="H1131" s="4">
        <f t="shared" si="778"/>
        <v>0.62499999999999989</v>
      </c>
      <c r="I1131" s="4">
        <f t="shared" si="778"/>
        <v>0.62500000000000089</v>
      </c>
      <c r="J1131" s="4">
        <f t="shared" si="778"/>
        <v>0.62499999999999967</v>
      </c>
      <c r="K1131" s="4">
        <f t="shared" si="778"/>
        <v>0.62500000000000089</v>
      </c>
    </row>
    <row r="1132" spans="2:11" x14ac:dyDescent="0.25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25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25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139.20292136369582</v>
      </c>
      <c r="G1134" s="3">
        <f t="shared" si="780"/>
        <v>139.08044163888491</v>
      </c>
      <c r="H1134" s="3">
        <f t="shared" si="780"/>
        <v>124.88171421396592</v>
      </c>
      <c r="I1134" s="3">
        <f t="shared" si="780"/>
        <v>85.444274100721927</v>
      </c>
      <c r="J1134" s="3">
        <f t="shared" si="780"/>
        <v>53.177427116485539</v>
      </c>
      <c r="K1134" s="3">
        <f t="shared" si="780"/>
        <v>45.09329052520939</v>
      </c>
    </row>
    <row r="1135" spans="2:11" x14ac:dyDescent="0.25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0.73851025540970983</v>
      </c>
      <c r="G1135" s="1">
        <f t="shared" ref="G1135:K1135" si="781">SUM(G1136:G1149)</f>
        <v>1.6611784593942294</v>
      </c>
      <c r="H1135" s="1">
        <f t="shared" si="781"/>
        <v>4.5256929754834694</v>
      </c>
      <c r="I1135" s="1">
        <f t="shared" si="781"/>
        <v>18.427326485531168</v>
      </c>
      <c r="J1135" s="1">
        <f t="shared" si="781"/>
        <v>37.098025868187548</v>
      </c>
      <c r="K1135" s="1">
        <f t="shared" si="781"/>
        <v>37.094605207551481</v>
      </c>
    </row>
    <row r="1136" spans="2:11" x14ac:dyDescent="0.25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0.46788936925554742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0.37693311825702602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0.26222923652516961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0.11309638555266935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25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7.6726612308164579E-3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0.18085908421743943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0.43243895347444777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0.87144223053404735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1.2062576174722781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1.1340095065818414</v>
      </c>
    </row>
    <row r="1138" spans="2:11" x14ac:dyDescent="0.25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6.6140119241442974E-2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0.10311190926258069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0.13373047066570348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5.061396778873327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11.550943631628154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10.306601549846537</v>
      </c>
    </row>
    <row r="1139" spans="2:11" x14ac:dyDescent="0.25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4.5529950595594601E-2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7.0013660243778364E-2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9.1296870205240702E-2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8.4506614126178076E-2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0.48704226653560356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0.53763533179300194</v>
      </c>
    </row>
    <row r="1140" spans="2:11" x14ac:dyDescent="0.25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0.14991319922866089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0.8316472233444353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3.2319728647233776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10.222120435204515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16.2737806984562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15.215456972604153</v>
      </c>
    </row>
    <row r="1141" spans="2:11" x14ac:dyDescent="0.25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1.6906919346919839E-4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1.897328393976669E-4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3.1635887395106081E-4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3.7219053483699061E-4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3.4782980629548737E-4</v>
      </c>
    </row>
    <row r="1142" spans="2:11" x14ac:dyDescent="0.25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1.3649558576475037E-3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7.9851875263958916E-3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2.0337468291490913E-3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1.2809499005616056E-2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9.3864753931461493E-3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6.8367642076224587E-3</v>
      </c>
    </row>
    <row r="1143" spans="2:11" x14ac:dyDescent="0.25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1.7659807586870638E-2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0.19416897670365996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1.1455260664007367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3.2953135601729251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3.7075951352233649</v>
      </c>
    </row>
    <row r="1144" spans="2:11" x14ac:dyDescent="0.25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1.7970107507063141E-2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2.1268373177313827E-2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2.7132985738706199E-2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5.9292857708328744E-3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4.5789653832464181E-3</v>
      </c>
    </row>
    <row r="1145" spans="2:11" x14ac:dyDescent="0.25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2.7106408548195979E-4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2.6849923320522944E-4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4.180658728521744E-4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3.7297773317281801E-4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3.5061571481229836E-4</v>
      </c>
    </row>
    <row r="1146" spans="2:11" x14ac:dyDescent="0.25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7.0199697197279723E-5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3.7716085261030167E-4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1.0204388251496479E-3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2.065564248539957E-2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1.4597917798690144E-2</v>
      </c>
    </row>
    <row r="1147" spans="2:11" x14ac:dyDescent="0.25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4.3108126861763767E-4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9.3545751462356344E-2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0.74971641796487554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2.2869293666974144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2.5747829866954426</v>
      </c>
    </row>
    <row r="1148" spans="2:11" x14ac:dyDescent="0.25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5.4056947203873627E-2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6.2172338791838255E-2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7.7760403520898622E-2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6.4488737515786014E-3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4.9187774332820431E-3</v>
      </c>
    </row>
    <row r="1149" spans="2:11" x14ac:dyDescent="0.25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6.0063805037641235E-2</v>
      </c>
      <c r="J1149" s="1">
        <f>[1]Transport!F$32</f>
        <v>1.9545932815560052</v>
      </c>
      <c r="K1149" s="1">
        <f>[1]Transport!G$32</f>
        <v>3.5868928544631977</v>
      </c>
    </row>
    <row r="1150" spans="2:11" x14ac:dyDescent="0.25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9.3073034388331348E-4</v>
      </c>
      <c r="G1150" s="1">
        <f t="shared" ref="G1150:K1150" si="786">SUM(G1151:G1154)</f>
        <v>2.3414570688432869E-3</v>
      </c>
      <c r="H1150" s="1">
        <f t="shared" si="786"/>
        <v>2.6725092322839993E-3</v>
      </c>
      <c r="I1150" s="1">
        <f t="shared" si="786"/>
        <v>2.7802248245146302E-3</v>
      </c>
      <c r="J1150" s="1">
        <f t="shared" si="786"/>
        <v>3.2463670208554415E-3</v>
      </c>
      <c r="K1150" s="1">
        <f t="shared" si="786"/>
        <v>4.7280639583384319E-2</v>
      </c>
    </row>
    <row r="1151" spans="2:11" x14ac:dyDescent="0.25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7.6845469299482292E-5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1.8008687194247266E-4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2.6488692736782938E-4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6.548141967279617E-4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4.0632574608136316E-4</v>
      </c>
    </row>
    <row r="1152" spans="2:11" x14ac:dyDescent="0.25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8.7195745134311561E-5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1.8334254426402967E-4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3.1250532409600489E-4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4.1021302779777389E-4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6.5027309403422131E-4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4.3070625601565208E-4</v>
      </c>
    </row>
    <row r="1153" spans="2:11" x14ac:dyDescent="0.25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8.4353459874900194E-4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1.9697415878810994E-3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1.9246279175324573E-3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1.7328649393039018E-3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6.215310117578095E-4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4.7629934006231475E-4</v>
      </c>
    </row>
    <row r="1154" spans="2:11" x14ac:dyDescent="0.25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1.1152746739867531E-4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2.5528911871306424E-4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3.7225993004512533E-4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1.319748718335449E-3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4.596730824122499E-2</v>
      </c>
    </row>
    <row r="1155" spans="2:11" x14ac:dyDescent="0.25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77.490535992780138</v>
      </c>
      <c r="G1155" s="1">
        <f t="shared" ref="G1155:K1155" si="787">SUM(G1160:G1177)</f>
        <v>78.080148625368551</v>
      </c>
      <c r="H1155" s="1">
        <f t="shared" si="787"/>
        <v>73.844050472578786</v>
      </c>
      <c r="I1155" s="1">
        <f t="shared" si="787"/>
        <v>40.364799779039188</v>
      </c>
      <c r="J1155" s="1">
        <f t="shared" si="787"/>
        <v>9.3961803908439219</v>
      </c>
      <c r="K1155" s="1">
        <f t="shared" si="787"/>
        <v>4.6896568974013286</v>
      </c>
    </row>
    <row r="1156" spans="2:11" x14ac:dyDescent="0.25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73.248575321541708</v>
      </c>
      <c r="G1156" s="1">
        <f t="shared" ref="G1156:K1156" si="788">G1155-G1157</f>
        <v>73.8058364077785</v>
      </c>
      <c r="H1156" s="1">
        <f t="shared" si="788"/>
        <v>69.801475466152837</v>
      </c>
      <c r="I1156" s="1">
        <f t="shared" si="788"/>
        <v>38.154549450948188</v>
      </c>
      <c r="J1156" s="1">
        <f t="shared" si="788"/>
        <v>4.8140943126471321</v>
      </c>
      <c r="K1156" s="1">
        <f t="shared" si="788"/>
        <v>-1.0793695999545605E-2</v>
      </c>
    </row>
    <row r="1157" spans="2:11" x14ac:dyDescent="0.25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4.2419606712384352</v>
      </c>
      <c r="G1157" s="1">
        <f t="shared" ref="G1157" si="790">SUM(G1158:G1159)</f>
        <v>4.2743122175900474</v>
      </c>
      <c r="H1157" s="1">
        <f t="shared" ref="H1157" si="791">SUM(H1158:H1159)</f>
        <v>4.0425750064259445</v>
      </c>
      <c r="I1157" s="1">
        <f t="shared" ref="I1157" si="792">SUM(I1158:I1159)</f>
        <v>2.2102503280910017</v>
      </c>
      <c r="J1157" s="1">
        <f t="shared" ref="J1157" si="793">SUM(J1158:J1159)</f>
        <v>4.5820860781967898</v>
      </c>
      <c r="K1157" s="1">
        <f t="shared" ref="K1157" si="794">SUM(K1158:K1159)</f>
        <v>4.7004505934008742</v>
      </c>
    </row>
    <row r="1158" spans="2:11" x14ac:dyDescent="0.25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4.2419606712384352</v>
      </c>
      <c r="G1158" s="1">
        <f>[1]Transport!C$25/SUM([1]Transport!C$21,[1]Transport!C$25)*G1155*(G$34+G$598)/(G$34+G$598+G$37)</f>
        <v>4.2743122175900474</v>
      </c>
      <c r="H1158" s="1">
        <f>[1]Transport!D$25/SUM([1]Transport!D$21,[1]Transport!D$25)*H1155*(H$34+H$598)/(H$34+H$598+H$37)</f>
        <v>4.0425750064259445</v>
      </c>
      <c r="I1158" s="1">
        <f>[1]Transport!E$25/SUM([1]Transport!E$21,[1]Transport!E$25)*I1155*(I$34+I$598)/(I$34+I$598+I$37)</f>
        <v>2.2102503280910017</v>
      </c>
      <c r="J1158" s="1">
        <f>[1]Transport!F$25/SUM([1]Transport!F$21,[1]Transport!F$25)*J1155*(J$34+J$598)/(J$34+J$598+J$37)</f>
        <v>4.0178154221415934</v>
      </c>
      <c r="K1158" s="1">
        <f>[1]Transport!G$25/SUM([1]Transport!G$21,[1]Transport!G$25)*K1155*(K$34+K$598)/(K$34+K$598+K$37)</f>
        <v>3.9675989654986212</v>
      </c>
    </row>
    <row r="1159" spans="2:11" x14ac:dyDescent="0.25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0.56427065605519644</v>
      </c>
      <c r="K1159" s="1">
        <f>(K$37+K$717)/([1]Transport!G$21+[1]Transport!G$25)*K1155</f>
        <v>0.73285162790225267</v>
      </c>
    </row>
    <row r="1160" spans="2:11" x14ac:dyDescent="0.25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1.461499285992266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1.2428818378659787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0.92516981278794663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0.43896124946692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25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4.4882429168115391E-2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5.329427909975145E-2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3.8503487644506368E-2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5.2477370043573543E-2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2.1628471186170575E-2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3.7632623578327295E-3</v>
      </c>
    </row>
    <row r="1162" spans="2:11" x14ac:dyDescent="0.25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0.1383884579854118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0.20634028540659063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0.96083352307573378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0.83732220409036362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5.0655256160895785E-2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9.7721922924357387E-4</v>
      </c>
    </row>
    <row r="1163" spans="2:11" x14ac:dyDescent="0.25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0.10190482291620877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1.47622498147956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1.395355301219948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1.1172380078415478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1.2764653040178537E-3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3.7762966487983124E-4</v>
      </c>
    </row>
    <row r="1164" spans="2:11" x14ac:dyDescent="0.25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8.5369382756708273E-2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0.13190823582958647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0.12609455174841722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0.10722937462959488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1.5790898290387165E-3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5.0380360074798005E-4</v>
      </c>
    </row>
    <row r="1165" spans="2:11" x14ac:dyDescent="0.25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63.987659919111557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58.478465116809396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49.312178075723338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14.945514575336549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25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0.48250823160082867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0.54542542841545383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0.39987903321321089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0.3079300405536376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3.6366284941412694E-3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2.9837276495002296E-4</v>
      </c>
    </row>
    <row r="1167" spans="2:11" x14ac:dyDescent="0.25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3.6387310739747991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5.3059355975701701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4.9279006876551845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4.1142021557101804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3.1326442927643756E-3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4.3565854006899241E-4</v>
      </c>
    </row>
    <row r="1168" spans="2:11" x14ac:dyDescent="0.25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3.6245102620101366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5.7400219610850209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5.6609710721300308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4.5620930761026042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3.2911521095633058E-3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4.9304921162124675E-4</v>
      </c>
    </row>
    <row r="1169" spans="2:18" x14ac:dyDescent="0.25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3.5803688324031189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4.2390720352689506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7.6076729439551469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6.5364722386121556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0.22007019411878209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3.9004296615679974E-3</v>
      </c>
    </row>
    <row r="1170" spans="2:18" x14ac:dyDescent="0.25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1.8530639465478679E-4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1.8061454831296299E-3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3.4090163053294579E-3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1.7164407721027731E-3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3.4864501906370138E-4</v>
      </c>
    </row>
    <row r="1171" spans="2:18" x14ac:dyDescent="0.25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2.0062381718861997E-4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1.7241977347803169E-3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2.788929434119822E-3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1.8062354847936885E-3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4.7743046870104655E-4</v>
      </c>
    </row>
    <row r="1172" spans="2:18" x14ac:dyDescent="0.25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2.1620261649536097E-4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1.7365388576323459E-3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2.8207992424968773E-3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1.9549101773106863E-3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5.2490737323232864E-4</v>
      </c>
    </row>
    <row r="1173" spans="2:18" x14ac:dyDescent="0.25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2.6705525226316873E-4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2.7424347936784096E-3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4.6906823380837926E-3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4.6679624002437803E-3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1.6682288851464693E-3</v>
      </c>
    </row>
    <row r="1174" spans="2:18" x14ac:dyDescent="0.25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3.0755533155674998E-4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3.7846987030760197E-3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3.3859760496358165E-3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3.2218517943492591E-3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1.7430559079548277E-3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7.8369828006994086E-4</v>
      </c>
    </row>
    <row r="1175" spans="2:18" x14ac:dyDescent="0.25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8.4870539816166365E-2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0.14850361785489616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0.12603107436836808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0.10761238766436879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3.607472231919482E-2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1.2310563665189232E-2</v>
      </c>
    </row>
    <row r="1176" spans="2:18" x14ac:dyDescent="0.25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8.4921416715394327E-2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0.2406180595149085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2.1007450450110206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7.0372481693681674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9.0245891035769006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4.6562750537180237</v>
      </c>
    </row>
    <row r="1177" spans="2:18" x14ac:dyDescent="0.25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0.17461378299787253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0.2668033023845926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0.25132057112708323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0.18356765050513857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1.8358058710048183E-2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6.5189449609902514E-3</v>
      </c>
    </row>
    <row r="1178" spans="2:18" x14ac:dyDescent="0.25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60.861388194201261</v>
      </c>
      <c r="G1178" s="1">
        <f t="shared" ref="G1178:K1178" si="795">SUM(G1183:G1200)</f>
        <v>59.218465806953226</v>
      </c>
      <c r="H1178" s="1">
        <f t="shared" si="795"/>
        <v>46.328287949754099</v>
      </c>
      <c r="I1178" s="1">
        <f t="shared" si="795"/>
        <v>26.291937895018744</v>
      </c>
      <c r="J1178" s="1">
        <f t="shared" si="795"/>
        <v>6.5155048729861615</v>
      </c>
      <c r="K1178" s="1">
        <f t="shared" si="795"/>
        <v>3.2328066054535238</v>
      </c>
    </row>
    <row r="1179" spans="2:18" x14ac:dyDescent="0.25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59.354828874550989</v>
      </c>
      <c r="G1179" s="1">
        <f t="shared" ref="G1179:K1179" si="796">G1178-G1180</f>
        <v>57.644323100072548</v>
      </c>
      <c r="H1179" s="1">
        <f t="shared" si="796"/>
        <v>44.811299435653901</v>
      </c>
      <c r="I1179" s="1">
        <f t="shared" si="796"/>
        <v>25.079420176993608</v>
      </c>
      <c r="J1179" s="1">
        <f t="shared" si="796"/>
        <v>5.5766877963828732</v>
      </c>
      <c r="K1179" s="1">
        <f t="shared" si="796"/>
        <v>-0.35126681377219571</v>
      </c>
    </row>
    <row r="1180" spans="2:18" x14ac:dyDescent="0.25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1.506559319650272</v>
      </c>
      <c r="G1180" s="1">
        <f t="shared" ref="G1180" si="800">SUM(G1181:G1182)</f>
        <v>1.5741427068806788</v>
      </c>
      <c r="H1180" s="1">
        <f t="shared" ref="H1180" si="801">SUM(H1181:H1182)</f>
        <v>1.5169885141001986</v>
      </c>
      <c r="I1180" s="1">
        <f t="shared" ref="I1180" si="802">SUM(I1181:I1182)</f>
        <v>1.2125177180251356</v>
      </c>
      <c r="J1180" s="1">
        <f t="shared" ref="J1180" si="803">SUM(J1181:J1182)</f>
        <v>0.93881707660328861</v>
      </c>
      <c r="K1180" s="1">
        <f t="shared" ref="K1180" si="804">SUM(K1181:K1182)</f>
        <v>3.5840734192257195</v>
      </c>
    </row>
    <row r="1181" spans="2:18" x14ac:dyDescent="0.25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1.506559319650272</v>
      </c>
      <c r="G1181" s="1">
        <f>[1]Transport!C$26/SUM([1]Transport!C$22,[1]Transport!C$26)*G1178*(G$33+G$580)/(G$33+G$580+G$36)</f>
        <v>1.5741427068806788</v>
      </c>
      <c r="H1181" s="1">
        <f>[1]Transport!D$26/SUM([1]Transport!D$22,[1]Transport!D$26)*H1178*(H$33+H$580)/(H$33+H$580+H$36)</f>
        <v>1.5169885141001986</v>
      </c>
      <c r="I1181" s="1">
        <f>[1]Transport!E$26/SUM([1]Transport!E$22,[1]Transport!E$26)*I1178*(I$33+I$580)/(I$33+I$580+I$36)</f>
        <v>1.2125177180251356</v>
      </c>
      <c r="J1181" s="1">
        <f>[1]Transport!F$26/SUM([1]Transport!F$22,[1]Transport!F$26)*J1178*(J$33+J$580)/(J$33+J$580+J$36)</f>
        <v>0.44619539243360978</v>
      </c>
      <c r="K1181" s="1">
        <f>[1]Transport!G$26/SUM([1]Transport!G$22,[1]Transport!G$26)*K1178*(K$33+K$580)/(K$33+K$580+K$36)</f>
        <v>0.41042943897323098</v>
      </c>
    </row>
    <row r="1182" spans="2:18" x14ac:dyDescent="0.25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0.49262168416967883</v>
      </c>
      <c r="K1182" s="1">
        <f>(K$36+K$716)/([1]Transport!G$22+[1]Transport!G$26)*K1178</f>
        <v>3.1736439802524887</v>
      </c>
      <c r="M1182" s="1"/>
      <c r="N1182" s="1"/>
      <c r="O1182" s="1"/>
      <c r="P1182" s="1"/>
      <c r="Q1182" s="1"/>
      <c r="R1182" s="1"/>
    </row>
    <row r="1183" spans="2:18" x14ac:dyDescent="0.25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25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3.4654796519548124E-5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3.410184537422301E-4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1.9649157556638239E-3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2.5842768375544246E-3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7.9075408175736783E-3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2.3366255176404081E-3</v>
      </c>
      <c r="R1184" s="1"/>
    </row>
    <row r="1185" spans="2:11" x14ac:dyDescent="0.25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2.7043030101331377E-3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0.6719019186618046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1.5710714865153821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1.3338014031779697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6.0043605607560648E-2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9.3091195167215035E-4</v>
      </c>
    </row>
    <row r="1186" spans="2:11" x14ac:dyDescent="0.25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2.8531425019132077E-2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4.5587422197236514E-2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4.3863370521705455E-2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3.3256998883251225E-2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1.2091351757715771E-3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3.6852333302352856E-4</v>
      </c>
    </row>
    <row r="1187" spans="2:11" x14ac:dyDescent="0.25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3.522641235168255E-2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0.17197645619171606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0.16277803081553832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0.13226749009471167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1.4906407393769261E-3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4.9002619445056629E-4</v>
      </c>
    </row>
    <row r="1188" spans="2:11" x14ac:dyDescent="0.25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52.658583590924515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48.70092590745643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34.402252708526213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13.179388888047592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25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5.0145307059241626E-3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5.9864564387726686E-3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4.9600274723374613E-3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4.0046809404026907E-3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7.6362526717714259E-4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1.479043799310977E-4</v>
      </c>
    </row>
    <row r="1190" spans="2:11" x14ac:dyDescent="0.25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1.2153904397508739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1.2800372571246552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0.95995476295131166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0.828808778792823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1.0059970625765076E-3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2.0043155737729847E-4</v>
      </c>
    </row>
    <row r="1191" spans="2:11" x14ac:dyDescent="0.25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4.9720448200169649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5.3259511339894186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5.2744600092351925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4.0290282367102153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1.080099603831581E-3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2.167343567075802E-4</v>
      </c>
    </row>
    <row r="1192" spans="2:11" x14ac:dyDescent="0.25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1.9380149051205395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2.2103864439100067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2.1690891606026779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1.6695350796232877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7.3135346843947071E-4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1.5027732249577931E-4</v>
      </c>
    </row>
    <row r="1193" spans="2:11" x14ac:dyDescent="0.25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1.8371290781461346E-4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1.4140928724836763E-3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2.6652918017824284E-3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1.7899977628623082E-3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4.9541834606572487E-4</v>
      </c>
    </row>
    <row r="1194" spans="2:11" x14ac:dyDescent="0.25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1.9916547234081908E-4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1.4638410736870556E-3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2.5504352127991158E-3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1.7851008324680498E-3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5.3037001678000561E-4</v>
      </c>
    </row>
    <row r="1195" spans="2:11" x14ac:dyDescent="0.25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2.1314584156943809E-4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1.4264248791733124E-3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2.3395383251633975E-3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1.8960467109633596E-3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5.7244754541621915E-4</v>
      </c>
    </row>
    <row r="1196" spans="2:11" x14ac:dyDescent="0.25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2.0198659241229785E-4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8.9609896842910255E-4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1.3792062169839696E-3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1.2179171450072796E-3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3.9464021693698956E-4</v>
      </c>
    </row>
    <row r="1197" spans="2:11" x14ac:dyDescent="0.25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1.8997680960124732E-5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5.951071369894049E-3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4.6946429408788745E-3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4.1698393438597365E-3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1.7145007827902223E-3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7.7547540726229135E-4</v>
      </c>
    </row>
    <row r="1198" spans="2:11" x14ac:dyDescent="0.25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6.6631394479337762E-6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1.2803629780037179E-3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6.0776665794135612E-3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8.6011067174616967E-3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7.9320864243790742E-2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2.6059048969021011E-2</v>
      </c>
    </row>
    <row r="1199" spans="2:11" x14ac:dyDescent="0.25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1.0210376659927405E-4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5.7948377319755355E-3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0.99739259141446002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4.5387518763375505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6.3337549018670734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3.192222284772539</v>
      </c>
    </row>
    <row r="1200" spans="2:11" x14ac:dyDescent="0.25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5.7153479179762245E-3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0.79154750963544429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0.7245281186295478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0.5188047679553377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1.9793545898898084E-2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6.9154855662045467E-3</v>
      </c>
    </row>
    <row r="1201" spans="2:11" x14ac:dyDescent="0.25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0.11155619096082817</v>
      </c>
      <c r="G1201" s="1">
        <f t="shared" ref="G1201:K1201" si="805">SUM(G1206:G1210)</f>
        <v>0.11830729010006941</v>
      </c>
      <c r="H1201" s="1">
        <f t="shared" si="805"/>
        <v>0.1810103069172892</v>
      </c>
      <c r="I1201" s="1">
        <f t="shared" si="805"/>
        <v>0.35742971630829712</v>
      </c>
      <c r="J1201" s="1">
        <f t="shared" si="805"/>
        <v>0.16446961744704422</v>
      </c>
      <c r="K1201" s="1">
        <f t="shared" si="805"/>
        <v>2.8941175219668429E-2</v>
      </c>
    </row>
    <row r="1202" spans="2:11" x14ac:dyDescent="0.25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0.10310040573693735</v>
      </c>
      <c r="G1202" s="1">
        <f t="shared" ref="G1202:K1202" si="806">G1201-G1203</f>
        <v>0.1004038651664783</v>
      </c>
      <c r="H1202" s="1">
        <f t="shared" si="806"/>
        <v>0.1808141147587711</v>
      </c>
      <c r="I1202" s="1">
        <f t="shared" si="806"/>
        <v>0.35740559789707327</v>
      </c>
      <c r="J1202" s="1">
        <f t="shared" si="806"/>
        <v>-0.24636094108777049</v>
      </c>
      <c r="K1202" s="1">
        <f t="shared" si="806"/>
        <v>-7.1401727084382693E-2</v>
      </c>
    </row>
    <row r="1203" spans="2:11" x14ac:dyDescent="0.25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8.4557852238908195E-3</v>
      </c>
      <c r="G1203" s="1">
        <f t="shared" ref="G1203" si="807">SUM(G1204:G1205)</f>
        <v>1.7903424933591105E-2</v>
      </c>
      <c r="H1203" s="1">
        <f t="shared" ref="H1203" si="808">SUM(H1204:H1205)</f>
        <v>1.9619215851810791E-4</v>
      </c>
      <c r="I1203" s="1">
        <f t="shared" ref="I1203" si="809">SUM(I1204:I1205)</f>
        <v>2.411841122387094E-5</v>
      </c>
      <c r="J1203" s="1">
        <f t="shared" ref="J1203" si="810">SUM(J1204:J1205)</f>
        <v>0.4108305585348147</v>
      </c>
      <c r="K1203" s="1">
        <f t="shared" ref="K1203" si="811">SUM(K1204:K1205)</f>
        <v>0.10034290230405112</v>
      </c>
    </row>
    <row r="1204" spans="2:11" x14ac:dyDescent="0.25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8.4557852238908195E-3</v>
      </c>
      <c r="G1204" s="1">
        <f>[1]Transport!C$27/SUM([1]Transport!C$24,[1]Transport!C$27)*G1201*(G$45+G$612)/(G$45+G$612+G$47)</f>
        <v>1.7903424933591105E-2</v>
      </c>
      <c r="H1204" s="1">
        <f>[1]Transport!D$27/SUM([1]Transport!D$24,[1]Transport!D$27)*H1201*(H$45+H$612)/(H$45+H$612+H$47)</f>
        <v>1.9619215851810791E-4</v>
      </c>
      <c r="I1204" s="1">
        <f>[1]Transport!E$27/SUM([1]Transport!E$24,[1]Transport!E$27)*I1201*(I$45+I$612)/(I$45+I$612+I$47)</f>
        <v>2.411841122387094E-5</v>
      </c>
      <c r="J1204" s="1">
        <f>[1]Transport!F$27/SUM([1]Transport!F$24,[1]Transport!F$27)*J1201*(J$45+J$612)/(J$45+J$612+J$47)</f>
        <v>4.1522359813661383E-5</v>
      </c>
      <c r="K1204" s="1">
        <f>[1]Transport!G$27/SUM([1]Transport!G$24,[1]Transport!G$27)*K1201*(K$45+K$612)/(K$45+K$612+K$47)</f>
        <v>7.7092229907663518E-6</v>
      </c>
    </row>
    <row r="1205" spans="2:11" x14ac:dyDescent="0.25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0.41078903617500107</v>
      </c>
      <c r="K1205" s="1">
        <f>(K$47+K$714)/([1]Transport!G$24+[1]Transport!G$27)*K1201</f>
        <v>0.10033519308106034</v>
      </c>
    </row>
    <row r="1206" spans="2:11" x14ac:dyDescent="0.25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25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3.5284279016619693E-3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4.2700053517835653E-3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3.5795320650837147E-3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3.0986742960317959E-3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5.2629342958173384E-4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9.1074783026838792E-5</v>
      </c>
    </row>
    <row r="1208" spans="2:11" x14ac:dyDescent="0.25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5.5577862074431113E-2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6.1010986109997854E-2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6.0834414312582186E-2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5.0725687879282257E-2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1.1794999002704774E-3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2.0508802975121299E-4</v>
      </c>
    </row>
    <row r="1209" spans="2:11" x14ac:dyDescent="0.25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4.211084380416447E-3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5.3173027566327299E-3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1.6186453120050123E-2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1.8459931746357679E-2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5.7482053081076828E-3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8.0760743023445549E-4</v>
      </c>
    </row>
    <row r="1210" spans="2:11" x14ac:dyDescent="0.25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4.8238816604318648E-2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4.770899588165526E-2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0.10040990741957319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0.28514542238662538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0.15701561880908432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2.7837404976655922E-2</v>
      </c>
    </row>
    <row r="1211" spans="2:11" x14ac:dyDescent="0.25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49.003359905710333</v>
      </c>
      <c r="G1211" s="3">
        <f t="shared" ref="G1211:K1211" si="812">SUM(G1212:G1261)</f>
        <v>57.66446769877691</v>
      </c>
      <c r="H1211" s="3">
        <f t="shared" si="812"/>
        <v>60.261665527274985</v>
      </c>
      <c r="I1211" s="3">
        <f t="shared" si="812"/>
        <v>62.143610597097251</v>
      </c>
      <c r="J1211" s="3">
        <f t="shared" si="812"/>
        <v>61.954572417461648</v>
      </c>
      <c r="K1211" s="3">
        <f t="shared" si="812"/>
        <v>60.216411632857834</v>
      </c>
    </row>
    <row r="1212" spans="2:11" x14ac:dyDescent="0.25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0.41619320596464099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0.36070440218267324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0.27746355747382501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0.13873294654173918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25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1.3900345314079693E-2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0.32765733403077768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0.78343753226211676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1.5787674655884774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2.3187082979106592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2.4004952120033511</v>
      </c>
    </row>
    <row r="1214" spans="2:11" x14ac:dyDescent="0.25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9.6815791932600079E-2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0.15093503409779135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0.19575443122132738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7.4088638341112496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17.952407021883733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17.702801596637865</v>
      </c>
    </row>
    <row r="1215" spans="2:11" x14ac:dyDescent="0.25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6.089415649998646E-2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9.3639960690711663E-2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0.12210524785359195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0.1130236013561887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0.68655896812557515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0.85114331625329465</v>
      </c>
    </row>
    <row r="1216" spans="2:11" x14ac:dyDescent="0.25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0.19413353388283502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1.0769606361708297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4.1853173494427347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13.237369184786273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22.477887275395073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23.127321426324031</v>
      </c>
    </row>
    <row r="1217" spans="2:11" x14ac:dyDescent="0.25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2.1783221004986102E-4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3.0125125338315763E-3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2.7673337682666511E-3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2.8822552758511416E-3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2.0308393655991577E-3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1.3615759279730869E-3</v>
      </c>
    </row>
    <row r="1218" spans="2:11" x14ac:dyDescent="0.25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5.1792389319434411E-2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9.9035170116223592E-2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7.692175057114832E-2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8.2327252139543755E-2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3.8444246185241497E-2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2.1165958757884067E-2</v>
      </c>
    </row>
    <row r="1219" spans="2:11" x14ac:dyDescent="0.25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4.6327735697710065E-2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0.15601713879254003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1.4181045786404003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5.4441574425397361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10.582038101386782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9.4221261978387627</v>
      </c>
    </row>
    <row r="1220" spans="2:11" x14ac:dyDescent="0.25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9.0756506346517524E-2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0.16274857678930599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0.15912075722458582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0.13176257340832279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1.8722008569392459E-2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1.1167910251812225E-2</v>
      </c>
    </row>
    <row r="1221" spans="2:11" x14ac:dyDescent="0.25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1.3838019018831808E-5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4.8263533862797046E-3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3.908257010507633E-3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3.8000249310941158E-3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2.0358243420977844E-3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1.3725659817859074E-3</v>
      </c>
    </row>
    <row r="1222" spans="2:11" x14ac:dyDescent="0.25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4.3161080194601545E-6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8.6589901489203189E-4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4.1855944455298803E-3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6.6568541364081732E-3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8.5112865627249595E-2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4.5632857852480807E-2</v>
      </c>
    </row>
    <row r="1223" spans="2:11" x14ac:dyDescent="0.25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5.5327079185356481E-5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3.8124367655340396E-3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0.68321473601472427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3.5630558706991322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7.3433369874674908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6.5416811531960946</v>
      </c>
    </row>
    <row r="1224" spans="2:11" x14ac:dyDescent="0.25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3.0112594635463715E-3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0.48955445731460473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0.46510676658649125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0.37757106692491205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2.0388398881007387E-2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1.2008012306750247E-2</v>
      </c>
    </row>
    <row r="1225" spans="2:11" x14ac:dyDescent="0.25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8.426641057387787E-5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1.9747780094788218E-4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2.904669693699281E-4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7.8506722610895835E-4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5.2058454337880857E-4</v>
      </c>
    </row>
    <row r="1226" spans="2:11" x14ac:dyDescent="0.25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7.7734588078643695E-5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1.6344899781178273E-4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2.7859699580027897E-4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3.6570294446403365E-4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6.3355712762454015E-4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4.5559851895616139E-4</v>
      </c>
    </row>
    <row r="1227" spans="2:11" x14ac:dyDescent="0.25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7.0013799584567446E-4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1.6348955095833667E-3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1.5974509343519711E-3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1.4382866896921163E-3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5.6466083885478731E-4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4.7511876389375171E-4</v>
      </c>
    </row>
    <row r="1228" spans="2:11" x14ac:dyDescent="0.25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9.3320922961095539E-5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2.1361389024521894E-4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3.1148954659806593E-4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1.2170673691478165E-3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4.8685242227358795E-2</v>
      </c>
    </row>
    <row r="1229" spans="2:11" x14ac:dyDescent="0.25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0.7216815469890272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0.62769535960940614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0.48283456167620559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0.24141975663914339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25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5.1130803784632028E-2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6.1728218725347825E-2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4.4495872362249327E-2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5.5685337477741154E-2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1.9653586328934877E-2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3.4968379322363979E-3</v>
      </c>
    </row>
    <row r="1231" spans="2:11" x14ac:dyDescent="0.25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0.2215752207211493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0.39200354604677107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1.807902362304076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1.5696709128333697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9.0437433667939174E-2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7.6699662790412782E-4</v>
      </c>
    </row>
    <row r="1232" spans="2:11" x14ac:dyDescent="0.25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0.20157993171977348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3.694775793210006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3.4893322160270577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2.8083598004832431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9.2589337186031251E-4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2.6772011456296181E-4</v>
      </c>
    </row>
    <row r="1233" spans="2:11" x14ac:dyDescent="0.25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0.10211617155431857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0.1838812397818925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0.17579887518755716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0.14846459014774502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1.112291495691669E-3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3.5254290211837269E-4</v>
      </c>
    </row>
    <row r="1234" spans="2:11" x14ac:dyDescent="0.25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18.302992203187209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17.107790172077898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14.907676323190794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4.7614186682585213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25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0.33070790994359672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0.36930847455910887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0.26943248456936508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0.20923492121258866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2.1909648777134355E-3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1.8742643511438333E-4</v>
      </c>
    </row>
    <row r="1236" spans="2:11" x14ac:dyDescent="0.25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2.2000171825014965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3.2072863350758998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3.0016484146845008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2.5064877740117244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1.5941772093809557E-3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2.1980847039775476E-4</v>
      </c>
    </row>
    <row r="1237" spans="2:11" x14ac:dyDescent="0.25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1.8675852035014258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2.9620103924274153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2.92086338743623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2.3732251712842167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1.524754809054076E-3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2.3121631468677966E-4</v>
      </c>
    </row>
    <row r="1238" spans="2:11" x14ac:dyDescent="0.25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1.6428995281309984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1.9279786433927233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3.3920091553849292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2.9158327768997006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9.6131106604162797E-2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1.8460695271779379E-3</v>
      </c>
    </row>
    <row r="1239" spans="2:11" x14ac:dyDescent="0.25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9.6058438827453061E-5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9.929268166851263E-4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1.9847621838441991E-3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1.1268411737887973E-3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2.5415293662566537E-4</v>
      </c>
    </row>
    <row r="1240" spans="2:11" x14ac:dyDescent="0.25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8.3727764511131505E-5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7.643671226342907E-4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1.3037406605622434E-3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9.942301599678387E-4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2.8373766473901584E-4</v>
      </c>
    </row>
    <row r="1241" spans="2:11" x14ac:dyDescent="0.25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8.3880109653824354E-5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7.1559997666420386E-4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1.2249850005441151E-3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1.0096197002596515E-3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2.9011513845305205E-4</v>
      </c>
    </row>
    <row r="1242" spans="2:11" x14ac:dyDescent="0.25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1.0503939693000734E-4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1.1455058946466745E-3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2.0665724780464124E-3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2.5088477370967073E-3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9.422059783732458E-4</v>
      </c>
    </row>
    <row r="1243" spans="2:11" x14ac:dyDescent="0.25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25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1.4494062866684645E-5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5.3288571080472484E-4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2.7673562913083801E-3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3.1710984000171763E-3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7.3943710003799776E-3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2.176204219677025E-3</v>
      </c>
    </row>
    <row r="1245" spans="2:11" x14ac:dyDescent="0.25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3.1760916904388327E-3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1.8016339616538901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3.5299375986728352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2.9744530381269754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0.11384950717325913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7.3021694916897216E-4</v>
      </c>
    </row>
    <row r="1246" spans="2:11" x14ac:dyDescent="0.25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2.5721356966439173E-2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5.426784347446538E-2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5.2057741062847655E-2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4.1704269758707856E-2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8.6491763537914349E-4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2.6104978550361003E-4</v>
      </c>
    </row>
    <row r="1247" spans="2:11" x14ac:dyDescent="0.25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4.7377118343730325E-2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0.28064547201057644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0.26610465745842565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0.21778305166653619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1.0530260303942419E-3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3.4262485824542875E-4</v>
      </c>
    </row>
    <row r="1248" spans="2:11" x14ac:dyDescent="0.25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17.852234033803203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17.235952721997826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12.944120350292836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5.4496424769146081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25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3.7632941728155496E-3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4.6012560087845137E-3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3.8535082132166898E-3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3.1161207254370906E-3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4.9914781290315909E-4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9.6326810788487996E-5</v>
      </c>
    </row>
    <row r="1250" spans="2:11" x14ac:dyDescent="0.25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0.84764826976689656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0.90153692295871213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0.68573658436744156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0.6324487647715954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5.2933263195264427E-4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1.0475066769352148E-4</v>
      </c>
    </row>
    <row r="1251" spans="2:11" x14ac:dyDescent="0.25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2.6309226736395646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2.8357353012074373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2.8058619089414156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2.1806079432659451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5.2099627407107695E-4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1.0528451967478655E-4</v>
      </c>
    </row>
    <row r="1252" spans="2:11" x14ac:dyDescent="0.25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0.90314184327039848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1.0074114060818249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0.99090873405782465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0.77357736744844596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3.2798150607163547E-4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6.8985079660285561E-5</v>
      </c>
    </row>
    <row r="1253" spans="2:11" x14ac:dyDescent="0.25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1.0325316635245724E-4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8.3335325643430391E-4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1.6487158285775517E-3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1.2587949231358236E-3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3.7389801654781233E-4</v>
      </c>
    </row>
    <row r="1254" spans="2:11" x14ac:dyDescent="0.25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9.0043000361387222E-5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6.953470895776641E-4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1.2683856377731838E-3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1.0328543819193331E-3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3.2565332925172687E-4</v>
      </c>
    </row>
    <row r="1255" spans="2:11" x14ac:dyDescent="0.25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8.9581253231058188E-5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6.2971455000443042E-4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1.080248070324176E-3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1.0272318217839022E-3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3.2705411679886644E-4</v>
      </c>
    </row>
    <row r="1256" spans="2:11" x14ac:dyDescent="0.25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8.0680320482586954E-5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3.7426962029158068E-4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6.0130031222891528E-4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6.2655102098617313E-4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2.1294781141319296E-4</v>
      </c>
    </row>
    <row r="1257" spans="2:11" x14ac:dyDescent="0.25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25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2.1716331328252075E-3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2.6097778092486084E-3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2.1672058267242786E-3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1.8706069565264498E-3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3.099627700230766E-4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5.5679207484246689E-5</v>
      </c>
    </row>
    <row r="1259" spans="2:11" x14ac:dyDescent="0.25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3.5106469916344904E-2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3.7632849768121326E-2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3.7379555240166597E-2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3.1582884251563595E-2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5.5709038913734246E-4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1.0035539306013335E-4</v>
      </c>
    </row>
    <row r="1260" spans="2:11" x14ac:dyDescent="0.25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1.9706818544715445E-3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2.5421354210758444E-3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7.952844323952336E-3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8.7823997235425659E-3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2.6548940067705946E-3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3.793931341008757E-4</v>
      </c>
    </row>
    <row r="1261" spans="2:11" x14ac:dyDescent="0.25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3.2932132635159837E-2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3.2428882590419247E-2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5.4977713239494914E-2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0.13251583707839937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7.1984823245984181E-2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1.3198051530675645E-2</v>
      </c>
    </row>
    <row r="1262" spans="2:11" x14ac:dyDescent="0.25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25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0.88951199431361416</v>
      </c>
      <c r="G1263" s="1">
        <f t="shared" si="816"/>
        <v>0.95694536964701882</v>
      </c>
      <c r="H1263" s="1">
        <f t="shared" si="816"/>
        <v>1.0580954326471266</v>
      </c>
      <c r="I1263" s="1">
        <f t="shared" si="816"/>
        <v>1.2266788709806362</v>
      </c>
      <c r="J1263" s="1" t="str">
        <f t="shared" si="816"/>
        <v>-</v>
      </c>
      <c r="K1263" s="1" t="str">
        <f t="shared" si="816"/>
        <v>-</v>
      </c>
    </row>
    <row r="1264" spans="2:11" x14ac:dyDescent="0.25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1.8116719735064517</v>
      </c>
      <c r="G1264" s="1">
        <f t="shared" si="816"/>
        <v>1.8116719735064497</v>
      </c>
      <c r="H1264" s="1">
        <f t="shared" si="816"/>
        <v>1.8116719735064502</v>
      </c>
      <c r="I1264" s="1">
        <f t="shared" si="816"/>
        <v>1.8116719735064466</v>
      </c>
      <c r="J1264" s="1">
        <f t="shared" si="816"/>
        <v>1.9222330821582954</v>
      </c>
      <c r="K1264" s="1">
        <f t="shared" si="816"/>
        <v>2.1168210654943991</v>
      </c>
    </row>
    <row r="1265" spans="2:11" x14ac:dyDescent="0.25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1.4637982671179692</v>
      </c>
      <c r="G1265" s="1">
        <f t="shared" si="816"/>
        <v>1.4637982671179737</v>
      </c>
      <c r="H1265" s="1">
        <f t="shared" si="816"/>
        <v>1.4637982671179708</v>
      </c>
      <c r="I1265" s="1">
        <f t="shared" si="816"/>
        <v>1.4637982671179697</v>
      </c>
      <c r="J1265" s="1">
        <f t="shared" si="816"/>
        <v>1.5541939770814435</v>
      </c>
      <c r="K1265" s="1">
        <f t="shared" si="816"/>
        <v>1.7176177337428413</v>
      </c>
    </row>
    <row r="1266" spans="2:11" x14ac:dyDescent="0.25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1.3374527251492003</v>
      </c>
      <c r="G1266" s="1">
        <f t="shared" si="816"/>
        <v>1.3374527251492012</v>
      </c>
      <c r="H1266" s="1">
        <f t="shared" si="816"/>
        <v>1.3374527251491997</v>
      </c>
      <c r="I1266" s="1">
        <f t="shared" si="816"/>
        <v>1.3374527251491994</v>
      </c>
      <c r="J1266" s="1">
        <f t="shared" si="816"/>
        <v>1.4096496655396265</v>
      </c>
      <c r="K1266" s="1">
        <f t="shared" si="816"/>
        <v>1.5831238497937823</v>
      </c>
    </row>
    <row r="1267" spans="2:11" x14ac:dyDescent="0.25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1.2949729235430789</v>
      </c>
      <c r="G1267" s="1">
        <f t="shared" si="816"/>
        <v>1.2949729235430818</v>
      </c>
      <c r="H1267" s="1">
        <f t="shared" si="816"/>
        <v>1.2949729235430796</v>
      </c>
      <c r="I1267" s="1">
        <f t="shared" si="816"/>
        <v>1.294972923543082</v>
      </c>
      <c r="J1267" s="1">
        <f t="shared" si="816"/>
        <v>1.3812332666819962</v>
      </c>
      <c r="K1267" s="1">
        <f t="shared" si="816"/>
        <v>1.5199886186767446</v>
      </c>
    </row>
    <row r="1268" spans="2:11" x14ac:dyDescent="0.25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0.70826998493982118</v>
      </c>
      <c r="G1268" s="1">
        <f t="shared" si="820"/>
        <v>0.76193459319245682</v>
      </c>
      <c r="H1268" s="1">
        <f t="shared" si="820"/>
        <v>0.77392591347520556</v>
      </c>
      <c r="I1268" s="1">
        <f t="shared" si="820"/>
        <v>0.81460815820662114</v>
      </c>
      <c r="J1268" s="1">
        <f t="shared" si="820"/>
        <v>0.96009586614349507</v>
      </c>
      <c r="K1268" s="1">
        <f t="shared" si="820"/>
        <v>1.2033072306199606</v>
      </c>
    </row>
    <row r="1269" spans="2:11" x14ac:dyDescent="0.25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0.60059246966399249</v>
      </c>
      <c r="G1269" s="1">
        <f t="shared" si="820"/>
        <v>0.63285785762706737</v>
      </c>
      <c r="H1269" s="1">
        <f t="shared" si="820"/>
        <v>0.60064699932318044</v>
      </c>
      <c r="I1269" s="1">
        <f t="shared" si="820"/>
        <v>0.68365688676810799</v>
      </c>
      <c r="J1269" s="1">
        <f t="shared" si="820"/>
        <v>0.84564965552602145</v>
      </c>
      <c r="K1269" s="1">
        <f t="shared" si="820"/>
        <v>1.1054262452954984</v>
      </c>
    </row>
    <row r="1270" spans="2:11" x14ac:dyDescent="0.25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0.54553653824420822</v>
      </c>
      <c r="G1270" s="1">
        <f t="shared" si="820"/>
        <v>0.60406700947030278</v>
      </c>
      <c r="H1270" s="1">
        <f t="shared" si="820"/>
        <v>0.61793364161888797</v>
      </c>
      <c r="I1270" s="1">
        <f t="shared" si="820"/>
        <v>0.66531927750639819</v>
      </c>
      <c r="J1270" s="1">
        <f t="shared" si="820"/>
        <v>0.85893845026255367</v>
      </c>
      <c r="K1270" s="1">
        <f t="shared" si="820"/>
        <v>1.1265270723948571</v>
      </c>
    </row>
    <row r="1271" spans="2:11" x14ac:dyDescent="0.25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0.51975568473665845</v>
      </c>
      <c r="G1271" s="1">
        <f t="shared" si="820"/>
        <v>0.57150201225326813</v>
      </c>
      <c r="H1271" s="1">
        <f t="shared" si="820"/>
        <v>0.58373885129727576</v>
      </c>
      <c r="I1271" s="1">
        <f t="shared" si="820"/>
        <v>0.62535441637600653</v>
      </c>
      <c r="J1271" s="1">
        <f t="shared" si="820"/>
        <v>0.77085449107581028</v>
      </c>
      <c r="K1271" s="1">
        <f t="shared" si="820"/>
        <v>1.0063074854098013</v>
      </c>
    </row>
    <row r="1272" spans="2:11" x14ac:dyDescent="0.25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0.72840569582556836</v>
      </c>
      <c r="G1272" s="1">
        <f t="shared" si="821"/>
        <v>0.7756747536104619</v>
      </c>
      <c r="H1272" s="1">
        <f t="shared" si="821"/>
        <v>0.78745618671076267</v>
      </c>
      <c r="I1272" s="1">
        <f t="shared" si="821"/>
        <v>0.82827014761598361</v>
      </c>
      <c r="J1272" s="1">
        <f t="shared" si="821"/>
        <v>0.97525523090644806</v>
      </c>
      <c r="K1272" s="1">
        <f t="shared" si="821"/>
        <v>1.2188764788920801</v>
      </c>
    </row>
    <row r="1273" spans="2:11" x14ac:dyDescent="0.25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0.6477589210291208</v>
      </c>
      <c r="G1273" s="1">
        <f t="shared" si="821"/>
        <v>0.6411394530529021</v>
      </c>
      <c r="H1273" s="1">
        <f t="shared" si="821"/>
        <v>0.64844405053560339</v>
      </c>
      <c r="I1273" s="1">
        <f t="shared" si="821"/>
        <v>0.69186952417641034</v>
      </c>
      <c r="J1273" s="1">
        <f t="shared" si="821"/>
        <v>0.851328661220357</v>
      </c>
      <c r="K1273" s="1">
        <f t="shared" si="821"/>
        <v>1.1223871695396961</v>
      </c>
    </row>
    <row r="1274" spans="2:11" x14ac:dyDescent="0.25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0.54187108887469637</v>
      </c>
      <c r="G1274" s="1">
        <f t="shared" si="821"/>
        <v>0.61234923955335918</v>
      </c>
      <c r="H1274" s="1">
        <f t="shared" si="821"/>
        <v>0.62626338186361608</v>
      </c>
      <c r="I1274" s="1">
        <f t="shared" si="821"/>
        <v>0.67374061305006205</v>
      </c>
      <c r="J1274" s="1">
        <f t="shared" si="821"/>
        <v>0.85182762280775415</v>
      </c>
      <c r="K1274" s="1">
        <f t="shared" si="821"/>
        <v>1.1343289706289656</v>
      </c>
    </row>
    <row r="1275" spans="2:11" x14ac:dyDescent="0.25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0.52687246809160881</v>
      </c>
      <c r="G1275" s="1">
        <f t="shared" si="821"/>
        <v>0.57894025197602528</v>
      </c>
      <c r="H1275" s="1">
        <f t="shared" si="821"/>
        <v>0.59121202002474849</v>
      </c>
      <c r="I1275" s="1">
        <f t="shared" si="821"/>
        <v>0.63290833085443088</v>
      </c>
      <c r="J1275" s="1">
        <f t="shared" si="821"/>
        <v>0.77692526651737459</v>
      </c>
      <c r="K1275" s="1">
        <f t="shared" si="821"/>
        <v>1.0146818865924474</v>
      </c>
    </row>
    <row r="1276" spans="2:11" x14ac:dyDescent="0.25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1.0965696656165203</v>
      </c>
      <c r="H1276" s="1">
        <f t="shared" si="822"/>
        <v>1.0965696656165194</v>
      </c>
      <c r="I1276" s="1">
        <f t="shared" si="822"/>
        <v>1.09656966561652</v>
      </c>
      <c r="J1276" s="1">
        <f t="shared" si="822"/>
        <v>1.1989160131711523</v>
      </c>
      <c r="K1276" s="1">
        <f t="shared" si="822"/>
        <v>1.281199993845741</v>
      </c>
    </row>
    <row r="1277" spans="2:11" x14ac:dyDescent="0.25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0.89149519806162081</v>
      </c>
      <c r="G1277" s="1">
        <f t="shared" si="823"/>
        <v>0.89149519806162147</v>
      </c>
      <c r="H1277" s="1">
        <f t="shared" si="823"/>
        <v>0.89149519806162114</v>
      </c>
      <c r="I1277" s="1">
        <f t="shared" si="823"/>
        <v>0.89149519806162092</v>
      </c>
      <c r="J1277" s="1">
        <f t="shared" si="823"/>
        <v>0.97429392886921218</v>
      </c>
      <c r="K1277" s="1">
        <f t="shared" si="823"/>
        <v>1.0577940593916164</v>
      </c>
    </row>
    <row r="1278" spans="2:11" x14ac:dyDescent="0.25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0.8300050725649063</v>
      </c>
      <c r="G1278" s="1">
        <f t="shared" si="824"/>
        <v>0.83000507256490685</v>
      </c>
      <c r="H1278" s="1">
        <f t="shared" si="824"/>
        <v>0.83000507256490597</v>
      </c>
      <c r="I1278" s="1">
        <f t="shared" si="824"/>
        <v>0.83000507256490597</v>
      </c>
      <c r="J1278" s="1">
        <f t="shared" si="824"/>
        <v>0.9084998627145211</v>
      </c>
      <c r="K1278" s="1">
        <f t="shared" si="824"/>
        <v>0.99752135669890163</v>
      </c>
    </row>
    <row r="1279" spans="2:11" x14ac:dyDescent="0.25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0.83675282096654136</v>
      </c>
      <c r="H1279" s="1">
        <f t="shared" si="825"/>
        <v>0.83675282096654202</v>
      </c>
      <c r="I1279" s="1">
        <f t="shared" si="825"/>
        <v>0.83675282096654124</v>
      </c>
      <c r="J1279" s="1">
        <f t="shared" si="825"/>
        <v>0.92219628800462816</v>
      </c>
      <c r="K1279" s="1">
        <f t="shared" si="825"/>
        <v>1.0591275428152278</v>
      </c>
    </row>
    <row r="1280" spans="2:11" x14ac:dyDescent="0.25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0.4937953469467834</v>
      </c>
      <c r="G1280" s="1">
        <f t="shared" si="826"/>
        <v>0.5050322086025133</v>
      </c>
      <c r="H1280" s="1">
        <f t="shared" si="826"/>
        <v>0.52188750108610993</v>
      </c>
      <c r="I1280" s="1">
        <f t="shared" si="826"/>
        <v>0.54997965522543624</v>
      </c>
      <c r="J1280" s="1" t="str">
        <f t="shared" si="826"/>
        <v>-</v>
      </c>
      <c r="K1280" s="1" t="str">
        <f t="shared" si="826"/>
        <v>-</v>
      </c>
    </row>
    <row r="1281" spans="2:11" x14ac:dyDescent="0.25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1.1392164981336506</v>
      </c>
      <c r="G1281" s="1">
        <f t="shared" si="826"/>
        <v>1.1582522508618698</v>
      </c>
      <c r="H1281" s="1">
        <f t="shared" si="826"/>
        <v>1.1556322578637352</v>
      </c>
      <c r="I1281" s="1">
        <f t="shared" si="826"/>
        <v>1.0611304917053568</v>
      </c>
      <c r="J1281" s="1">
        <f t="shared" si="826"/>
        <v>0.90869050150440334</v>
      </c>
      <c r="K1281" s="1">
        <f t="shared" si="826"/>
        <v>0.92920386615038819</v>
      </c>
    </row>
    <row r="1282" spans="2:11" x14ac:dyDescent="0.25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1.6011105546425455</v>
      </c>
      <c r="G1282" s="1">
        <f t="shared" si="826"/>
        <v>1.8997916246666693</v>
      </c>
      <c r="H1282" s="1">
        <f t="shared" si="826"/>
        <v>1.8815979239741569</v>
      </c>
      <c r="I1282" s="1">
        <f t="shared" si="826"/>
        <v>1.8746318981694783</v>
      </c>
      <c r="J1282" s="1">
        <f t="shared" si="826"/>
        <v>1.7853514229734355</v>
      </c>
      <c r="K1282" s="1">
        <f t="shared" si="826"/>
        <v>0.78487672464021108</v>
      </c>
    </row>
    <row r="1283" spans="2:11" x14ac:dyDescent="0.25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1.9781196409665769</v>
      </c>
      <c r="G1283" s="1">
        <f t="shared" si="826"/>
        <v>2.5028541310192995</v>
      </c>
      <c r="H1283" s="1">
        <f t="shared" si="826"/>
        <v>2.5006765036663867</v>
      </c>
      <c r="I1283" s="1">
        <f t="shared" si="826"/>
        <v>2.5136629623878126</v>
      </c>
      <c r="J1283" s="1">
        <f t="shared" si="826"/>
        <v>0.72535725722111921</v>
      </c>
      <c r="K1283" s="1">
        <f t="shared" si="826"/>
        <v>0.70894884449333528</v>
      </c>
    </row>
    <row r="1284" spans="2:11" x14ac:dyDescent="0.25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1.1961685589942297</v>
      </c>
      <c r="G1284" s="1">
        <f t="shared" si="826"/>
        <v>1.3940087866799344</v>
      </c>
      <c r="H1284" s="1">
        <f t="shared" si="826"/>
        <v>1.3941829583431138</v>
      </c>
      <c r="I1284" s="1">
        <f t="shared" si="826"/>
        <v>1.3845514875060121</v>
      </c>
      <c r="J1284" s="1">
        <f t="shared" si="826"/>
        <v>0.70438772718128728</v>
      </c>
      <c r="K1284" s="1">
        <f t="shared" si="826"/>
        <v>0.69976256937220027</v>
      </c>
    </row>
    <row r="1285" spans="2:11" x14ac:dyDescent="0.25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0.28603940550919493</v>
      </c>
      <c r="G1285" s="1">
        <f t="shared" si="826"/>
        <v>0.29254854993039708</v>
      </c>
      <c r="H1285" s="1">
        <f t="shared" si="826"/>
        <v>0.30231226656220089</v>
      </c>
      <c r="I1285" s="1">
        <f t="shared" si="826"/>
        <v>0.31858512761520635</v>
      </c>
      <c r="J1285" s="1" t="str">
        <f t="shared" si="826"/>
        <v>-</v>
      </c>
      <c r="K1285" s="1" t="str">
        <f t="shared" si="826"/>
        <v>-</v>
      </c>
    </row>
    <row r="1286" spans="2:11" x14ac:dyDescent="0.25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0.68539330167777546</v>
      </c>
      <c r="G1286" s="1">
        <f t="shared" si="826"/>
        <v>0.67710168121792147</v>
      </c>
      <c r="H1286" s="1">
        <f t="shared" si="826"/>
        <v>0.67378497543207472</v>
      </c>
      <c r="I1286" s="1">
        <f t="shared" si="826"/>
        <v>0.6794884995189111</v>
      </c>
      <c r="J1286" s="1">
        <f t="shared" si="826"/>
        <v>0.60247145982691208</v>
      </c>
      <c r="K1286" s="1">
        <f t="shared" si="826"/>
        <v>0.62816200783532306</v>
      </c>
    </row>
    <row r="1287" spans="2:11" x14ac:dyDescent="0.25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0.60461109594952533</v>
      </c>
      <c r="G1287" s="1">
        <f t="shared" si="826"/>
        <v>0.60447140303486957</v>
      </c>
      <c r="H1287" s="1">
        <f t="shared" si="826"/>
        <v>0.60911300875114804</v>
      </c>
      <c r="I1287" s="1">
        <f t="shared" si="826"/>
        <v>0.60922815144922371</v>
      </c>
      <c r="J1287" s="1">
        <f t="shared" si="826"/>
        <v>0.50889186910339812</v>
      </c>
      <c r="K1287" s="1">
        <f t="shared" si="826"/>
        <v>0.50454300829944732</v>
      </c>
    </row>
    <row r="1288" spans="2:11" x14ac:dyDescent="0.25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0.51526553065011094</v>
      </c>
      <c r="G1288" s="1">
        <f t="shared" si="826"/>
        <v>0.51602771078379539</v>
      </c>
      <c r="H1288" s="1">
        <f t="shared" si="826"/>
        <v>0.5159650791745185</v>
      </c>
      <c r="I1288" s="1">
        <f t="shared" si="826"/>
        <v>0.52020533814090064</v>
      </c>
      <c r="J1288" s="1">
        <f t="shared" si="826"/>
        <v>0.46328907273033687</v>
      </c>
      <c r="K1288" s="1">
        <f t="shared" si="826"/>
        <v>0.46895179880015037</v>
      </c>
    </row>
    <row r="1289" spans="2:11" x14ac:dyDescent="0.25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0.45886320796405089</v>
      </c>
      <c r="G1289" s="1">
        <f t="shared" si="826"/>
        <v>0.45481148405877503</v>
      </c>
      <c r="H1289" s="1">
        <f t="shared" si="826"/>
        <v>0.44586684790125325</v>
      </c>
      <c r="I1289" s="1">
        <f t="shared" si="826"/>
        <v>0.44608661529614319</v>
      </c>
      <c r="J1289" s="1">
        <f t="shared" si="826"/>
        <v>0.43682020179559788</v>
      </c>
      <c r="K1289" s="1">
        <f t="shared" si="826"/>
        <v>0.47329901763586896</v>
      </c>
    </row>
    <row r="1290" spans="2:11" x14ac:dyDescent="0.25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0.5183762762553521</v>
      </c>
      <c r="H1290" s="1">
        <f t="shared" si="826"/>
        <v>0.54974907943994367</v>
      </c>
      <c r="I1290" s="1">
        <f t="shared" si="826"/>
        <v>0.58220964820301313</v>
      </c>
      <c r="J1290" s="1">
        <f t="shared" si="826"/>
        <v>0.65649872229982598</v>
      </c>
      <c r="K1290" s="1">
        <f t="shared" si="826"/>
        <v>0.72897337615263269</v>
      </c>
    </row>
    <row r="1291" spans="2:11" x14ac:dyDescent="0.25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0.41733711223535036</v>
      </c>
      <c r="H1291" s="1">
        <f t="shared" si="826"/>
        <v>0.44331755413869633</v>
      </c>
      <c r="I1291" s="1">
        <f t="shared" si="826"/>
        <v>0.46746993473992293</v>
      </c>
      <c r="J1291" s="1">
        <f t="shared" si="826"/>
        <v>0.5504432663061104</v>
      </c>
      <c r="K1291" s="1">
        <f t="shared" si="826"/>
        <v>0.59430154407821079</v>
      </c>
    </row>
    <row r="1292" spans="2:11" x14ac:dyDescent="0.25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0.38796990995538744</v>
      </c>
      <c r="H1292" s="1">
        <f t="shared" si="826"/>
        <v>0.41208405646613422</v>
      </c>
      <c r="I1292" s="1">
        <f t="shared" si="826"/>
        <v>0.43426876400455899</v>
      </c>
      <c r="J1292" s="1">
        <f t="shared" si="826"/>
        <v>0.51645324270016146</v>
      </c>
      <c r="K1292" s="1">
        <f t="shared" si="826"/>
        <v>0.55269777726030256</v>
      </c>
    </row>
    <row r="1293" spans="2:11" x14ac:dyDescent="0.25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0.39332458747711357</v>
      </c>
      <c r="H1293" s="1">
        <f t="shared" si="826"/>
        <v>0.41769667497188329</v>
      </c>
      <c r="I1293" s="1">
        <f t="shared" si="826"/>
        <v>0.44056969308448957</v>
      </c>
      <c r="J1293" s="1">
        <f t="shared" si="826"/>
        <v>0.53746099946428116</v>
      </c>
      <c r="K1293" s="1">
        <f t="shared" si="826"/>
        <v>0.56479418787339897</v>
      </c>
    </row>
    <row r="1294" spans="2:11" x14ac:dyDescent="0.25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25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0.41824117647058801</v>
      </c>
      <c r="G1295" s="1">
        <f t="shared" si="827"/>
        <v>1.5626301302964791</v>
      </c>
      <c r="H1295" s="1">
        <f t="shared" si="827"/>
        <v>1.4083841932314605</v>
      </c>
      <c r="I1295" s="1">
        <f t="shared" si="827"/>
        <v>1.2270738002736881</v>
      </c>
      <c r="J1295" s="1">
        <f t="shared" si="827"/>
        <v>0.93510374096922333</v>
      </c>
      <c r="K1295" s="1">
        <f t="shared" si="827"/>
        <v>0.93134488314354236</v>
      </c>
    </row>
    <row r="1296" spans="2:11" x14ac:dyDescent="0.25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1.1744585124292222</v>
      </c>
      <c r="G1296" s="1">
        <f t="shared" si="827"/>
        <v>2.6813942803469288</v>
      </c>
      <c r="H1296" s="1">
        <f t="shared" si="827"/>
        <v>2.2468344877814537</v>
      </c>
      <c r="I1296" s="1">
        <f t="shared" si="827"/>
        <v>2.230056911801054</v>
      </c>
      <c r="J1296" s="1">
        <f t="shared" si="827"/>
        <v>1.8961137663412286</v>
      </c>
      <c r="K1296" s="1">
        <f t="shared" si="827"/>
        <v>0.78441032780524533</v>
      </c>
    </row>
    <row r="1297" spans="2:11" x14ac:dyDescent="0.25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0.90150971951773939</v>
      </c>
      <c r="G1297" s="1">
        <f t="shared" si="827"/>
        <v>1.1904126370574879</v>
      </c>
      <c r="H1297" s="1">
        <f t="shared" si="827"/>
        <v>1.1868157974109006</v>
      </c>
      <c r="I1297" s="1">
        <f t="shared" si="827"/>
        <v>1.2539997943022698</v>
      </c>
      <c r="J1297" s="1">
        <f t="shared" si="827"/>
        <v>0.71531922378093049</v>
      </c>
      <c r="K1297" s="1">
        <f t="shared" si="827"/>
        <v>0.70836704792025518</v>
      </c>
    </row>
    <row r="1298" spans="2:11" x14ac:dyDescent="0.25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1.3449316913326659</v>
      </c>
      <c r="G1298" s="1">
        <f t="shared" si="827"/>
        <v>1.6318830974032761</v>
      </c>
      <c r="H1298" s="1">
        <f t="shared" si="827"/>
        <v>1.6347700984291798</v>
      </c>
      <c r="I1298" s="1">
        <f t="shared" si="827"/>
        <v>1.6465349989675475</v>
      </c>
      <c r="J1298" s="1">
        <f t="shared" si="827"/>
        <v>0.70642509799805753</v>
      </c>
      <c r="K1298" s="1">
        <f t="shared" si="827"/>
        <v>0.69919702686422947</v>
      </c>
    </row>
    <row r="1299" spans="2:11" x14ac:dyDescent="0.25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0.33901850024086028</v>
      </c>
      <c r="G1299" s="1">
        <f t="shared" si="827"/>
        <v>0.35391427166601136</v>
      </c>
      <c r="H1299" s="1">
        <f t="shared" si="827"/>
        <v>0.37625792880373737</v>
      </c>
      <c r="I1299" s="1">
        <f t="shared" si="827"/>
        <v>0.41349735736661486</v>
      </c>
      <c r="J1299" s="1" t="str">
        <f t="shared" si="827"/>
        <v>-</v>
      </c>
      <c r="K1299" s="1" t="str">
        <f t="shared" si="827"/>
        <v>-</v>
      </c>
    </row>
    <row r="1300" spans="2:11" x14ac:dyDescent="0.25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0.75047784000397022</v>
      </c>
      <c r="G1300" s="1">
        <f t="shared" si="827"/>
        <v>0.76861095638872701</v>
      </c>
      <c r="H1300" s="1">
        <f t="shared" si="827"/>
        <v>0.77691267532449504</v>
      </c>
      <c r="I1300" s="1">
        <f t="shared" si="827"/>
        <v>0.77811959849259527</v>
      </c>
      <c r="J1300" s="1">
        <f t="shared" si="827"/>
        <v>0.6536554437863682</v>
      </c>
      <c r="K1300" s="1">
        <f t="shared" si="827"/>
        <v>0.65127760809627488</v>
      </c>
    </row>
    <row r="1301" spans="2:11" x14ac:dyDescent="0.25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0.69742877847602969</v>
      </c>
      <c r="G1301" s="1">
        <f t="shared" si="827"/>
        <v>0.70430522075883362</v>
      </c>
      <c r="H1301" s="1">
        <f t="shared" si="827"/>
        <v>0.71434260324850507</v>
      </c>
      <c r="I1301" s="1">
        <f t="shared" si="827"/>
        <v>0.76308164314182336</v>
      </c>
      <c r="J1301" s="1">
        <f t="shared" si="827"/>
        <v>0.52617711486845198</v>
      </c>
      <c r="K1301" s="1">
        <f t="shared" si="827"/>
        <v>0.52262562375013444</v>
      </c>
    </row>
    <row r="1302" spans="2:11" x14ac:dyDescent="0.25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0.52914299224490657</v>
      </c>
      <c r="G1302" s="1">
        <f t="shared" si="827"/>
        <v>0.5324373487225974</v>
      </c>
      <c r="H1302" s="1">
        <f t="shared" si="827"/>
        <v>0.5319714063673926</v>
      </c>
      <c r="I1302" s="1">
        <f t="shared" si="827"/>
        <v>0.54122428912199838</v>
      </c>
      <c r="J1302" s="1">
        <f t="shared" si="827"/>
        <v>0.48235947149955205</v>
      </c>
      <c r="K1302" s="1">
        <f t="shared" si="827"/>
        <v>0.48577678811134362</v>
      </c>
    </row>
    <row r="1303" spans="2:11" x14ac:dyDescent="0.25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0.46601387888408702</v>
      </c>
      <c r="G1303" s="1">
        <f t="shared" si="827"/>
        <v>0.45576256986981434</v>
      </c>
      <c r="H1303" s="1">
        <f t="shared" si="827"/>
        <v>0.45683172091575169</v>
      </c>
      <c r="I1303" s="1">
        <f t="shared" si="827"/>
        <v>0.46334897474750586</v>
      </c>
      <c r="J1303" s="1">
        <f t="shared" si="827"/>
        <v>0.44845826296751928</v>
      </c>
      <c r="K1303" s="1">
        <f t="shared" si="827"/>
        <v>0.45905182841025849</v>
      </c>
    </row>
    <row r="1304" spans="2:11" x14ac:dyDescent="0.25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0.56203544748554657</v>
      </c>
      <c r="H1304" s="1">
        <f t="shared" si="827"/>
        <v>0.58932003169680347</v>
      </c>
      <c r="I1304" s="1">
        <f t="shared" si="827"/>
        <v>0.61858736348303922</v>
      </c>
      <c r="J1304" s="1">
        <f t="shared" si="827"/>
        <v>0.70323826613220952</v>
      </c>
      <c r="K1304" s="1">
        <f t="shared" si="827"/>
        <v>0.75471168865072469</v>
      </c>
    </row>
    <row r="1305" spans="2:11" x14ac:dyDescent="0.25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0.45210145766281423</v>
      </c>
      <c r="H1305" s="1">
        <f t="shared" si="827"/>
        <v>0.47501542488233084</v>
      </c>
      <c r="I1305" s="1">
        <f t="shared" si="827"/>
        <v>0.49732125380323777</v>
      </c>
      <c r="J1305" s="1">
        <f t="shared" si="827"/>
        <v>0.57859722158738025</v>
      </c>
      <c r="K1305" s="1">
        <f t="shared" si="827"/>
        <v>0.61401157484135449</v>
      </c>
    </row>
    <row r="1306" spans="2:11" x14ac:dyDescent="0.25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0.4202814963287691</v>
      </c>
      <c r="H1306" s="1">
        <f t="shared" si="827"/>
        <v>0.44146352128223032</v>
      </c>
      <c r="I1306" s="1">
        <f t="shared" si="827"/>
        <v>0.46173557351266281</v>
      </c>
      <c r="J1306" s="1">
        <f t="shared" si="827"/>
        <v>0.54177558804022163</v>
      </c>
      <c r="K1306" s="1">
        <f t="shared" si="827"/>
        <v>0.5713259134704991</v>
      </c>
    </row>
    <row r="1307" spans="2:11" x14ac:dyDescent="0.25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0.39943403925494797</v>
      </c>
      <c r="H1307" s="1">
        <f t="shared" si="827"/>
        <v>0.41766549619813798</v>
      </c>
      <c r="I1307" s="1">
        <f t="shared" si="827"/>
        <v>0.43597563933827899</v>
      </c>
      <c r="J1307" s="1">
        <f t="shared" si="827"/>
        <v>0.51444470057314795</v>
      </c>
      <c r="K1307" s="1">
        <f t="shared" si="827"/>
        <v>0.53959987419932265</v>
      </c>
    </row>
    <row r="1308" spans="2:11" x14ac:dyDescent="0.25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25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0.61546762279096567</v>
      </c>
      <c r="G1309" s="1">
        <f t="shared" si="828"/>
        <v>2.0383108962722836</v>
      </c>
      <c r="H1309" s="1">
        <f t="shared" si="828"/>
        <v>0.35658517926355116</v>
      </c>
      <c r="I1309" s="1">
        <f t="shared" si="828"/>
        <v>0.21748444914987536</v>
      </c>
      <c r="J1309" s="1">
        <f t="shared" si="828"/>
        <v>3.9077079275184595E-3</v>
      </c>
      <c r="K1309" s="1">
        <f t="shared" si="828"/>
        <v>2.1366553917772715E-3</v>
      </c>
    </row>
    <row r="1310" spans="2:11" x14ac:dyDescent="0.25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0.63166283491310871</v>
      </c>
      <c r="G1310" s="1">
        <f t="shared" si="828"/>
        <v>6.4942025141559574</v>
      </c>
      <c r="H1310" s="1">
        <f t="shared" si="828"/>
        <v>3.747727380565008E-2</v>
      </c>
      <c r="I1310" s="1">
        <f t="shared" si="828"/>
        <v>6.9584954436964584E-3</v>
      </c>
      <c r="J1310" s="1">
        <f t="shared" si="828"/>
        <v>8.7955785749322657E-5</v>
      </c>
      <c r="K1310" s="1">
        <f t="shared" si="828"/>
        <v>3.1437470234715862E-5</v>
      </c>
    </row>
    <row r="1311" spans="2:11" x14ac:dyDescent="0.25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0.46797491487849446</v>
      </c>
      <c r="G1311" s="1">
        <f t="shared" si="828"/>
        <v>3.2116018181228972E-3</v>
      </c>
      <c r="H1311" s="1">
        <f t="shared" si="828"/>
        <v>1.0976584785964168E-2</v>
      </c>
      <c r="I1311" s="1">
        <f t="shared" si="828"/>
        <v>1.6928139959381822E-2</v>
      </c>
      <c r="J1311" s="1">
        <f t="shared" si="828"/>
        <v>0.13412927730742746</v>
      </c>
      <c r="K1311" s="1">
        <f t="shared" si="828"/>
        <v>5.4861387601608365E-2</v>
      </c>
    </row>
    <row r="1312" spans="2:11" x14ac:dyDescent="0.25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0.68268948024341758</v>
      </c>
      <c r="G1312" s="1">
        <f t="shared" si="828"/>
        <v>0.27410722165125667</v>
      </c>
      <c r="H1312" s="1">
        <f t="shared" si="828"/>
        <v>0.30372697652303532</v>
      </c>
      <c r="I1312" s="1">
        <f t="shared" si="828"/>
        <v>0.37074655808444107</v>
      </c>
      <c r="J1312" s="1">
        <f t="shared" si="828"/>
        <v>0.43767854734119382</v>
      </c>
      <c r="K1312" s="1">
        <f t="shared" si="828"/>
        <v>0.45603025552695059</v>
      </c>
    </row>
    <row r="1313" spans="2:16" x14ac:dyDescent="0.25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0.75440529529166434</v>
      </c>
      <c r="G1313" s="3">
        <f t="shared" ref="G1313:K1313" si="831">G1314+G1320+G1325+G1339</f>
        <v>1.2709404714307948</v>
      </c>
      <c r="H1313" s="3">
        <f t="shared" si="831"/>
        <v>2.331194329170645</v>
      </c>
      <c r="I1313" s="3">
        <f t="shared" si="831"/>
        <v>3.7583842249313442</v>
      </c>
      <c r="J1313" s="3">
        <f t="shared" si="831"/>
        <v>2.5794740604256488</v>
      </c>
      <c r="K1313" s="3">
        <f t="shared" si="831"/>
        <v>1.2184091765069034</v>
      </c>
      <c r="M1313" s="3"/>
      <c r="N1313" s="3"/>
      <c r="O1313" s="3"/>
      <c r="P1313" s="3"/>
    </row>
    <row r="1314" spans="2:16" x14ac:dyDescent="0.25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7.9044692413690644E-3</v>
      </c>
      <c r="G1314" s="1">
        <f t="shared" ref="G1314:K1314" si="832">SUM(G1315:G1319)</f>
        <v>1.7132372163542773E-2</v>
      </c>
      <c r="H1314" s="1">
        <f t="shared" si="832"/>
        <v>1.524389797154465E-2</v>
      </c>
      <c r="I1314" s="1">
        <f t="shared" si="832"/>
        <v>6.1002604413039833E-2</v>
      </c>
      <c r="J1314" s="1">
        <f t="shared" si="832"/>
        <v>0.5288902789116251</v>
      </c>
      <c r="K1314" s="1">
        <f t="shared" si="832"/>
        <v>1.0737147016619919</v>
      </c>
    </row>
    <row r="1315" spans="2:16" x14ac:dyDescent="0.25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4.7157193342309462E-4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4.7562093969099586E-4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4.653449481696208E-4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25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1.3342992678591442E-5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2.1128080826964719E-3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7.8589859609960646E-3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5.5637021038489019E-2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0.10392668369586451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0.20628098503710598</v>
      </c>
    </row>
    <row r="1317" spans="2:16" x14ac:dyDescent="0.25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1.4204215999138491E-3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2.7437873983185302E-3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3.1931747318002519E-3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3.5446705757853922E-3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0.11049577126553094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0.11941729038247428</v>
      </c>
    </row>
    <row r="1318" spans="2:16" x14ac:dyDescent="0.25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5.751656221556962E-3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1.1560692570807293E-2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3.2292452271062808E-3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1.6249563372020058E-3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0.31425663261533865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0.74790471515987944</v>
      </c>
    </row>
    <row r="1319" spans="2:16" x14ac:dyDescent="0.25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2.4747649379656744E-4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2.3946317202948008E-4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4.9714710347243275E-4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1.9595646156341765E-4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2.1119133489099943E-4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1.1171108253222934E-4</v>
      </c>
    </row>
    <row r="1320" spans="2:16" x14ac:dyDescent="0.25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2.3945966680138112E-4</v>
      </c>
      <c r="J1320" s="1">
        <f t="shared" si="835"/>
        <v>2.8818113428672381E-4</v>
      </c>
      <c r="K1320" s="1">
        <f t="shared" si="835"/>
        <v>2.0725652560722508E-3</v>
      </c>
    </row>
    <row r="1321" spans="2:16" x14ac:dyDescent="0.25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9.5050978296786862E-5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7.0887964381772343E-5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1.1011015740861403E-3</v>
      </c>
    </row>
    <row r="1322" spans="2:16" x14ac:dyDescent="0.25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6.9271371042120729E-5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9.2278666199083122E-5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3.8754761350686848E-4</v>
      </c>
    </row>
    <row r="1323" spans="2:16" x14ac:dyDescent="0.25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7.5137317462473528E-5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1.107342421017079E-4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5.7995303452314077E-4</v>
      </c>
    </row>
    <row r="1324" spans="2:16" x14ac:dyDescent="0.25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1.4280261604160435E-5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3.963033956101505E-6</v>
      </c>
    </row>
    <row r="1325" spans="2:16" x14ac:dyDescent="0.25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0.74618579920489636</v>
      </c>
      <c r="G1325" s="1">
        <f t="shared" ref="G1325:K1325" si="836">SUM(G1330:G1338)</f>
        <v>1.2525974661961281</v>
      </c>
      <c r="H1325" s="1">
        <f t="shared" si="836"/>
        <v>2.2128987568159264</v>
      </c>
      <c r="I1325" s="1">
        <f t="shared" si="836"/>
        <v>3.5926882894161598</v>
      </c>
      <c r="J1325" s="1">
        <f t="shared" si="836"/>
        <v>1.8205880440476336</v>
      </c>
      <c r="K1325" s="1">
        <f t="shared" si="836"/>
        <v>0.10942300895993992</v>
      </c>
    </row>
    <row r="1326" spans="2:16" x14ac:dyDescent="0.25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0.72771475864309187</v>
      </c>
      <c r="G1326" s="1">
        <f t="shared" ref="G1326:K1326" si="837">G1325-G1327</f>
        <v>1.219300974313045</v>
      </c>
      <c r="H1326" s="1">
        <f t="shared" si="837"/>
        <v>2.1404388808844614</v>
      </c>
      <c r="I1326" s="1">
        <f t="shared" si="837"/>
        <v>3.4270025866865854</v>
      </c>
      <c r="J1326" s="1">
        <f t="shared" si="837"/>
        <v>1.5582600773695356</v>
      </c>
      <c r="K1326" s="1">
        <f t="shared" si="837"/>
        <v>-1.1889567302258194E-2</v>
      </c>
    </row>
    <row r="1327" spans="2:16" x14ac:dyDescent="0.25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1.8471040561804535E-2</v>
      </c>
      <c r="G1327" s="1">
        <f t="shared" ref="G1327" si="838">SUM(G1328:G1329)</f>
        <v>3.3296491883083111E-2</v>
      </c>
      <c r="H1327" s="1">
        <f t="shared" ref="H1327" si="839">SUM(H1328:H1329)</f>
        <v>7.2459875931465051E-2</v>
      </c>
      <c r="I1327" s="1">
        <f t="shared" ref="I1327" si="840">SUM(I1328:I1329)</f>
        <v>0.16568570272957447</v>
      </c>
      <c r="J1327" s="1">
        <f t="shared" ref="J1327" si="841">SUM(J1328:J1329)</f>
        <v>0.26232796667809799</v>
      </c>
      <c r="K1327" s="1">
        <f t="shared" ref="K1327" si="842">SUM(K1328:K1329)</f>
        <v>0.12131257626219812</v>
      </c>
    </row>
    <row r="1328" spans="2:16" x14ac:dyDescent="0.25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1.8471040561804535E-2</v>
      </c>
      <c r="G1328" s="1">
        <f>[1]Transport!C$26/SUM([1]Transport!C$22,[1]Transport!C$26)*G1325*(G$33+G$580)/(G$33+G$580+G$36)</f>
        <v>3.3296491883083111E-2</v>
      </c>
      <c r="H1328" s="1">
        <f>[1]Transport!D$26/SUM([1]Transport!D$22,[1]Transport!D$26)*H1325*(H$33+H$580)/(H$33+H$580+H$36)</f>
        <v>7.2459875931465051E-2</v>
      </c>
      <c r="I1328" s="1">
        <f>[1]Transport!E$26/SUM([1]Transport!E$22,[1]Transport!E$26)*I1325*(I$33+I$580)/(I$33+I$580+I$36)</f>
        <v>0.16568570272957447</v>
      </c>
      <c r="J1328" s="1">
        <f>[1]Transport!F$26/SUM([1]Transport!F$22,[1]Transport!F$26)*J1325*(J$33+J$580)/(J$33+J$580+J$36)</f>
        <v>0.1246776746560032</v>
      </c>
      <c r="K1328" s="1">
        <f>[1]Transport!G$26/SUM([1]Transport!G$22,[1]Transport!G$26)*K1325*(K$33+K$580)/(K$33+K$580+K$36)</f>
        <v>1.3892085008249537E-2</v>
      </c>
    </row>
    <row r="1329" spans="2:11" x14ac:dyDescent="0.25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0.13765029202209478</v>
      </c>
      <c r="K1329" s="1">
        <f>(K$36+K$716)/([1]Transport!G$22+[1]Transport!G$26)*K1325</f>
        <v>0.10742049125394858</v>
      </c>
    </row>
    <row r="1330" spans="2:11" x14ac:dyDescent="0.25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0.21018205408261531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0.2035400833459336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2.9225676037467367E-3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3.1770167469775835E-3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6.6488819651367631E-2</v>
      </c>
    </row>
    <row r="1331" spans="2:11" x14ac:dyDescent="0.25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3.2177955817512343E-3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3.7729656343873826E-3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4.7390527683810199E-3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2.2836196328210778E-3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9.0221376145242717E-4</v>
      </c>
    </row>
    <row r="1332" spans="2:11" x14ac:dyDescent="0.25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8.9386339393543096E-2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8.9825497049528177E-2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5.4916597797910138E-2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0.18970199570329949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3.9259416411524507E-2</v>
      </c>
    </row>
    <row r="1333" spans="2:11" x14ac:dyDescent="0.25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5.1075748704015441E-6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5.3986005054409813E-5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4.2751011798738064E-5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8.8042817974985063E-5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3.7708169306605546E-6</v>
      </c>
    </row>
    <row r="1334" spans="2:11" x14ac:dyDescent="0.25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1.733790004377839E-2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1.731819464082749E-2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1.7249187741062023E-2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25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3.1573022456180856E-4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1.5571831032217644E-3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0.20115647644694365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0.60304281224460132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0.44315058012794323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8.5867612421144371E-4</v>
      </c>
    </row>
    <row r="1336" spans="2:11" x14ac:dyDescent="0.25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0.10843539107802039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0.13185781858007323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0.23759516611948989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0.39385038202507949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4.0566858350599755E-2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7.0078443872945769E-4</v>
      </c>
    </row>
    <row r="1337" spans="2:11" x14ac:dyDescent="0.25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0.61527112173652299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0.79900828796424583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1.4594417770636814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2.5330879155402455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1.1415054451965909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1.2067055882321296E-3</v>
      </c>
    </row>
    <row r="1338" spans="2:11" x14ac:dyDescent="0.25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4.8256561220127933E-3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6.4685274979764349E-5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2.6361740984600512E-4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8.6210424397023251E-5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1.1448547142652908E-4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2.6221674916556162E-6</v>
      </c>
    </row>
    <row r="1339" spans="2:11" x14ac:dyDescent="0.25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3.1502684539883572E-4</v>
      </c>
      <c r="G1339" s="1">
        <f t="shared" ref="G1339:K1339" si="843">SUM(G1344:G1348)</f>
        <v>1.2106330711238859E-3</v>
      </c>
      <c r="H1339" s="1">
        <f t="shared" si="843"/>
        <v>0.103051674383174</v>
      </c>
      <c r="I1339" s="1">
        <f t="shared" si="843"/>
        <v>0.10445387143534331</v>
      </c>
      <c r="J1339" s="1">
        <f t="shared" si="843"/>
        <v>0.22970755633210316</v>
      </c>
      <c r="K1339" s="1">
        <f t="shared" si="843"/>
        <v>3.3198900628899367E-2</v>
      </c>
    </row>
    <row r="1340" spans="2:11" x14ac:dyDescent="0.25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2.9114830202522967E-4</v>
      </c>
      <c r="G1340" s="1">
        <f t="shared" ref="G1340:K1340" si="844">G1339-G1341</f>
        <v>1.0274281452680393E-3</v>
      </c>
      <c r="H1340" s="1">
        <f t="shared" si="844"/>
        <v>0.10293997947043415</v>
      </c>
      <c r="I1340" s="1">
        <f t="shared" si="844"/>
        <v>0.10444682316456375</v>
      </c>
      <c r="J1340" s="1">
        <f t="shared" si="844"/>
        <v>-0.34408160383281794</v>
      </c>
      <c r="K1340" s="1">
        <f t="shared" si="844"/>
        <v>-8.1906101746526475E-2</v>
      </c>
    </row>
    <row r="1341" spans="2:11" x14ac:dyDescent="0.25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2.3878543373606032E-5</v>
      </c>
      <c r="G1341" s="1">
        <f t="shared" ref="G1341" si="845">SUM(G1342:G1343)</f>
        <v>1.832049258558466E-4</v>
      </c>
      <c r="H1341" s="1">
        <f t="shared" ref="H1341" si="846">SUM(H1342:H1343)</f>
        <v>1.1169491273985016E-4</v>
      </c>
      <c r="I1341" s="1">
        <f t="shared" ref="I1341" si="847">SUM(I1342:I1343)</f>
        <v>7.0482707795621401E-6</v>
      </c>
      <c r="J1341" s="1">
        <f t="shared" ref="J1341" si="848">SUM(J1342:J1343)</f>
        <v>0.5737891601649211</v>
      </c>
      <c r="K1341" s="1">
        <f t="shared" ref="K1341" si="849">SUM(K1342:K1343)</f>
        <v>0.11510500237542584</v>
      </c>
    </row>
    <row r="1342" spans="2:11" x14ac:dyDescent="0.25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2.3878543373606032E-5</v>
      </c>
      <c r="G1342" s="1">
        <f>[1]Transport!C$27/SUM([1]Transport!C$24,[1]Transport!C$27)*G1339*(G$45+G$612)/(G$45+G$612+G$47)</f>
        <v>1.832049258558466E-4</v>
      </c>
      <c r="H1342" s="1">
        <f>[1]Transport!D$27/SUM([1]Transport!D$24,[1]Transport!D$27)*H1339*(H$45+H$612)/(H$45+H$612+H$47)</f>
        <v>1.1169491273985016E-4</v>
      </c>
      <c r="I1342" s="1">
        <f>[1]Transport!E$27/SUM([1]Transport!E$24,[1]Transport!E$27)*I1339*(I$45+I$612)/(I$45+I$612+I$47)</f>
        <v>7.0482707795621401E-6</v>
      </c>
      <c r="J1342" s="1">
        <f>[1]Transport!F$27/SUM([1]Transport!F$24,[1]Transport!F$27)*J1339*(J$45+J$612)/(J$45+J$612+J$47)</f>
        <v>5.7992472737461769E-5</v>
      </c>
      <c r="K1342" s="1">
        <f>[1]Transport!G$27/SUM([1]Transport!G$24,[1]Transport!G$27)*K1339*(K$45+K$612)/(K$45+K$612+K$47)</f>
        <v>8.8433771626019938E-6</v>
      </c>
    </row>
    <row r="1343" spans="2:11" x14ac:dyDescent="0.25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0.57373116769218369</v>
      </c>
      <c r="K1343" s="1">
        <f>(K$47+K$714)/([1]Transport!G$24+[1]Transport!G$27)*K1339</f>
        <v>0.11509615899826324</v>
      </c>
    </row>
    <row r="1344" spans="2:11" x14ac:dyDescent="0.25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3.1502684539883572E-4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3.1706655110005791E-4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3.1551964543663914E-4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25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2.7693810691058863E-4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5.3226933013655157E-3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1.4481559667123515E-3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1.9527782839836956E-3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2.3653018474915429E-3</v>
      </c>
    </row>
    <row r="1346" spans="2:11" x14ac:dyDescent="0.25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2.892529865498958E-4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2.6712921168680361E-3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3.8616586003080372E-3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2.3249089786964374E-3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1.0940771507874413E-3</v>
      </c>
    </row>
    <row r="1347" spans="2:11" x14ac:dyDescent="0.25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3.2737542656334332E-4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9.4654927223329896E-2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9.9067872490221448E-2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0.22530334499116378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2.973361679656358E-2</v>
      </c>
    </row>
    <row r="1348" spans="2:11" x14ac:dyDescent="0.25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8.7242096173922547E-5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7.6184378101472591E-5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1.2652407825924976E-4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5.9048340568005542E-6</v>
      </c>
    </row>
    <row r="1349" spans="2:11" x14ac:dyDescent="0.25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0.29540745220315145</v>
      </c>
      <c r="G1349" s="3">
        <f t="shared" ref="G1349:K1349" si="850">SUM(G1350:G1372)</f>
        <v>0.30250023976109036</v>
      </c>
      <c r="H1349" s="3">
        <f t="shared" si="850"/>
        <v>0.31312753407358113</v>
      </c>
      <c r="I1349" s="3">
        <f t="shared" si="850"/>
        <v>0.33081024627432365</v>
      </c>
      <c r="J1349" s="3">
        <f t="shared" si="850"/>
        <v>0.35548206651738989</v>
      </c>
      <c r="K1349" s="3">
        <f t="shared" si="850"/>
        <v>0.37217508042647801</v>
      </c>
    </row>
    <row r="1350" spans="2:11" x14ac:dyDescent="0.25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1.9761713316267153E-3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1.6046264937623206E-3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9.9977989812493175E-4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25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5.0529008221129952E-6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8.2895378905249858E-4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3.2032810779986714E-3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2.4878782344975391E-2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4.9161494117942607E-2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0.11085822458784865</v>
      </c>
    </row>
    <row r="1352" spans="2:11" x14ac:dyDescent="0.25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3.9087261721167452E-4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7.6416496322721057E-4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9.0034856238782992E-4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1.1187793713954277E-3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3.8903413074308335E-2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4.5308247504600177E-2</v>
      </c>
    </row>
    <row r="1353" spans="2:11" x14ac:dyDescent="0.25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1.0523828805553788E-3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2.1296191018633469E-3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6.0120156197211749E-4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3.291230415790145E-4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7.5095998667908656E-2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0.19359988620234578</v>
      </c>
    </row>
    <row r="1354" spans="2:11" x14ac:dyDescent="0.25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3.0188941394632007E-5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2.9655094273956615E-5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6.3144515189185492E-5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2.6930348455941735E-5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3.3197527564645501E-5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1.8972726647552165E-5</v>
      </c>
    </row>
    <row r="1355" spans="2:11" x14ac:dyDescent="0.25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2.228011676829946E-5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1.8205506245804235E-5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3.3316455142904446E-4</v>
      </c>
    </row>
    <row r="1356" spans="2:11" x14ac:dyDescent="0.25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1.1713893755441129E-5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1.7091633009232786E-5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8.3906981852126058E-5</v>
      </c>
    </row>
    <row r="1357" spans="2:11" x14ac:dyDescent="0.25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8.4986611103171294E-6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1.3975519469239201E-5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8.4543065529429451E-5</v>
      </c>
    </row>
    <row r="1358" spans="2:11" x14ac:dyDescent="0.25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1.194869740214539E-6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3.9017549604932303E-7</v>
      </c>
    </row>
    <row r="1359" spans="2:11" x14ac:dyDescent="0.25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3.415746321716541E-2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3.3084711759454655E-2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5.1609092033073998E-4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6.2742837773836237E-4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1.4937003975468873E-2</v>
      </c>
    </row>
    <row r="1360" spans="2:11" x14ac:dyDescent="0.25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3.7485366727619288E-4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4.4292666656794429E-4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5.7700431598064724E-4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3.2255263987098062E-4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1.3518154510642566E-4</v>
      </c>
    </row>
    <row r="1361" spans="2:11" x14ac:dyDescent="0.25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6.9932142890539685E-3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7.029454210976868E-3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4.3139296330819976E-3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1.8352597162537093E-2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3.8795252817368578E-3</v>
      </c>
    </row>
    <row r="1362" spans="2:11" x14ac:dyDescent="0.25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2.694319284557492E-7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2.9399616192747076E-6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2.4437117263098916E-6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5.7047718642716778E-6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2.6327438347421025E-7</v>
      </c>
    </row>
    <row r="1363" spans="2:11" x14ac:dyDescent="0.25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0.24218758997816209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0.19378361085807272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0.12110603450874145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25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3.9125026577859253E-5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1.9858584689177037E-4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2.7225308434568309E-2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8.6951989120143874E-2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7.085302358010552E-2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1.4097440846076424E-4</v>
      </c>
    </row>
    <row r="1365" spans="2:11" x14ac:dyDescent="0.25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9.4843933889168681E-3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1.1569681757635283E-2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2.1626959620090615E-2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3.8594498381656503E-2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4.1940669170128829E-3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7.9732449082848777E-5</v>
      </c>
    </row>
    <row r="1366" spans="2:11" x14ac:dyDescent="0.25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3.5654671088385846E-2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4.6439646588039521E-2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8.8086849975256412E-2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0.16700780168381804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8.1825974986928562E-2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9.1803003933483844E-5</v>
      </c>
    </row>
    <row r="1367" spans="2:11" x14ac:dyDescent="0.25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1.8649462950400225E-4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2.5168811797924264E-6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1.0467338644451429E-5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3.6838467283901687E-6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5.6065078465074535E-6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1.3183250511138609E-7</v>
      </c>
    </row>
    <row r="1368" spans="2:11" x14ac:dyDescent="0.25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4.4005094199943392E-3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3.5470222631581211E-3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2.2132028093586492E-3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25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3.3298351098766399E-5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6.7283325996081184E-4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1.8887089573870115E-4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2.8848161800256751E-4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3.8824848399456741E-4</v>
      </c>
    </row>
    <row r="1370" spans="2:11" x14ac:dyDescent="0.25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2.4585947401567048E-5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2.3738058093972797E-4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3.5301293978354248E-4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2.3993723823082549E-4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1.2050376361560237E-4</v>
      </c>
    </row>
    <row r="1371" spans="2:11" x14ac:dyDescent="0.25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1.8471220009486405E-5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5.6172855416982258E-3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5.9017143711069106E-3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1.5516271929953336E-2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2.1140820534550479E-3</v>
      </c>
    </row>
    <row r="1372" spans="2:11" x14ac:dyDescent="0.25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3.4237900309893783E-6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3.0986761881647624E-6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5.8498711101851192E-6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2.9455898622493996E-7</v>
      </c>
    </row>
    <row r="1373" spans="2:11" x14ac:dyDescent="0.25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25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4.190604214466032</v>
      </c>
      <c r="G1374" s="1">
        <f t="shared" ref="G1374:K1374" si="856">IFERROR(G1350/G1315,"-")</f>
        <v>3.3737507326839382</v>
      </c>
      <c r="H1374" s="1">
        <f t="shared" si="856"/>
        <v>2.1484705100107941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25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0.37869321701871805</v>
      </c>
      <c r="G1375" s="1">
        <f t="shared" si="857"/>
        <v>0.39234694141956616</v>
      </c>
      <c r="H1375" s="1">
        <f t="shared" si="857"/>
        <v>0.40759470673398185</v>
      </c>
      <c r="I1375" s="1">
        <f t="shared" si="857"/>
        <v>0.44716237283381061</v>
      </c>
      <c r="J1375" s="1">
        <f t="shared" si="857"/>
        <v>0.47304015070673194</v>
      </c>
      <c r="K1375" s="1">
        <f t="shared" si="857"/>
        <v>0.53741368632648034</v>
      </c>
    </row>
    <row r="1376" spans="2:11" x14ac:dyDescent="0.25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0.27518070496490732</v>
      </c>
      <c r="G1376" s="1">
        <f t="shared" si="858"/>
        <v>0.27850735217149558</v>
      </c>
      <c r="H1376" s="1">
        <f t="shared" si="858"/>
        <v>0.28196031786842757</v>
      </c>
      <c r="I1376" s="1">
        <f t="shared" si="858"/>
        <v>0.31562294647014977</v>
      </c>
      <c r="J1376" s="1">
        <f t="shared" si="858"/>
        <v>0.35208056044805602</v>
      </c>
      <c r="K1376" s="1">
        <f t="shared" si="858"/>
        <v>0.37941111676110872</v>
      </c>
    </row>
    <row r="1377" spans="2:11" x14ac:dyDescent="0.25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0.18297040713439941</v>
      </c>
      <c r="G1377" s="1">
        <f t="shared" si="859"/>
        <v>0.18421206937385359</v>
      </c>
      <c r="H1377" s="1">
        <f t="shared" si="859"/>
        <v>0.18617401890870111</v>
      </c>
      <c r="I1377" s="1">
        <f t="shared" si="859"/>
        <v>0.20254269855996734</v>
      </c>
      <c r="J1377" s="1">
        <f t="shared" si="859"/>
        <v>0.23896392589374188</v>
      </c>
      <c r="K1377" s="1">
        <f t="shared" si="859"/>
        <v>0.25885635198991891</v>
      </c>
    </row>
    <row r="1378" spans="2:11" x14ac:dyDescent="0.25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0.12198710645807095</v>
      </c>
      <c r="G1378" s="1">
        <f t="shared" si="860"/>
        <v>0.12383989580788567</v>
      </c>
      <c r="H1378" s="1">
        <f t="shared" si="860"/>
        <v>0.12701374451975844</v>
      </c>
      <c r="I1378" s="1">
        <f t="shared" si="860"/>
        <v>0.13743026507562361</v>
      </c>
      <c r="J1378" s="1">
        <f t="shared" si="860"/>
        <v>0.15719171234832852</v>
      </c>
      <c r="K1378" s="1">
        <f t="shared" si="860"/>
        <v>0.1698374612212572</v>
      </c>
    </row>
    <row r="1379" spans="2:11" x14ac:dyDescent="0.25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0.23440176174444094</v>
      </c>
      <c r="J1379" s="1">
        <f t="shared" si="861"/>
        <v>0.25682083559004659</v>
      </c>
      <c r="K1379" s="1">
        <f t="shared" si="861"/>
        <v>0.30257385809801834</v>
      </c>
    </row>
    <row r="1380" spans="2:11" x14ac:dyDescent="0.25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0.16910151451049596</v>
      </c>
      <c r="J1380" s="1">
        <f t="shared" si="862"/>
        <v>0.18521759918331598</v>
      </c>
      <c r="K1380" s="1">
        <f t="shared" si="862"/>
        <v>0.21650754366118416</v>
      </c>
    </row>
    <row r="1381" spans="2:11" x14ac:dyDescent="0.25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0.11310839137372303</v>
      </c>
      <c r="J1381" s="1">
        <f t="shared" si="863"/>
        <v>0.12620774932836831</v>
      </c>
      <c r="K1381" s="1">
        <f t="shared" si="863"/>
        <v>0.14577571026754596</v>
      </c>
    </row>
    <row r="1382" spans="2:11" x14ac:dyDescent="0.25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 t="str">
        <f t="shared" si="864"/>
        <v>-</v>
      </c>
      <c r="J1382" s="1">
        <f t="shared" si="864"/>
        <v>8.367281870147418E-2</v>
      </c>
      <c r="K1382" s="1">
        <f t="shared" si="864"/>
        <v>9.8453735287482733E-2</v>
      </c>
    </row>
    <row r="1383" spans="2:11" x14ac:dyDescent="0.25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0.16251369968883875</v>
      </c>
      <c r="H1383" s="1">
        <f t="shared" si="865"/>
        <v>0.16254641943535214</v>
      </c>
      <c r="I1383" s="1">
        <f t="shared" si="865"/>
        <v>0.17658818898461426</v>
      </c>
      <c r="J1383" s="1">
        <f t="shared" si="865"/>
        <v>0.19748979237684497</v>
      </c>
      <c r="K1383" s="1">
        <f t="shared" si="865"/>
        <v>0.22465437127310514</v>
      </c>
    </row>
    <row r="1384" spans="2:11" x14ac:dyDescent="0.25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0.11649393435744128</v>
      </c>
      <c r="H1384" s="1">
        <f t="shared" si="866"/>
        <v>0.1173948319409653</v>
      </c>
      <c r="I1384" s="1">
        <f t="shared" si="866"/>
        <v>0.12175519965306622</v>
      </c>
      <c r="J1384" s="1">
        <f t="shared" si="866"/>
        <v>0.14124621948205709</v>
      </c>
      <c r="K1384" s="1">
        <f t="shared" si="866"/>
        <v>0.14983316690803286</v>
      </c>
    </row>
    <row r="1385" spans="2:11" x14ac:dyDescent="0.25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7.8235828164578913E-2</v>
      </c>
      <c r="H1385" s="1">
        <f t="shared" si="867"/>
        <v>7.8256780556426556E-2</v>
      </c>
      <c r="I1385" s="1">
        <f t="shared" si="867"/>
        <v>7.8554204121621035E-2</v>
      </c>
      <c r="J1385" s="1">
        <f t="shared" si="867"/>
        <v>9.6744354715388406E-2</v>
      </c>
      <c r="K1385" s="1">
        <f t="shared" si="867"/>
        <v>9.8817701238117048E-2</v>
      </c>
    </row>
    <row r="1386" spans="2:11" x14ac:dyDescent="0.25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>
        <f t="shared" si="868"/>
        <v>5.2751439830497709E-2</v>
      </c>
      <c r="H1386" s="1">
        <f t="shared" si="868"/>
        <v>5.4457847294158299E-2</v>
      </c>
      <c r="I1386" s="1">
        <f t="shared" si="868"/>
        <v>5.7161494511856814E-2</v>
      </c>
      <c r="J1386" s="1">
        <f t="shared" si="868"/>
        <v>6.4795425629067566E-2</v>
      </c>
      <c r="K1386" s="1">
        <f t="shared" si="868"/>
        <v>6.9818924735784257E-2</v>
      </c>
    </row>
    <row r="1387" spans="2:11" x14ac:dyDescent="0.25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13.968680714886792</v>
      </c>
      <c r="G1387" s="1">
        <f t="shared" ref="G1387:K1387" si="869">IFERROR(G1363/G1334,"-")</f>
        <v>11.189596541502633</v>
      </c>
      <c r="H1387" s="1">
        <f t="shared" si="869"/>
        <v>7.0209702814264237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25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0.12391916748597501</v>
      </c>
      <c r="G1388" s="1">
        <f t="shared" si="870"/>
        <v>0.12752889912618645</v>
      </c>
      <c r="H1388" s="1">
        <f t="shared" si="870"/>
        <v>0.13534393182587467</v>
      </c>
      <c r="I1388" s="1">
        <f t="shared" si="870"/>
        <v>0.14418874971164586</v>
      </c>
      <c r="J1388" s="1">
        <f t="shared" si="870"/>
        <v>0.15988475871937108</v>
      </c>
      <c r="K1388" s="1">
        <f t="shared" si="870"/>
        <v>0.16417646244703338</v>
      </c>
    </row>
    <row r="1389" spans="2:11" x14ac:dyDescent="0.25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8.7465847585616666E-2</v>
      </c>
      <c r="G1389" s="1">
        <f t="shared" si="871"/>
        <v>8.7743615678044673E-2</v>
      </c>
      <c r="H1389" s="1">
        <f t="shared" si="871"/>
        <v>9.1024409180168755E-2</v>
      </c>
      <c r="I1389" s="1">
        <f t="shared" si="871"/>
        <v>9.7992791534727758E-2</v>
      </c>
      <c r="J1389" s="1">
        <f t="shared" si="871"/>
        <v>0.10338653490900353</v>
      </c>
      <c r="K1389" s="1">
        <f t="shared" si="871"/>
        <v>0.11377599826189919</v>
      </c>
    </row>
    <row r="1390" spans="2:11" x14ac:dyDescent="0.25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5.7949527986548691E-2</v>
      </c>
      <c r="G1390" s="1">
        <f t="shared" si="872"/>
        <v>5.812160810792192E-2</v>
      </c>
      <c r="H1390" s="1">
        <f t="shared" si="872"/>
        <v>6.0356535875300509E-2</v>
      </c>
      <c r="I1390" s="1">
        <f t="shared" si="872"/>
        <v>6.5930519291984138E-2</v>
      </c>
      <c r="J1390" s="1">
        <f t="shared" si="872"/>
        <v>7.168250955897669E-2</v>
      </c>
      <c r="K1390" s="1">
        <f t="shared" si="872"/>
        <v>7.6077383604379253E-2</v>
      </c>
    </row>
    <row r="1391" spans="2:11" x14ac:dyDescent="0.25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3.8646481387947483E-2</v>
      </c>
      <c r="G1391" s="1">
        <f t="shared" si="873"/>
        <v>3.8909646447043603E-2</v>
      </c>
      <c r="H1391" s="1">
        <f t="shared" si="873"/>
        <v>3.9706552957052554E-2</v>
      </c>
      <c r="I1391" s="1">
        <f t="shared" si="873"/>
        <v>4.2730873373561164E-2</v>
      </c>
      <c r="J1391" s="1">
        <f t="shared" si="873"/>
        <v>4.8971347863169028E-2</v>
      </c>
      <c r="K1391" s="1">
        <f t="shared" si="873"/>
        <v>5.027615723667906E-2</v>
      </c>
    </row>
    <row r="1392" spans="2:11" x14ac:dyDescent="0.25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13.968680714886791</v>
      </c>
      <c r="G1392" s="1">
        <f t="shared" ref="G1392:K1392" si="874">IFERROR(G1368/G1344,"-")</f>
        <v>11.186996076539065</v>
      </c>
      <c r="H1392" s="1">
        <f t="shared" si="874"/>
        <v>7.0144691190174777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25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0.12023751974847217</v>
      </c>
      <c r="H1393" s="1">
        <f t="shared" si="875"/>
        <v>0.12640842180183465</v>
      </c>
      <c r="I1393" s="1">
        <f t="shared" si="875"/>
        <v>0.1304216535236061</v>
      </c>
      <c r="J1393" s="1">
        <f t="shared" si="875"/>
        <v>0.14772881302943461</v>
      </c>
      <c r="K1393" s="1">
        <f t="shared" si="875"/>
        <v>0.16414331405791352</v>
      </c>
    </row>
    <row r="1394" spans="2:11" x14ac:dyDescent="0.25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8.4998076233608749E-2</v>
      </c>
      <c r="H1394" s="1">
        <f t="shared" si="876"/>
        <v>8.8863580078260215E-2</v>
      </c>
      <c r="I1394" s="1">
        <f t="shared" si="876"/>
        <v>9.1414849504143969E-2</v>
      </c>
      <c r="J1394" s="1">
        <f t="shared" si="876"/>
        <v>0.10320285242536974</v>
      </c>
      <c r="K1394" s="1">
        <f t="shared" si="876"/>
        <v>0.1101419251182351</v>
      </c>
    </row>
    <row r="1395" spans="2:11" x14ac:dyDescent="0.25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5.6422133461237166E-2</v>
      </c>
      <c r="H1395" s="1">
        <f t="shared" si="877"/>
        <v>5.9344882580119038E-2</v>
      </c>
      <c r="I1395" s="1">
        <f t="shared" si="877"/>
        <v>5.9572434763746872E-2</v>
      </c>
      <c r="J1395" s="1">
        <f t="shared" si="877"/>
        <v>6.8868360256976527E-2</v>
      </c>
      <c r="K1395" s="1">
        <f t="shared" si="877"/>
        <v>7.1100736513809507E-2</v>
      </c>
    </row>
    <row r="1396" spans="2:11" x14ac:dyDescent="0.25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 t="str">
        <f t="shared" si="878"/>
        <v>-</v>
      </c>
      <c r="H1396" s="1">
        <f t="shared" si="878"/>
        <v>3.9244701596392637E-2</v>
      </c>
      <c r="I1396" s="1">
        <f t="shared" si="878"/>
        <v>4.0673380362015017E-2</v>
      </c>
      <c r="J1396" s="1">
        <f t="shared" si="878"/>
        <v>4.6235239890059857E-2</v>
      </c>
      <c r="K1396" s="1">
        <f t="shared" si="878"/>
        <v>4.988438005056188E-2</v>
      </c>
    </row>
    <row r="1397" spans="2:11" x14ac:dyDescent="0.25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0.8125346100284222</v>
      </c>
      <c r="G1397" s="3">
        <f t="shared" ref="G1397" si="879">G1398+G1404+G1409+G1423</f>
        <v>0.77925054464142329</v>
      </c>
      <c r="H1397" s="3">
        <f t="shared" ref="H1397" si="880">H1398+H1404+H1409+H1423</f>
        <v>0.96578611128890735</v>
      </c>
      <c r="I1397" s="3">
        <f t="shared" ref="I1397" si="881">I1398+I1404+I1409+I1423</f>
        <v>1.1714193030900157</v>
      </c>
      <c r="J1397" s="3">
        <f t="shared" ref="J1397" si="882">J1398+J1404+J1409+J1423</f>
        <v>0.74863235640976988</v>
      </c>
      <c r="K1397" s="3">
        <f t="shared" ref="K1397" si="883">K1398+K1404+K1409+K1423</f>
        <v>0.35836896583879069</v>
      </c>
    </row>
    <row r="1398" spans="2:11" x14ac:dyDescent="0.25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1.8789693934665942E-3</v>
      </c>
      <c r="G1398" s="1">
        <f t="shared" ref="G1398" si="884">SUM(G1399:G1403)</f>
        <v>3.5968528588562428E-3</v>
      </c>
      <c r="H1398" s="1">
        <f t="shared" ref="H1398" si="885">SUM(H1399:H1403)</f>
        <v>3.6647920640059711E-3</v>
      </c>
      <c r="I1398" s="1">
        <f t="shared" ref="I1398" si="886">SUM(I1399:I1403)</f>
        <v>1.839727593570261E-2</v>
      </c>
      <c r="J1398" s="1">
        <f t="shared" ref="J1398" si="887">SUM(J1399:J1403)</f>
        <v>0.14649520808069136</v>
      </c>
      <c r="K1398" s="1">
        <f t="shared" ref="K1398" si="888">SUM(K1399:K1403)</f>
        <v>0.26258391859789304</v>
      </c>
    </row>
    <row r="1399" spans="2:11" x14ac:dyDescent="0.25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25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3.9592225683999599E-4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1.0537926433522907E-3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1.252482258213996E-3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1.5446241804098485E-2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5.2480683799057751E-2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0.11060154144329466</v>
      </c>
    </row>
    <row r="1401" spans="2:11" x14ac:dyDescent="0.25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9.4919037362732486E-4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1.4118718893465394E-3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1.3740101972432024E-3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1.8867058421711616E-3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8.9488248366327766E-2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0.14281005731645013</v>
      </c>
    </row>
    <row r="1402" spans="2:11" x14ac:dyDescent="0.25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5.3385676299927344E-4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1.0645125149353551E-3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8.5909132052549761E-4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9.5024261243346713E-4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4.3304667817858382E-3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9.0891243160942277E-3</v>
      </c>
    </row>
    <row r="1403" spans="2:11" x14ac:dyDescent="0.25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6.6675811222057391E-5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1.7920828802327497E-4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1.1408567699949824E-4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1.9580913351999012E-4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8.3195522054056809E-5</v>
      </c>
    </row>
    <row r="1404" spans="2:11" x14ac:dyDescent="0.25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1.5933614335215167E-2</v>
      </c>
      <c r="J1404" s="1">
        <f t="shared" ref="J1404" si="894">SUM(J1405:J1408)</f>
        <v>6.5560963002870648E-2</v>
      </c>
      <c r="K1404" s="1">
        <f t="shared" ref="K1404" si="895">SUM(K1405:K1408)</f>
        <v>7.8880972154786205E-2</v>
      </c>
    </row>
    <row r="1405" spans="2:11" x14ac:dyDescent="0.25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1.514495502141238E-2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3.6157770219386549E-2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1.3682104218018229E-2</v>
      </c>
    </row>
    <row r="1406" spans="2:11" x14ac:dyDescent="0.25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4.8123471955277244E-4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1.2717566077578801E-2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5.2320998019654407E-3</v>
      </c>
    </row>
    <row r="1407" spans="2:11" x14ac:dyDescent="0.25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3.0742459425001437E-4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1.6634399564558859E-2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5.996635166664592E-2</v>
      </c>
    </row>
    <row r="1408" spans="2:11" x14ac:dyDescent="0.25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5.1227141346455525E-5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4.1646815661572001E-7</v>
      </c>
    </row>
    <row r="1409" spans="2:11" x14ac:dyDescent="0.25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0.81051904495619698</v>
      </c>
      <c r="G1409" s="1">
        <f t="shared" ref="G1409:K1409" si="896">SUM(G1414:G1422)</f>
        <v>0.77476016516849811</v>
      </c>
      <c r="H1409" s="1">
        <f t="shared" si="896"/>
        <v>0.93658322253262094</v>
      </c>
      <c r="I1409" s="1">
        <f t="shared" si="896"/>
        <v>1.0974475191590052</v>
      </c>
      <c r="J1409" s="1">
        <f t="shared" si="896"/>
        <v>0.45408520958654242</v>
      </c>
      <c r="K1409" s="1">
        <f t="shared" si="896"/>
        <v>3.0949033783103435E-3</v>
      </c>
    </row>
    <row r="1410" spans="2:11" x14ac:dyDescent="0.25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0.79045550291150302</v>
      </c>
      <c r="G1410" s="1">
        <f t="shared" ref="G1410" si="897">G1409-G1411</f>
        <v>0.7541655238355498</v>
      </c>
      <c r="H1410" s="1">
        <f t="shared" ref="H1410" si="898">H1409-H1411</f>
        <v>0.90591543716956446</v>
      </c>
      <c r="I1410" s="1">
        <f t="shared" ref="I1410" si="899">I1409-I1411</f>
        <v>1.0468360135751915</v>
      </c>
      <c r="J1410" s="1">
        <f t="shared" ref="J1410" si="900">J1409-J1411</f>
        <v>0.38865621255512006</v>
      </c>
      <c r="K1410" s="1">
        <f t="shared" ref="K1410" si="901">K1409-K1411</f>
        <v>-3.3628267363657125E-4</v>
      </c>
    </row>
    <row r="1411" spans="2:11" x14ac:dyDescent="0.25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2.006354204469394E-2</v>
      </c>
      <c r="G1411" s="1">
        <f t="shared" ref="G1411" si="902">SUM(G1412:G1413)</f>
        <v>2.0594641332948249E-2</v>
      </c>
      <c r="H1411" s="1">
        <f t="shared" ref="H1411" si="903">SUM(H1412:H1413)</f>
        <v>3.0667785363056515E-2</v>
      </c>
      <c r="I1411" s="1">
        <f t="shared" ref="I1411" si="904">SUM(I1412:I1413)</f>
        <v>5.0611505583813658E-2</v>
      </c>
      <c r="J1411" s="1">
        <f t="shared" ref="J1411" si="905">SUM(J1412:J1413)</f>
        <v>6.5428997031422353E-2</v>
      </c>
      <c r="K1411" s="1">
        <f t="shared" ref="K1411" si="906">SUM(K1412:K1413)</f>
        <v>3.4311860519469148E-3</v>
      </c>
    </row>
    <row r="1412" spans="2:11" x14ac:dyDescent="0.25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2.006354204469394E-2</v>
      </c>
      <c r="G1412" s="1">
        <f>[1]Transport!C$26/SUM([1]Transport!C$22,[1]Transport!C$26)*G1409*(G$33+G$580)/(G$33+G$580+G$36)</f>
        <v>2.0594641332948249E-2</v>
      </c>
      <c r="H1412" s="1">
        <f>[1]Transport!D$26/SUM([1]Transport!D$22,[1]Transport!D$26)*H1409*(H$33+H$580)/(H$33+H$580+H$36)</f>
        <v>3.0667785363056515E-2</v>
      </c>
      <c r="I1412" s="1">
        <f>[1]Transport!E$26/SUM([1]Transport!E$22,[1]Transport!E$26)*I1409*(I$33+I$580)/(I$33+I$580+I$36)</f>
        <v>5.0611505583813658E-2</v>
      </c>
      <c r="J1412" s="1">
        <f>[1]Transport!F$26/SUM([1]Transport!F$22,[1]Transport!F$26)*J1409*(J$33+J$580)/(J$33+J$580+J$36)</f>
        <v>3.1096704283010611E-2</v>
      </c>
      <c r="K1412" s="1">
        <f>[1]Transport!G$26/SUM([1]Transport!G$22,[1]Transport!G$26)*K1409*(K$33+K$580)/(K$33+K$580+K$36)</f>
        <v>3.9292157319075768E-4</v>
      </c>
    </row>
    <row r="1413" spans="2:11" x14ac:dyDescent="0.25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3.4332292748411736E-2</v>
      </c>
      <c r="K1413" s="1">
        <f>(K$36+K$716)/([1]Transport!G$22+[1]Transport!G$26)*K1409</f>
        <v>3.0382644787561573E-3</v>
      </c>
    </row>
    <row r="1414" spans="2:11" x14ac:dyDescent="0.25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0.22891034198804164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0.22888316879727902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1.3924766807564134E-2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2.3951245839076993E-3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6.1775434503533828E-4</v>
      </c>
    </row>
    <row r="1415" spans="2:11" x14ac:dyDescent="0.25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6.7252813490387869E-4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1.1094976193973848E-3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1.3124987133473584E-2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4.3165408040505733E-3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7.1950097073349921E-4</v>
      </c>
    </row>
    <row r="1416" spans="2:11" x14ac:dyDescent="0.25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5.4950332678710607E-4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8.0065323456072481E-4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6.7078557649065729E-2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3.7694706619032098E-3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4.5145807170553085E-4</v>
      </c>
    </row>
    <row r="1417" spans="2:11" x14ac:dyDescent="0.25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2.458700400587569E-6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3.3081075453641535E-5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2.1432221550024014E-5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6.8231164413773101E-5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 x14ac:dyDescent="0.25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6.0266210126897922E-3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6.0131957804771541E-3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5.9671544198547262E-3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25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0.1132584845953636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1.6943131948010146E-2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8.3820638859724489E-2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0.35752604260801557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0.18288310056703311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4.0613576037702384E-4</v>
      </c>
    </row>
    <row r="1420" spans="2:11" x14ac:dyDescent="0.25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0.51920184180739948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0.39607654202539511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0.48179247053649787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0.57946985424491504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0.21116944262177553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5.236582057165307E-4</v>
      </c>
    </row>
    <row r="1421" spans="2:11" x14ac:dyDescent="0.25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0.15765333234449769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0.12553785386368349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0.13394751530005203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6.6249218453273709E-2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4.9392861976426665E-2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3.7639602474242039E-4</v>
      </c>
    </row>
    <row r="1422" spans="2:11" x14ac:dyDescent="0.25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1.4378765196246403E-2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5.4609400798974215E-5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2.2904268980108945E-4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5.2660041147495134E-5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9.0437207031835823E-5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x14ac:dyDescent="0.25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1.36595678758632E-4</v>
      </c>
      <c r="G1423" s="1">
        <f t="shared" ref="G1423" si="907">SUM(G1428:G1432)</f>
        <v>8.9352661406898832E-4</v>
      </c>
      <c r="H1423" s="1">
        <f t="shared" ref="H1423" si="908">SUM(H1428:H1432)</f>
        <v>2.5538096692280517E-2</v>
      </c>
      <c r="I1423" s="1">
        <f t="shared" ref="I1423" si="909">SUM(I1428:I1432)</f>
        <v>3.9640893660092665E-2</v>
      </c>
      <c r="J1423" s="1">
        <f t="shared" ref="J1423" si="910">SUM(J1428:J1432)</f>
        <v>8.2490975739665476E-2</v>
      </c>
      <c r="K1423" s="1">
        <f t="shared" ref="K1423" si="911">SUM(K1428:K1432)</f>
        <v>1.3809171707801063E-2</v>
      </c>
    </row>
    <row r="1424" spans="2:11" x14ac:dyDescent="0.25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1.2624193942649441E-4</v>
      </c>
      <c r="G1424" s="1">
        <f t="shared" ref="G1424" si="912">G1423-G1425</f>
        <v>7.583093620499551E-4</v>
      </c>
      <c r="H1424" s="1">
        <f t="shared" ref="H1424" si="913">H1423-H1425</f>
        <v>2.5510416642454448E-2</v>
      </c>
      <c r="I1424" s="1">
        <f t="shared" ref="I1424" si="914">I1423-I1425</f>
        <v>3.9638218797508631E-2</v>
      </c>
      <c r="J1424" s="1">
        <f t="shared" ref="J1424" si="915">J1423-J1425</f>
        <v>-0.12356418607841581</v>
      </c>
      <c r="K1424" s="1">
        <f t="shared" ref="K1424" si="916">K1423-K1425</f>
        <v>-3.4069062574615325E-2</v>
      </c>
    </row>
    <row r="1425" spans="2:11" x14ac:dyDescent="0.25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1.0353739332137582E-5</v>
      </c>
      <c r="G1425" s="1">
        <f t="shared" ref="G1425" si="917">SUM(G1426:G1427)</f>
        <v>1.3521725201903325E-4</v>
      </c>
      <c r="H1425" s="1">
        <f t="shared" ref="H1425" si="918">SUM(H1426:H1427)</f>
        <v>2.7680049826069329E-5</v>
      </c>
      <c r="I1425" s="1">
        <f t="shared" ref="I1425" si="919">SUM(I1426:I1427)</f>
        <v>2.6748625840365239E-6</v>
      </c>
      <c r="J1425" s="1">
        <f t="shared" ref="J1425" si="920">SUM(J1426:J1427)</f>
        <v>0.20605516181808128</v>
      </c>
      <c r="K1425" s="1">
        <f t="shared" ref="K1425" si="921">SUM(K1426:K1427)</f>
        <v>4.7878234282416388E-2</v>
      </c>
    </row>
    <row r="1426" spans="2:11" x14ac:dyDescent="0.25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1.0353739332137582E-5</v>
      </c>
      <c r="G1426" s="1">
        <f>[1]Transport!C$27/SUM([1]Transport!C$24,[1]Transport!C$27)*G1423*(G$45+G$612)/(G$45+G$612+G$47)</f>
        <v>1.3521725201903325E-4</v>
      </c>
      <c r="H1426" s="1">
        <f>[1]Transport!D$27/SUM([1]Transport!D$24,[1]Transport!D$27)*H1423*(H$45+H$612)/(H$45+H$612+H$47)</f>
        <v>2.7680049826069329E-5</v>
      </c>
      <c r="I1426" s="1">
        <f>[1]Transport!E$27/SUM([1]Transport!E$24,[1]Transport!E$27)*I1423*(I$45+I$612)/(I$45+I$612+I$47)</f>
        <v>2.6748625840365239E-6</v>
      </c>
      <c r="J1426" s="1">
        <f>[1]Transport!F$27/SUM([1]Transport!F$24,[1]Transport!F$27)*J1423*(J$45+J$612)/(J$45+J$612+J$47)</f>
        <v>2.0825852392739049E-5</v>
      </c>
      <c r="K1426" s="1">
        <f>[1]Transport!G$27/SUM([1]Transport!G$24,[1]Transport!G$27)*K1423*(K$45+K$612)/(K$45+K$612+K$47)</f>
        <v>3.6784264358715932E-6</v>
      </c>
    </row>
    <row r="1427" spans="2:11" x14ac:dyDescent="0.25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0.20603433596568854</v>
      </c>
      <c r="K1427" s="1">
        <f>(K$47+K$714)/([1]Transport!G$24+[1]Transport!G$27)*K1423</f>
        <v>4.7874555855980515E-2</v>
      </c>
    </row>
    <row r="1428" spans="2:11" x14ac:dyDescent="0.25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1.36595678758632E-4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1.3732654976938101E-4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1.3542219648174925E-4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25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2.8433170911177692E-4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2.2097080663013367E-3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1.1813319471158056E-3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3.5362180881496753E-3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6.3979577725790883E-4</v>
      </c>
    </row>
    <row r="1430" spans="2:11" x14ac:dyDescent="0.25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2.5330729037720148E-4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1.5452632139046076E-3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2.7829893564773138E-3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3.0357771172344109E-3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1.0159805522009168E-3</v>
      </c>
    </row>
    <row r="1431" spans="2:11" x14ac:dyDescent="0.25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2.1856106481062891E-4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2.1578622251078188E-2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3.563741998447225E-2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7.5818317142716501E-2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1.2152526076185841E-2</v>
      </c>
    </row>
    <row r="1432" spans="2:11" x14ac:dyDescent="0.25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6.9080964514637981E-5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3.915237202728835E-5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1.0066339156489461E-4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8.6930215639628094E-7</v>
      </c>
    </row>
    <row r="1433" spans="2:11" x14ac:dyDescent="0.25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0.13097330748148131</v>
      </c>
      <c r="G1433" s="3">
        <f t="shared" ref="G1433" si="922">SUM(G1434:G1456)</f>
        <v>0.13169004485769645</v>
      </c>
      <c r="H1433" s="3">
        <f t="shared" ref="H1433" si="923">SUM(H1434:H1456)</f>
        <v>0.13275529117704754</v>
      </c>
      <c r="I1433" s="3">
        <f t="shared" ref="I1433" si="924">SUM(I1434:I1456)</f>
        <v>0.13450674994336148</v>
      </c>
      <c r="J1433" s="3">
        <f t="shared" ref="J1433" si="925">SUM(J1434:J1456)</f>
        <v>0.13479550087901984</v>
      </c>
      <c r="K1433" s="3">
        <f t="shared" ref="K1433" si="926">SUM(K1434:K1456)</f>
        <v>0.13120429855419183</v>
      </c>
    </row>
    <row r="1434" spans="2:11" x14ac:dyDescent="0.25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25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1.4993307313204929E-4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4.0542520656439959E-4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4.9092208891010885E-4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6.9005582142836353E-3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2.5615397999509317E-2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5.9152149368315879E-2</v>
      </c>
    </row>
    <row r="1436" spans="2:11" x14ac:dyDescent="0.25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2.6119887616067128E-4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3.9314274504789255E-4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3.8638255611490012E-4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5.9753704773193351E-4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3.1614848904882101E-2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5.4731867687804615E-2</v>
      </c>
    </row>
    <row r="1437" spans="2:11" x14ac:dyDescent="0.25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9.767998927742945E-5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1.9709125767836745E-4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1.6035220059769676E-4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1.9228632644632135E-4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1.0236958822434634E-3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2.3563384205061051E-3</v>
      </c>
    </row>
    <row r="1438" spans="2:11" x14ac:dyDescent="0.25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8.4301089188042979E-6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2.3244083554720807E-5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1.6154563129044204E-5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3.0829384026372787E-5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1.4152321815377592E-5</v>
      </c>
    </row>
    <row r="1439" spans="2:11" x14ac:dyDescent="0.25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3.5500041385593769E-3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9.5760924034402756E-3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3.7153874891848382E-3</v>
      </c>
    </row>
    <row r="1440" spans="2:11" x14ac:dyDescent="0.25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8.137751991140759E-5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2.3996938143649488E-3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1.0253185360997966E-3</v>
      </c>
    </row>
    <row r="1441" spans="2:11" x14ac:dyDescent="0.25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3.4772301324338614E-5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2.1563455778008918E-3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8.6974732836921486E-3</v>
      </c>
    </row>
    <row r="1442" spans="2:11" x14ac:dyDescent="0.25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4.3165748621728989E-6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4.1002845647109998E-8</v>
      </c>
    </row>
    <row r="1443" spans="2:11" x14ac:dyDescent="0.25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3.7201066573513887E-2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3.7202000766821577E-2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2.5478442913700106E-3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4.6117926398418091E-4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1.2996370484196371E-4</v>
      </c>
    </row>
    <row r="1444" spans="2:11" x14ac:dyDescent="0.25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7.8345448401024911E-5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1.3202112178593056E-4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1.7202664467469183E-3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5.8969090159760845E-4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1.0637203911113248E-4</v>
      </c>
    </row>
    <row r="1445" spans="2:11" x14ac:dyDescent="0.25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4.2990847850380425E-5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6.3776671717564283E-5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5.9519124398085804E-3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3.5698128858157869E-4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4.6579783263384954E-5</v>
      </c>
    </row>
    <row r="1446" spans="2:11" x14ac:dyDescent="0.25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1.2969998624281611E-7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1.7975613028081708E-6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1.2079094460157576E-6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4.4143728142841163E-6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 x14ac:dyDescent="0.25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5.9966383285887652E-2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4.7983658628358822E-2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2.9978639122862725E-2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25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1.4034897121780578E-2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2.1246356198406976E-3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1.1151637361019777E-2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5.1588567688270033E-2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2.8676876800341661E-2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6.6785978256844717E-5</v>
      </c>
    </row>
    <row r="1449" spans="2:11" x14ac:dyDescent="0.25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4.5412429161697458E-2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3.4783986447612179E-2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4.2940606082403181E-2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5.4781642274087772E-2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2.2645157011989433E-2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5.9487673067455945E-5</v>
      </c>
    </row>
    <row r="1450" spans="2:11" x14ac:dyDescent="0.25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9.1359361948701086E-3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7.3055416825186861E-3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7.8376481977508912E-3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3.9447550139644939E-3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3.5427047074871165E-3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2.9114909144615954E-5</v>
      </c>
    </row>
    <row r="1451" spans="2:11" x14ac:dyDescent="0.25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5.5568868153840442E-4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2.1248446903387874E-6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9.0767961747596327E-6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2.2076157990949512E-6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4.4218447644731813E-6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x14ac:dyDescent="0.25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1.3591610971369593E-3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1.095426093279108E-3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6.7936164795755498E-4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25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3.4187339489444088E-5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2.7806381113335102E-4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1.5369410073726842E-4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5.3325412593200673E-4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9.9801570400557721E-5</v>
      </c>
    </row>
    <row r="1454" spans="2:11" x14ac:dyDescent="0.25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2.153063237801027E-5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1.3692059444982355E-4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2.5683928348925364E-4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3.1322815092113678E-4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1.0917305515780239E-4</v>
      </c>
    </row>
    <row r="1455" spans="2:11" x14ac:dyDescent="0.25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1.2331681568175404E-5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1.2801267058972117E-3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2.1835598391018144E-3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5.2417119813064818E-3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8.6425043955062853E-4</v>
      </c>
    </row>
    <row r="1456" spans="2:11" x14ac:dyDescent="0.25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2.7138065929070333E-6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1.5629291541973468E-6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4.6598881703432492E-6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4.1291132986137302E-8</v>
      </c>
    </row>
    <row r="1457" spans="2:11" x14ac:dyDescent="0.25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25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25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0.37869321701871822</v>
      </c>
      <c r="G1459" s="1">
        <f t="shared" si="933"/>
        <v>0.3847295852006275</v>
      </c>
      <c r="H1459" s="1">
        <f t="shared" si="933"/>
        <v>0.39195931574324233</v>
      </c>
      <c r="I1459" s="1">
        <f t="shared" si="933"/>
        <v>0.44674674278714516</v>
      </c>
      <c r="J1459" s="1">
        <f t="shared" si="933"/>
        <v>0.4880919253565294</v>
      </c>
      <c r="K1459" s="1">
        <f t="shared" si="933"/>
        <v>0.53482210642283989</v>
      </c>
    </row>
    <row r="1460" spans="2:11" x14ac:dyDescent="0.25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0.2751807049649076</v>
      </c>
      <c r="G1460" s="1">
        <f t="shared" si="934"/>
        <v>0.27845497032301697</v>
      </c>
      <c r="H1460" s="1">
        <f t="shared" si="934"/>
        <v>0.28120792472292672</v>
      </c>
      <c r="I1460" s="1">
        <f t="shared" si="934"/>
        <v>0.31670917340474586</v>
      </c>
      <c r="J1460" s="1">
        <f t="shared" si="934"/>
        <v>0.35328492268017164</v>
      </c>
      <c r="K1460" s="1">
        <f t="shared" si="934"/>
        <v>0.38324939234864458</v>
      </c>
    </row>
    <row r="1461" spans="2:11" x14ac:dyDescent="0.25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0.18297040713439905</v>
      </c>
      <c r="G1461" s="1">
        <f t="shared" si="935"/>
        <v>0.18514696155576552</v>
      </c>
      <c r="H1461" s="1">
        <f t="shared" si="935"/>
        <v>0.18665326580137129</v>
      </c>
      <c r="I1461" s="1">
        <f t="shared" si="935"/>
        <v>0.20235498169661867</v>
      </c>
      <c r="J1461" s="1">
        <f t="shared" si="935"/>
        <v>0.2363938886563407</v>
      </c>
      <c r="K1461" s="1">
        <f t="shared" si="935"/>
        <v>0.25924812320299184</v>
      </c>
    </row>
    <row r="1462" spans="2:11" x14ac:dyDescent="0.25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0.12643429100140424</v>
      </c>
      <c r="H1462" s="1">
        <f t="shared" si="936"/>
        <v>0.12970428885354868</v>
      </c>
      <c r="I1462" s="1">
        <f t="shared" si="936"/>
        <v>0.14160027405644665</v>
      </c>
      <c r="J1462" s="1">
        <f t="shared" si="936"/>
        <v>0.15744609800454187</v>
      </c>
      <c r="K1462" s="1">
        <f t="shared" si="936"/>
        <v>0.17010917734468969</v>
      </c>
    </row>
    <row r="1463" spans="2:11" x14ac:dyDescent="0.25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0.23440176174444077</v>
      </c>
      <c r="J1463" s="1">
        <f t="shared" si="937"/>
        <v>0.26484189554105592</v>
      </c>
      <c r="K1463" s="1">
        <f t="shared" si="937"/>
        <v>0.2715508835469892</v>
      </c>
    </row>
    <row r="1464" spans="2:11" x14ac:dyDescent="0.25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0.16910151451049593</v>
      </c>
      <c r="J1464" s="1">
        <f t="shared" si="938"/>
        <v>0.18869127942615008</v>
      </c>
      <c r="K1464" s="1">
        <f t="shared" si="938"/>
        <v>0.19596693008696722</v>
      </c>
    </row>
    <row r="1465" spans="2:11" x14ac:dyDescent="0.25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0.11310839137372299</v>
      </c>
      <c r="J1465" s="1">
        <f t="shared" si="939"/>
        <v>0.1296317050358215</v>
      </c>
      <c r="K1465" s="1">
        <f t="shared" si="939"/>
        <v>0.14503922686578577</v>
      </c>
    </row>
    <row r="1466" spans="2:11" x14ac:dyDescent="0.25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 t="str">
        <f t="shared" si="940"/>
        <v>-</v>
      </c>
      <c r="J1466" s="1">
        <f t="shared" si="940"/>
        <v>8.4263434357567724E-2</v>
      </c>
      <c r="K1466" s="1">
        <f t="shared" si="940"/>
        <v>9.8453735287482733E-2</v>
      </c>
    </row>
    <row r="1467" spans="2:11" x14ac:dyDescent="0.25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0.16251369968883836</v>
      </c>
      <c r="H1467" s="1">
        <f t="shared" si="941"/>
        <v>0.1625370749728271</v>
      </c>
      <c r="I1467" s="1">
        <f t="shared" si="941"/>
        <v>0.18297213350718269</v>
      </c>
      <c r="J1467" s="1">
        <f t="shared" si="941"/>
        <v>0.19254917555551812</v>
      </c>
      <c r="K1467" s="1">
        <f t="shared" si="941"/>
        <v>0.21038088341495875</v>
      </c>
    </row>
    <row r="1468" spans="2:11" x14ac:dyDescent="0.25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0.11649393435744136</v>
      </c>
      <c r="H1468" s="1">
        <f t="shared" si="942"/>
        <v>0.11899180266618041</v>
      </c>
      <c r="I1468" s="1">
        <f t="shared" si="942"/>
        <v>0.13106804823904178</v>
      </c>
      <c r="J1468" s="1">
        <f t="shared" si="942"/>
        <v>0.1366119141151757</v>
      </c>
      <c r="K1468" s="1">
        <f t="shared" si="942"/>
        <v>0.14784141153095448</v>
      </c>
    </row>
    <row r="1469" spans="2:11" x14ac:dyDescent="0.25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7.8235828164578802E-2</v>
      </c>
      <c r="H1469" s="1">
        <f t="shared" si="943"/>
        <v>7.965579724730032E-2</v>
      </c>
      <c r="I1469" s="1">
        <f t="shared" si="943"/>
        <v>8.873047734489381E-2</v>
      </c>
      <c r="J1469" s="1">
        <f t="shared" si="943"/>
        <v>9.4703294069766936E-2</v>
      </c>
      <c r="K1469" s="1">
        <f t="shared" si="943"/>
        <v>0.10317632175102009</v>
      </c>
    </row>
    <row r="1470" spans="2:11" x14ac:dyDescent="0.25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>
        <f t="shared" si="944"/>
        <v>5.2751439830497848E-2</v>
      </c>
      <c r="H1470" s="1">
        <f t="shared" si="944"/>
        <v>5.4338055161695077E-2</v>
      </c>
      <c r="I1470" s="1">
        <f t="shared" si="944"/>
        <v>5.6359507258565276E-2</v>
      </c>
      <c r="J1470" s="1">
        <f t="shared" si="944"/>
        <v>6.4697310271800576E-2</v>
      </c>
      <c r="K1470" s="1" t="str">
        <f t="shared" si="944"/>
        <v>-</v>
      </c>
    </row>
    <row r="1471" spans="2:11" x14ac:dyDescent="0.25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9.950249594195661</v>
      </c>
      <c r="G1471" s="1">
        <f t="shared" ref="G1471:K1471" si="945">IFERROR(G1447/G1418,"-")</f>
        <v>7.9797266512003144</v>
      </c>
      <c r="H1471" s="1">
        <f t="shared" si="945"/>
        <v>5.0239422367072866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25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0.12391916748597497</v>
      </c>
      <c r="G1472" s="1">
        <f t="shared" si="946"/>
        <v>0.12539804484555298</v>
      </c>
      <c r="H1472" s="1">
        <f t="shared" si="946"/>
        <v>0.13304166506869824</v>
      </c>
      <c r="I1472" s="1">
        <f t="shared" si="946"/>
        <v>0.14429317459492233</v>
      </c>
      <c r="J1472" s="1">
        <f t="shared" si="946"/>
        <v>0.15680441063951983</v>
      </c>
      <c r="K1472" s="1">
        <f t="shared" si="946"/>
        <v>0.16444249625998453</v>
      </c>
    </row>
    <row r="1473" spans="2:11" x14ac:dyDescent="0.25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8.7465847585616666E-2</v>
      </c>
      <c r="G1473" s="1">
        <f t="shared" si="947"/>
        <v>8.7821374802302593E-2</v>
      </c>
      <c r="H1473" s="1">
        <f t="shared" si="947"/>
        <v>8.9126768698952183E-2</v>
      </c>
      <c r="I1473" s="1">
        <f t="shared" si="947"/>
        <v>9.4537518859322947E-2</v>
      </c>
      <c r="J1473" s="1">
        <f t="shared" si="947"/>
        <v>0.10723690289105443</v>
      </c>
      <c r="K1473" s="1">
        <f t="shared" si="947"/>
        <v>0.11360019267922655</v>
      </c>
    </row>
    <row r="1474" spans="2:11" x14ac:dyDescent="0.25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5.7949527986548552E-2</v>
      </c>
      <c r="G1474" s="1">
        <f t="shared" si="948"/>
        <v>5.8193934798753851E-2</v>
      </c>
      <c r="H1474" s="1">
        <f t="shared" si="948"/>
        <v>5.8512830045365144E-2</v>
      </c>
      <c r="I1474" s="1">
        <f t="shared" si="948"/>
        <v>5.9544174347456978E-2</v>
      </c>
      <c r="J1474" s="1">
        <f t="shared" si="948"/>
        <v>7.1725034058117851E-2</v>
      </c>
      <c r="K1474" s="1">
        <f t="shared" si="948"/>
        <v>7.7351797656577806E-2</v>
      </c>
    </row>
    <row r="1475" spans="2:11" x14ac:dyDescent="0.25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3.8646481387947539E-2</v>
      </c>
      <c r="G1475" s="1">
        <f t="shared" si="949"/>
        <v>3.8909870081905398E-2</v>
      </c>
      <c r="H1475" s="1">
        <f t="shared" si="949"/>
        <v>3.9629276894374205E-2</v>
      </c>
      <c r="I1475" s="1">
        <f t="shared" si="949"/>
        <v>4.1922029512123926E-2</v>
      </c>
      <c r="J1475" s="1">
        <f t="shared" si="949"/>
        <v>4.8894088059537238E-2</v>
      </c>
      <c r="K1475" s="1" t="str">
        <f t="shared" si="949"/>
        <v>-</v>
      </c>
    </row>
    <row r="1476" spans="2:11" x14ac:dyDescent="0.25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9.9502495941956646</v>
      </c>
      <c r="G1476" s="1">
        <f t="shared" ref="G1476:K1476" si="950">IFERROR(G1452/G1428,"-")</f>
        <v>7.9767976048237506</v>
      </c>
      <c r="H1476" s="1">
        <f t="shared" si="950"/>
        <v>5.0166196207658764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25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0.12023751974847205</v>
      </c>
      <c r="H1477" s="1">
        <f t="shared" si="951"/>
        <v>0.12583735171803984</v>
      </c>
      <c r="I1477" s="1">
        <f t="shared" si="951"/>
        <v>0.13010238241038768</v>
      </c>
      <c r="J1477" s="1">
        <f t="shared" si="951"/>
        <v>0.15079786162482747</v>
      </c>
      <c r="K1477" s="1">
        <f t="shared" si="951"/>
        <v>0.155989729767045</v>
      </c>
    </row>
    <row r="1478" spans="2:11" x14ac:dyDescent="0.25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8.4998076233608874E-2</v>
      </c>
      <c r="H1478" s="1">
        <f t="shared" si="952"/>
        <v>8.8606648509964428E-2</v>
      </c>
      <c r="I1478" s="1">
        <f t="shared" si="952"/>
        <v>9.2288992371267559E-2</v>
      </c>
      <c r="J1478" s="1">
        <f t="shared" si="952"/>
        <v>0.10317890241115173</v>
      </c>
      <c r="K1478" s="1">
        <f t="shared" si="952"/>
        <v>0.10745585131654439</v>
      </c>
    </row>
    <row r="1479" spans="2:11" x14ac:dyDescent="0.25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5.6422133461237138E-2</v>
      </c>
      <c r="H1479" s="1">
        <f t="shared" si="953"/>
        <v>5.9323838704913118E-2</v>
      </c>
      <c r="I1479" s="1">
        <f t="shared" si="953"/>
        <v>6.1271546594933744E-2</v>
      </c>
      <c r="J1479" s="1">
        <f t="shared" si="953"/>
        <v>6.9135166524993588E-2</v>
      </c>
      <c r="K1479" s="1">
        <f t="shared" si="953"/>
        <v>7.1116937674729097E-2</v>
      </c>
    </row>
    <row r="1480" spans="2:11" x14ac:dyDescent="0.25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 t="str">
        <f t="shared" si="954"/>
        <v>-</v>
      </c>
      <c r="H1480" s="1">
        <f t="shared" si="954"/>
        <v>3.9284434025700213E-2</v>
      </c>
      <c r="I1480" s="1">
        <f t="shared" si="954"/>
        <v>3.9919143420174372E-2</v>
      </c>
      <c r="J1480" s="1">
        <f t="shared" si="954"/>
        <v>4.6291785900529306E-2</v>
      </c>
      <c r="K1480" s="1">
        <f t="shared" si="954"/>
        <v>4.7499172390542521E-2</v>
      </c>
    </row>
    <row r="1481" spans="2:11" x14ac:dyDescent="0.25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0.34812655233284884</v>
      </c>
      <c r="I1481" s="3">
        <f t="shared" si="955"/>
        <v>0.4426134819667506</v>
      </c>
      <c r="J1481" s="3">
        <f t="shared" si="955"/>
        <v>0.46836782456147874</v>
      </c>
      <c r="K1481" s="3">
        <f t="shared" si="955"/>
        <v>0.49136705190506269</v>
      </c>
    </row>
    <row r="1482" spans="2:11" x14ac:dyDescent="0.25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0.34812655233284884</v>
      </c>
      <c r="I1482" s="1">
        <f t="shared" si="956"/>
        <v>0.4426134819667506</v>
      </c>
      <c r="J1482" s="1">
        <f t="shared" si="956"/>
        <v>0.46836782456147874</v>
      </c>
      <c r="K1482" s="1">
        <f t="shared" si="956"/>
        <v>0.49136705190506269</v>
      </c>
    </row>
    <row r="1483" spans="2:11" x14ac:dyDescent="0.25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2:11" x14ac:dyDescent="0.25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2.8555614951246824E-2</v>
      </c>
      <c r="I1484" s="3">
        <f t="shared" si="960"/>
        <v>2.9990229902493611E-2</v>
      </c>
      <c r="J1484" s="3">
        <f t="shared" si="960"/>
        <v>3.1735270862320301E-2</v>
      </c>
      <c r="K1484" s="3">
        <f t="shared" si="960"/>
        <v>3.3293633053523473E-2</v>
      </c>
    </row>
    <row r="1485" spans="2:11" x14ac:dyDescent="0.25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2:11" x14ac:dyDescent="0.25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25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8.2026535350122873E-2</v>
      </c>
      <c r="I1487" s="1">
        <f t="shared" si="961"/>
        <v>6.7757154095786212E-2</v>
      </c>
      <c r="J1487" s="1">
        <f t="shared" si="961"/>
        <v>6.7757154095786268E-2</v>
      </c>
      <c r="K1487" s="1">
        <f t="shared" si="961"/>
        <v>6.7757154095786129E-2</v>
      </c>
    </row>
    <row r="1488" spans="2:11" x14ac:dyDescent="0.25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0.6520227065267854</v>
      </c>
      <c r="I1488" s="3">
        <f t="shared" ref="I1488:I1489" si="964">I1489</f>
        <v>0.72454506142995201</v>
      </c>
      <c r="J1488" s="3">
        <f t="shared" ref="J1488:J1489" si="965">J1489</f>
        <v>0.76670415207523457</v>
      </c>
      <c r="K1488" s="3">
        <f t="shared" ref="K1488:K1489" si="966">K1489</f>
        <v>0.80435320106506514</v>
      </c>
    </row>
    <row r="1489" spans="2:11" x14ac:dyDescent="0.25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0.6520227065267854</v>
      </c>
      <c r="I1489" s="1">
        <f t="shared" si="964"/>
        <v>0.72454506142995201</v>
      </c>
      <c r="J1489" s="1">
        <f t="shared" si="965"/>
        <v>0.76670415207523457</v>
      </c>
      <c r="K1489" s="1">
        <f t="shared" si="966"/>
        <v>0.80435320106506514</v>
      </c>
    </row>
    <row r="1490" spans="2:11" x14ac:dyDescent="0.25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2:11" x14ac:dyDescent="0.25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3.5033254550912878E-2</v>
      </c>
      <c r="I1491" s="3">
        <f t="shared" ref="I1491" si="972">I1492</f>
        <v>3.6588509101825824E-2</v>
      </c>
      <c r="J1491" s="3">
        <f t="shared" ref="J1491" si="973">J1492</f>
        <v>3.8717484032322634E-2</v>
      </c>
      <c r="K1491" s="3">
        <f t="shared" ref="K1491" si="974">K1492</f>
        <v>4.0618708186581282E-2</v>
      </c>
    </row>
    <row r="1492" spans="2:11" x14ac:dyDescent="0.25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2:11" x14ac:dyDescent="0.25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25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5.3730114304652202E-2</v>
      </c>
      <c r="I1494" s="1">
        <f t="shared" si="975"/>
        <v>5.0498597050147927E-2</v>
      </c>
      <c r="J1494" s="1">
        <f t="shared" si="975"/>
        <v>5.0498597050147961E-2</v>
      </c>
      <c r="K1494" s="1">
        <f t="shared" si="975"/>
        <v>5.049859705014785E-2</v>
      </c>
    </row>
    <row r="1495" spans="2:11" x14ac:dyDescent="0.25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2.4072619071423547</v>
      </c>
      <c r="G1495" s="3">
        <f t="shared" ref="G1495:K1495" si="976">SUM(G1496,G1501,G1506)</f>
        <v>1.6770881528787387</v>
      </c>
      <c r="H1495" s="3">
        <f t="shared" si="976"/>
        <v>1.3965286821415361</v>
      </c>
      <c r="I1495" s="3">
        <f t="shared" si="976"/>
        <v>1.1008475810277574</v>
      </c>
      <c r="J1495" s="3">
        <f t="shared" si="976"/>
        <v>0.95263652797083131</v>
      </c>
      <c r="K1495" s="3">
        <f t="shared" si="976"/>
        <v>0.56590777984617746</v>
      </c>
    </row>
    <row r="1496" spans="2:11" x14ac:dyDescent="0.25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2.2175735465719067E-3</v>
      </c>
      <c r="G1496" s="1">
        <f t="shared" ref="G1496:K1496" si="978">SUM(G1497:G1500)</f>
        <v>5.0384488617952576E-2</v>
      </c>
      <c r="H1496" s="1">
        <f t="shared" si="978"/>
        <v>5.0553301261253264E-2</v>
      </c>
      <c r="I1496" s="1">
        <f t="shared" si="978"/>
        <v>4.3717631273093652E-2</v>
      </c>
      <c r="J1496" s="1">
        <f t="shared" si="978"/>
        <v>1.8892915610957449E-3</v>
      </c>
      <c r="K1496" s="1">
        <f t="shared" si="978"/>
        <v>7.2547888835321456E-2</v>
      </c>
    </row>
    <row r="1497" spans="2:11" x14ac:dyDescent="0.25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1.691916206408227E-3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4.951107774729932E-2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4.9555709346480459E-2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4.2642010755109046E-2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9.1444345719598292E-4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7.1932238184533995E-2</v>
      </c>
    </row>
    <row r="1498" spans="2:11" x14ac:dyDescent="0.25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3.4837501674955416E-4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5.0699665959329145E-4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5.3307574173877407E-4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5.1809136467605816E-4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2.774454810092091E-4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1.9290193371841342E-4</v>
      </c>
    </row>
    <row r="1499" spans="2:11" x14ac:dyDescent="0.25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8.6320998304594427E-5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1.860170825654507E-4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2.24266143971195E-4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2.6851719976614814E-4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2.7758008852267821E-4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1.5642237594009375E-4</v>
      </c>
    </row>
    <row r="1500" spans="2:11" x14ac:dyDescent="0.25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9.0961325109531404E-5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1.8039712849451153E-4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2.402500290628296E-4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2.8901195354239623E-4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4.1982253436787474E-4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2.6632634112895576E-4</v>
      </c>
    </row>
    <row r="1501" spans="2:11" x14ac:dyDescent="0.25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1.4543957344771529E-4</v>
      </c>
      <c r="J1501" s="1">
        <f t="shared" si="982"/>
        <v>5.3683837475773232E-4</v>
      </c>
      <c r="K1501" s="1">
        <f t="shared" si="982"/>
        <v>4.7708713880586237E-4</v>
      </c>
    </row>
    <row r="1502" spans="2:11" x14ac:dyDescent="0.25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4.5912984081011324E-5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1.9111750353980112E-4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1.5315480908428456E-4</v>
      </c>
    </row>
    <row r="1503" spans="2:11" x14ac:dyDescent="0.25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4.0817524841381529E-5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1.4969400868285369E-4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1.1218325262785474E-4</v>
      </c>
    </row>
    <row r="1504" spans="2:11" x14ac:dyDescent="0.25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3.6978745666074477E-5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1.2189280263174341E-4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1.2237520293307847E-4</v>
      </c>
    </row>
    <row r="1505" spans="2:11" x14ac:dyDescent="0.25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2.1730318859247962E-5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7.4134059903334048E-5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8.9373874160644586E-5</v>
      </c>
    </row>
    <row r="1506" spans="2:11" x14ac:dyDescent="0.25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2.4050443335957827</v>
      </c>
      <c r="G1506" s="1">
        <f t="shared" ref="G1506:K1506" si="986">SUM(G1511:G1515)</f>
        <v>1.6267036642607862</v>
      </c>
      <c r="H1506" s="1">
        <f t="shared" si="986"/>
        <v>1.3459753808802828</v>
      </c>
      <c r="I1506" s="1">
        <f t="shared" si="986"/>
        <v>1.0569845101812161</v>
      </c>
      <c r="J1506" s="1">
        <f t="shared" si="986"/>
        <v>0.95021039803497787</v>
      </c>
      <c r="K1506" s="1">
        <f t="shared" si="986"/>
        <v>0.49288280387205013</v>
      </c>
    </row>
    <row r="1507" spans="2:11" x14ac:dyDescent="0.25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2.2733882113997934</v>
      </c>
      <c r="G1507" s="1">
        <f t="shared" ref="G1507:K1507" si="987">G1506-G1508</f>
        <v>1.5376536372185821</v>
      </c>
      <c r="H1507" s="1">
        <f t="shared" si="987"/>
        <v>1.2722902783000578</v>
      </c>
      <c r="I1507" s="1">
        <f t="shared" si="987"/>
        <v>0.99910734063736284</v>
      </c>
      <c r="J1507" s="1">
        <f t="shared" si="987"/>
        <v>0.48683638273439983</v>
      </c>
      <c r="K1507" s="1">
        <f t="shared" si="987"/>
        <v>-1.1344171364319755E-3</v>
      </c>
    </row>
    <row r="1508" spans="2:11" x14ac:dyDescent="0.25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0.13165612219598921</v>
      </c>
      <c r="G1508" s="1">
        <f t="shared" ref="G1508" si="990">SUM(G1509:G1510)</f>
        <v>8.9050027042204008E-2</v>
      </c>
      <c r="H1508" s="1">
        <f t="shared" ref="H1508" si="991">SUM(H1509:H1510)</f>
        <v>7.3685102580224884E-2</v>
      </c>
      <c r="I1508" s="1">
        <f t="shared" ref="I1508" si="992">SUM(I1509:I1510)</f>
        <v>5.7877169543853212E-2</v>
      </c>
      <c r="J1508" s="1">
        <f t="shared" ref="J1508" si="993">SUM(J1509:J1510)</f>
        <v>0.46337401530057803</v>
      </c>
      <c r="K1508" s="1">
        <f t="shared" ref="K1508" si="994">SUM(K1509:K1510)</f>
        <v>0.49401722100848211</v>
      </c>
    </row>
    <row r="1509" spans="2:11" x14ac:dyDescent="0.25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0.13165612219598921</v>
      </c>
      <c r="G1509" s="1">
        <f>[1]Transport!C$25/SUM([1]Transport!C$21,[1]Transport!C$25)*G1506*(G$34+G$598)/(G$34+G$598+G$37)</f>
        <v>8.9050027042204008E-2</v>
      </c>
      <c r="H1509" s="1">
        <f>[1]Transport!D$25/SUM([1]Transport!D$21,[1]Transport!D$25)*H1506*(H$34+H$598)/(H$34+H$598+H$37)</f>
        <v>7.3685102580224884E-2</v>
      </c>
      <c r="I1509" s="1">
        <f>[1]Transport!E$25/SUM([1]Transport!E$21,[1]Transport!E$25)*I1506*(I$34+I$598)/(I$34+I$598+I$37)</f>
        <v>5.7877169543853212E-2</v>
      </c>
      <c r="J1509" s="1">
        <f>[1]Transport!F$25/SUM([1]Transport!F$21,[1]Transport!F$25)*J1506*(J$34+J$598)/(J$34+J$598+J$37)</f>
        <v>0.4063108446943452</v>
      </c>
      <c r="K1509" s="1">
        <f>[1]Transport!G$25/SUM([1]Transport!G$21,[1]Transport!G$25)*K1506*(K$34+K$598)/(K$34+K$598+K$37)</f>
        <v>0.41699453617565024</v>
      </c>
    </row>
    <row r="1510" spans="2:11" x14ac:dyDescent="0.25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5.7063170606232845E-2</v>
      </c>
      <c r="K1510" s="1">
        <f>(K$37+K$717)/([1]Transport!G$21+[1]Transport!G$25)*K1506</f>
        <v>7.7022684832831867E-2</v>
      </c>
    </row>
    <row r="1511" spans="2:11" x14ac:dyDescent="0.25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2.0060958022835917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1.3977549596893402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0.95315532466607011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0.45316905410518504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25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4.4188231397255862E-2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5.6225569705093598E-2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0.2317760919044049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0.49118565258594421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0.94229848011499451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0.49142666701637044</v>
      </c>
    </row>
    <row r="1513" spans="2:11" x14ac:dyDescent="0.25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0.11182644624792756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0.16296380533934884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0.15010841020521229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0.10226871748680268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7.663932143604185E-4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3.9917936922561806E-4</v>
      </c>
    </row>
    <row r="1514" spans="2:11" x14ac:dyDescent="0.25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0.16135826732663636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4.693799268464382E-3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5.2313825545129283E-3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5.0144378280627174E-3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1.9672842646846329E-3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3.8944027344447178E-4</v>
      </c>
    </row>
    <row r="1515" spans="2:11" x14ac:dyDescent="0.25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8.1575586340371126E-2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5.0655302585392147E-3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5.7041715500826149E-3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5.3466481752212401E-3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5.1782404409382934E-3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6.6751721300963148E-4</v>
      </c>
    </row>
    <row r="1516" spans="2:11" x14ac:dyDescent="0.25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25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1.8778454486075586E-2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0.5522230989825424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0.552727543692901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0.47566248771255226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1.0578715423045757E-2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0.85690969083115109</v>
      </c>
    </row>
    <row r="1518" spans="2:11" x14ac:dyDescent="0.25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2.1893712802008056E-3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3.1896121210105025E-3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3.3579399912503443E-3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3.2739201886269882E-3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1.8141848150164111E-3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1.2814187882675323E-3</v>
      </c>
    </row>
    <row r="1519" spans="2:11" x14ac:dyDescent="0.25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3.5306525058282246E-4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7.6270302031612941E-4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9.2219046120220948E-4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1.1093326504985209E-3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1.1684102815434166E-3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6.7803485171507444E-4</v>
      </c>
    </row>
    <row r="1520" spans="2:11" x14ac:dyDescent="0.25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3.424742539183018E-4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6.811928956905577E-4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9.1097247084373208E-4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1.1015185286264886E-3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1.6223786307752632E-3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1.0549586014445666E-3</v>
      </c>
    </row>
    <row r="1521" spans="2:11" x14ac:dyDescent="0.25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2.1299574852110342E-4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9.0730489403563085E-4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7.4585370878170031E-4</v>
      </c>
    </row>
    <row r="1522" spans="2:11" x14ac:dyDescent="0.25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1.1024351613442714E-4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4.1198095576854612E-4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3.1515736782077047E-4</v>
      </c>
    </row>
    <row r="1523" spans="2:11" x14ac:dyDescent="0.25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6.5106574389498987E-5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2.1817939716312415E-4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2.2300260044462745E-4</v>
      </c>
    </row>
    <row r="1524" spans="2:11" x14ac:dyDescent="0.25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3.3943652881769355E-5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1.1805846253025173E-4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1.4452176860928835E-4</v>
      </c>
    </row>
    <row r="1525" spans="2:11" x14ac:dyDescent="0.25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1.5470310807017484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1.1003662801693748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0.77334082543844107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0.38588760133929423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25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8.4306003472206514E-2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0.10743205202360383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0.45021647523495423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0.97298257755229478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1.9425150921037702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1.050367948981989</v>
      </c>
    </row>
    <row r="1527" spans="2:11" x14ac:dyDescent="0.25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0.12331806563805045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0.17996083514491976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0.16577716411106852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0.11298127992130065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9.0510532138023429E-4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4.8461982215287843E-4</v>
      </c>
    </row>
    <row r="1528" spans="2:11" x14ac:dyDescent="0.25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0.1176990737045126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3.4284999972950571E-3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3.8243209477483138E-3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3.6720573315710803E-3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1.4641981768550262E-3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3.0911697645364875E-4</v>
      </c>
    </row>
    <row r="1529" spans="2:11" x14ac:dyDescent="0.25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5.5128917093128602E-2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3.4275403030114933E-3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3.8613640784378213E-3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3.6223306780735448E-3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3.5173670839928734E-3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4.6799689667512812E-4</v>
      </c>
    </row>
    <row r="1530" spans="2:11" x14ac:dyDescent="0.25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25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11.098927012431906</v>
      </c>
      <c r="G1531" s="1">
        <f t="shared" si="1000"/>
        <v>11.153526121993265</v>
      </c>
      <c r="H1531" s="1">
        <f t="shared" si="1000"/>
        <v>11.153660213566427</v>
      </c>
      <c r="I1531" s="1">
        <f t="shared" si="1000"/>
        <v>11.15478560437167</v>
      </c>
      <c r="J1531" s="1">
        <f t="shared" si="1000"/>
        <v>11.568474069992208</v>
      </c>
      <c r="K1531" s="1">
        <f t="shared" si="1000"/>
        <v>11.912734991407421</v>
      </c>
    </row>
    <row r="1532" spans="2:11" x14ac:dyDescent="0.25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6.2845243629359864</v>
      </c>
      <c r="G1532" s="1">
        <f t="shared" si="1000"/>
        <v>6.2911896176380786</v>
      </c>
      <c r="H1532" s="1">
        <f t="shared" si="1000"/>
        <v>6.2991798882040548</v>
      </c>
      <c r="I1532" s="1">
        <f t="shared" si="1000"/>
        <v>6.3191946668982597</v>
      </c>
      <c r="J1532" s="1">
        <f t="shared" si="1000"/>
        <v>6.5388875984474719</v>
      </c>
      <c r="K1532" s="1">
        <f t="shared" si="1000"/>
        <v>6.6428509220548815</v>
      </c>
    </row>
    <row r="1533" spans="2:11" x14ac:dyDescent="0.25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4.0901432735634913</v>
      </c>
      <c r="G1533" s="1">
        <f t="shared" si="1000"/>
        <v>4.1001773052094288</v>
      </c>
      <c r="H1533" s="1">
        <f t="shared" si="1000"/>
        <v>4.112036016103513</v>
      </c>
      <c r="I1533" s="1">
        <f t="shared" si="1000"/>
        <v>4.1313280917000466</v>
      </c>
      <c r="J1533" s="1">
        <f t="shared" si="1000"/>
        <v>4.2092726742824631</v>
      </c>
      <c r="K1533" s="1">
        <f t="shared" si="1000"/>
        <v>4.3346410488915375</v>
      </c>
    </row>
    <row r="1534" spans="2:11" x14ac:dyDescent="0.25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3.7650534829600404</v>
      </c>
      <c r="G1534" s="1">
        <f t="shared" si="1000"/>
        <v>3.7760739396208436</v>
      </c>
      <c r="H1534" s="1">
        <f t="shared" si="1000"/>
        <v>3.7917684105898557</v>
      </c>
      <c r="I1534" s="1">
        <f t="shared" si="1000"/>
        <v>3.8113251549815317</v>
      </c>
      <c r="J1534" s="1">
        <f t="shared" si="1000"/>
        <v>3.8644391331162651</v>
      </c>
      <c r="K1534" s="1">
        <f t="shared" si="1000"/>
        <v>3.9611500573792418</v>
      </c>
    </row>
    <row r="1535" spans="2:11" x14ac:dyDescent="0.25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4.6391179485367875</v>
      </c>
      <c r="J1535" s="1">
        <f t="shared" si="1001"/>
        <v>4.7473668148175676</v>
      </c>
      <c r="K1535" s="1">
        <f t="shared" si="1001"/>
        <v>4.8699333259018989</v>
      </c>
    </row>
    <row r="1536" spans="2:11" x14ac:dyDescent="0.25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2.7008868509993609</v>
      </c>
      <c r="J1536" s="1">
        <f t="shared" si="1001"/>
        <v>2.7521539398506025</v>
      </c>
      <c r="K1536" s="1">
        <f t="shared" si="1001"/>
        <v>2.8093085236727919</v>
      </c>
    </row>
    <row r="1537" spans="2:11" x14ac:dyDescent="0.25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1.7606485351727306</v>
      </c>
      <c r="J1537" s="1">
        <f t="shared" si="1001"/>
        <v>1.7899284654425176</v>
      </c>
      <c r="K1537" s="1">
        <f t="shared" si="1001"/>
        <v>1.822285847947297</v>
      </c>
    </row>
    <row r="1538" spans="2:11" x14ac:dyDescent="0.25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1.5620411785777206</v>
      </c>
      <c r="J1538" s="1">
        <f t="shared" si="1001"/>
        <v>1.5924996241159897</v>
      </c>
      <c r="K1538" s="1">
        <f t="shared" si="1001"/>
        <v>1.6170471512683726</v>
      </c>
    </row>
    <row r="1539" spans="2:11" x14ac:dyDescent="0.25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0.77116510534577765</v>
      </c>
      <c r="G1539" s="1">
        <f t="shared" si="1002"/>
        <v>0.78723832996731991</v>
      </c>
      <c r="H1539" s="1">
        <f t="shared" si="1002"/>
        <v>0.81134816689963352</v>
      </c>
      <c r="I1539" s="1">
        <f t="shared" si="1002"/>
        <v>0.85153122845348983</v>
      </c>
      <c r="J1539" s="1" t="str">
        <f t="shared" si="1002"/>
        <v>-</v>
      </c>
      <c r="K1539" s="1" t="str">
        <f t="shared" si="1002"/>
        <v>-</v>
      </c>
    </row>
    <row r="1540" spans="2:11" x14ac:dyDescent="0.25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1.9078836334110898</v>
      </c>
      <c r="G1540" s="1">
        <f t="shared" si="1002"/>
        <v>1.910733009680315</v>
      </c>
      <c r="H1540" s="1">
        <f t="shared" si="1002"/>
        <v>1.9424629673221179</v>
      </c>
      <c r="I1540" s="1">
        <f t="shared" si="1002"/>
        <v>1.9808855825283886</v>
      </c>
      <c r="J1540" s="1">
        <f t="shared" si="1002"/>
        <v>2.0614647408395617</v>
      </c>
      <c r="K1540" s="1">
        <f t="shared" si="1002"/>
        <v>2.1373849232870366</v>
      </c>
    </row>
    <row r="1541" spans="2:11" x14ac:dyDescent="0.25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1.102762984747321</v>
      </c>
      <c r="G1541" s="1">
        <f t="shared" si="1002"/>
        <v>1.1042994164880786</v>
      </c>
      <c r="H1541" s="1">
        <f t="shared" si="1002"/>
        <v>1.1043829182151459</v>
      </c>
      <c r="I1541" s="1">
        <f t="shared" si="1002"/>
        <v>1.1047491617940783</v>
      </c>
      <c r="J1541" s="1">
        <f t="shared" si="1002"/>
        <v>1.180993391408842</v>
      </c>
      <c r="K1541" s="1">
        <f t="shared" si="1002"/>
        <v>1.2140402523632654</v>
      </c>
    </row>
    <row r="1542" spans="2:11" x14ac:dyDescent="0.25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0.72942698043636789</v>
      </c>
      <c r="G1542" s="1">
        <f t="shared" si="1002"/>
        <v>0.73043174648086751</v>
      </c>
      <c r="H1542" s="1">
        <f t="shared" si="1002"/>
        <v>0.73103446515285098</v>
      </c>
      <c r="I1542" s="1">
        <f t="shared" si="1002"/>
        <v>0.73229691093602534</v>
      </c>
      <c r="J1542" s="1">
        <f t="shared" si="1002"/>
        <v>0.74427382109404794</v>
      </c>
      <c r="K1542" s="1">
        <f t="shared" si="1002"/>
        <v>0.79374681442063055</v>
      </c>
    </row>
    <row r="1543" spans="2:11" x14ac:dyDescent="0.25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0.67580166525687269</v>
      </c>
      <c r="G1543" s="1">
        <f t="shared" si="1002"/>
        <v>0.67663998201047548</v>
      </c>
      <c r="H1543" s="1">
        <f t="shared" si="1002"/>
        <v>0.67693687760528454</v>
      </c>
      <c r="I1543" s="1">
        <f t="shared" si="1002"/>
        <v>0.67749561208479092</v>
      </c>
      <c r="J1543" s="1">
        <f t="shared" si="1002"/>
        <v>0.67925912751852224</v>
      </c>
      <c r="K1543" s="1">
        <f t="shared" si="1002"/>
        <v>0.70110086684517525</v>
      </c>
    </row>
    <row r="1544" spans="2:11" x14ac:dyDescent="0.25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16.699814867488922</v>
      </c>
      <c r="G1544" s="3">
        <f t="shared" ref="G1544:K1544" si="1003">G1545+G1548+G1550+G1557+G1565</f>
        <v>15.581107946501662</v>
      </c>
      <c r="H1544" s="3">
        <f t="shared" si="1003"/>
        <v>14.274539188514618</v>
      </c>
      <c r="I1544" s="3">
        <f t="shared" si="1003"/>
        <v>11.883614992622764</v>
      </c>
      <c r="J1544" s="3">
        <f t="shared" si="1003"/>
        <v>9.418038132714365</v>
      </c>
      <c r="K1544" s="3">
        <f t="shared" si="1003"/>
        <v>8.5853478371673475</v>
      </c>
    </row>
    <row r="1545" spans="2:11" x14ac:dyDescent="0.25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7.5583002729656207E-2</v>
      </c>
      <c r="G1545" s="1">
        <f t="shared" ref="G1545:K1545" si="1006">SUM(G1546:G1547)</f>
        <v>0.11391135514869741</v>
      </c>
      <c r="H1545" s="1">
        <f t="shared" si="1006"/>
        <v>0.31709733054509703</v>
      </c>
      <c r="I1545" s="1">
        <f t="shared" si="1006"/>
        <v>1.2486147121341156</v>
      </c>
      <c r="J1545" s="1">
        <f t="shared" si="1006"/>
        <v>3.123763752098339</v>
      </c>
      <c r="K1545" s="1">
        <f t="shared" si="1006"/>
        <v>6.6779304398044257</v>
      </c>
    </row>
    <row r="1546" spans="2:11" x14ac:dyDescent="0.25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4.0415685867660311E-2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3.4830020136396737E-2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2.6338533053437238E-2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1.3166405144844092E-2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25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3.5167316861995895E-2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7.9081335012300663E-2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0.29075879749165978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1.2354483069892714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3.123763752098339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6.6779304398044257</v>
      </c>
    </row>
    <row r="1548" spans="2:11" x14ac:dyDescent="0.25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1.1230147277475116E-4</v>
      </c>
      <c r="H1548" s="1">
        <f t="shared" si="1008"/>
        <v>2.1471216900352172E-4</v>
      </c>
      <c r="I1548" s="1">
        <f t="shared" si="1008"/>
        <v>3.8081317210119969E-4</v>
      </c>
      <c r="J1548" s="1">
        <f t="shared" si="1008"/>
        <v>6.462282175246516E-4</v>
      </c>
      <c r="K1548" s="1">
        <f t="shared" si="1008"/>
        <v>1.0245839955061118E-2</v>
      </c>
    </row>
    <row r="1549" spans="2:11" x14ac:dyDescent="0.25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1.1230147277475116E-4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2.1471216900352172E-4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3.8081317210119969E-4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6.462282175246516E-4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1.0245839955061118E-2</v>
      </c>
    </row>
    <row r="1550" spans="2:11" x14ac:dyDescent="0.25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1.2095815162650756</v>
      </c>
      <c r="G1550" s="1">
        <f t="shared" ref="G1550:K1550" si="1009">SUM(G1555:G1556)</f>
        <v>2.3126779557095674</v>
      </c>
      <c r="H1550" s="1">
        <f t="shared" si="1009"/>
        <v>1.4711943914494476</v>
      </c>
      <c r="I1550" s="1">
        <f t="shared" si="1009"/>
        <v>1.6498423632127839</v>
      </c>
      <c r="J1550" s="1">
        <f t="shared" si="1009"/>
        <v>0.15368934097962972</v>
      </c>
      <c r="K1550" s="1">
        <f t="shared" si="1009"/>
        <v>7.8318204862359766E-3</v>
      </c>
    </row>
    <row r="1551" spans="2:11" x14ac:dyDescent="0.25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1.1433670146499175</v>
      </c>
      <c r="G1551" s="1">
        <f t="shared" ref="G1551:K1551" si="1010">G1550-G1552</f>
        <v>2.1860758959610687</v>
      </c>
      <c r="H1551" s="1">
        <f t="shared" si="1010"/>
        <v>1.390654203872981</v>
      </c>
      <c r="I1551" s="1">
        <f t="shared" si="1010"/>
        <v>1.5595021498449204</v>
      </c>
      <c r="J1551" s="1">
        <f t="shared" si="1010"/>
        <v>7.8742100678004218E-2</v>
      </c>
      <c r="K1551" s="1">
        <f t="shared" si="1010"/>
        <v>-1.8025687443848012E-5</v>
      </c>
    </row>
    <row r="1552" spans="2:11" x14ac:dyDescent="0.25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6.6214501615158058E-2</v>
      </c>
      <c r="G1552" s="1">
        <f t="shared" ref="G1552:K1552" si="1011">SUM(G1553:G1554)</f>
        <v>0.12660205974849884</v>
      </c>
      <c r="H1552" s="1">
        <f t="shared" si="1011"/>
        <v>8.0540187576466624E-2</v>
      </c>
      <c r="I1552" s="1">
        <f t="shared" si="1011"/>
        <v>9.0340213367863492E-2</v>
      </c>
      <c r="J1552" s="1">
        <f t="shared" si="1011"/>
        <v>7.4947240301625501E-2</v>
      </c>
      <c r="K1552" s="1">
        <f t="shared" si="1011"/>
        <v>7.8498461736798246E-3</v>
      </c>
    </row>
    <row r="1553" spans="2:11" x14ac:dyDescent="0.25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6.6214501615158058E-2</v>
      </c>
      <c r="G1553" s="1">
        <f>[1]Transport!C$25/SUM([1]Transport!C$21,[1]Transport!C$25)*G1550*(G$34+G$598)/(G$34+G$598+G$37)</f>
        <v>0.12660205974849884</v>
      </c>
      <c r="H1553" s="1">
        <f>[1]Transport!D$25/SUM([1]Transport!D$21,[1]Transport!D$25)*H1550*(H$34+H$598)/(H$34+H$598+H$37)</f>
        <v>8.0540187576466624E-2</v>
      </c>
      <c r="I1553" s="1">
        <f>[1]Transport!E$25/SUM([1]Transport!E$21,[1]Transport!E$25)*I1550*(I$34+I$598)/(I$34+I$598+I$37)</f>
        <v>9.0340213367863492E-2</v>
      </c>
      <c r="J1553" s="1">
        <f>[1]Transport!F$25/SUM([1]Transport!F$21,[1]Transport!F$25)*J1550*(J$34+J$598)/(J$34+J$598+J$37)</f>
        <v>6.5717704292741208E-2</v>
      </c>
      <c r="K1553" s="1">
        <f>[1]Transport!G$25/SUM([1]Transport!G$21,[1]Transport!G$25)*K1550*(K$34+K$598)/(K$34+K$598+K$37)</f>
        <v>6.6259693489260345E-3</v>
      </c>
    </row>
    <row r="1554" spans="2:11" x14ac:dyDescent="0.25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9.2295360088842909E-3</v>
      </c>
      <c r="K1554" s="1">
        <f>(K$37+K$717)/([1]Transport!G$21+[1]Transport!G$25)*K1550</f>
        <v>1.2238768247537898E-3</v>
      </c>
    </row>
    <row r="1555" spans="2:11" x14ac:dyDescent="0.25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0.83403236251133017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1.7354154443992971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0.54454139039496963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0.27122219271038162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25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0.37554915375374548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0.57726251131027007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0.92665300105447812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1.3786201705024022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0.15368934097962972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7.8318204862359766E-3</v>
      </c>
    </row>
    <row r="1557" spans="2:11" x14ac:dyDescent="0.25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15.389497999415145</v>
      </c>
      <c r="G1557" s="1">
        <f t="shared" ref="G1557:K1557" si="1012">SUM(G1562:G1564)</f>
        <v>13.126433914497344</v>
      </c>
      <c r="H1557" s="1">
        <f t="shared" si="1012"/>
        <v>12.432670349876547</v>
      </c>
      <c r="I1557" s="1">
        <f t="shared" si="1012"/>
        <v>8.9088609444154265</v>
      </c>
      <c r="J1557" s="1">
        <f t="shared" si="1012"/>
        <v>6.0425794932790611</v>
      </c>
      <c r="K1557" s="1">
        <f t="shared" si="1012"/>
        <v>1.7841664478793984</v>
      </c>
    </row>
    <row r="1558" spans="2:11" x14ac:dyDescent="0.25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15.008547246833277</v>
      </c>
      <c r="G1558" s="1">
        <f t="shared" ref="G1558:K1558" si="1013">G1557-G1559</f>
        <v>12.777507613684076</v>
      </c>
      <c r="H1558" s="1">
        <f t="shared" si="1013"/>
        <v>12.025570952186481</v>
      </c>
      <c r="I1558" s="1">
        <f t="shared" si="1013"/>
        <v>8.4980067964382844</v>
      </c>
      <c r="J1558" s="1">
        <f t="shared" si="1013"/>
        <v>5.1719060879772769</v>
      </c>
      <c r="K1558" s="1">
        <f t="shared" si="1013"/>
        <v>-0.19386203379089295</v>
      </c>
    </row>
    <row r="1559" spans="2:11" x14ac:dyDescent="0.25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0.38095075258186661</v>
      </c>
      <c r="G1559" s="1">
        <f t="shared" ref="G1559:K1559" si="1014">SUM(G1560:G1561)</f>
        <v>0.34892630081326814</v>
      </c>
      <c r="H1559" s="1">
        <f t="shared" si="1014"/>
        <v>0.40709939769006565</v>
      </c>
      <c r="I1559" s="1">
        <f t="shared" si="1014"/>
        <v>0.41085414797714154</v>
      </c>
      <c r="J1559" s="1">
        <f t="shared" si="1014"/>
        <v>0.87067340530178416</v>
      </c>
      <c r="K1559" s="1">
        <f t="shared" si="1014"/>
        <v>1.9780284816702913</v>
      </c>
    </row>
    <row r="1560" spans="2:11" x14ac:dyDescent="0.25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0.38095075258186661</v>
      </c>
      <c r="G1560" s="1">
        <f>[1]Transport!C$26/SUM([1]Transport!C$22,[1]Transport!C$26)*G1557*(G$33+G$580)/(G$33+G$580+G$36)</f>
        <v>0.34892630081326814</v>
      </c>
      <c r="H1560" s="1">
        <f>[1]Transport!D$26/SUM([1]Transport!D$22,[1]Transport!D$26)*H1557*(H$33+H$580)/(H$33+H$580+H$36)</f>
        <v>0.40709939769006565</v>
      </c>
      <c r="I1560" s="1">
        <f>[1]Transport!E$26/SUM([1]Transport!E$22,[1]Transport!E$26)*I1557*(I$33+I$580)/(I$33+I$580+I$36)</f>
        <v>0.41085414797714154</v>
      </c>
      <c r="J1560" s="1">
        <f>[1]Transport!F$26/SUM([1]Transport!F$22,[1]Transport!F$26)*J1557*(J$33+J$580)/(J$33+J$580+J$36)</f>
        <v>0.41380847392095266</v>
      </c>
      <c r="K1560" s="1">
        <f>[1]Transport!G$26/SUM([1]Transport!G$22,[1]Transport!G$26)*K1557*(K$33+K$580)/(K$33+K$580+K$36)</f>
        <v>0.22651352945230527</v>
      </c>
    </row>
    <row r="1561" spans="2:11" x14ac:dyDescent="0.25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0.45686493138083145</v>
      </c>
      <c r="K1561" s="1">
        <f>(K$36+K$716)/([1]Transport!G$22+[1]Transport!G$26)*K1557</f>
        <v>1.751514952217986</v>
      </c>
    </row>
    <row r="1562" spans="2:11" x14ac:dyDescent="0.25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10.94675037213138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7.4391261742441683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5.5563447500992309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2.7257252296036412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25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4.4427476272837652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5.2486334105651613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6.2161851519937672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3.5037412214777817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3.1810513775720958E-3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1.4542016363812014E-3</v>
      </c>
    </row>
    <row r="1564" spans="2:11" x14ac:dyDescent="0.25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0.43867432968801406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0.66014044778354952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2.6793944933340033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6.039398441901489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1.7827122462430172</v>
      </c>
    </row>
    <row r="1565" spans="2:11" x14ac:dyDescent="0.25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2.5152349079044803E-2</v>
      </c>
      <c r="G1565" s="1">
        <f t="shared" ref="G1565:K1565" si="1015">G1570</f>
        <v>2.7972419673277717E-2</v>
      </c>
      <c r="H1565" s="1">
        <f t="shared" si="1015"/>
        <v>5.3362404474523381E-2</v>
      </c>
      <c r="I1565" s="1">
        <f t="shared" si="1015"/>
        <v>7.5916159688337398E-2</v>
      </c>
      <c r="J1565" s="1">
        <f t="shared" si="1015"/>
        <v>9.7359318139810178E-2</v>
      </c>
      <c r="K1565" s="1">
        <f t="shared" si="1015"/>
        <v>0.1051732890422272</v>
      </c>
    </row>
    <row r="1566" spans="2:11" x14ac:dyDescent="0.25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2.3245840261767129E-2</v>
      </c>
      <c r="G1566" s="1">
        <f t="shared" ref="G1566:K1566" si="1016">G1565-G1567</f>
        <v>2.3739357489131377E-2</v>
      </c>
      <c r="H1566" s="1">
        <f t="shared" si="1016"/>
        <v>5.3304566412725296E-2</v>
      </c>
      <c r="I1566" s="1">
        <f t="shared" si="1016"/>
        <v>7.5911037066813888E-2</v>
      </c>
      <c r="J1566" s="1">
        <f t="shared" si="1016"/>
        <v>-0.14583564802362431</v>
      </c>
      <c r="K1566" s="1">
        <f t="shared" si="1016"/>
        <v>-0.25947648717652994</v>
      </c>
    </row>
    <row r="1567" spans="2:11" x14ac:dyDescent="0.25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1.9065088172776745E-3</v>
      </c>
      <c r="G1567" s="1">
        <f t="shared" ref="G1567:K1567" si="1017">SUM(G1568:G1569)</f>
        <v>4.2330621841463406E-3</v>
      </c>
      <c r="H1567" s="1">
        <f t="shared" si="1017"/>
        <v>5.7838061798088183E-5</v>
      </c>
      <c r="I1567" s="1">
        <f t="shared" si="1017"/>
        <v>5.1226215235027794E-6</v>
      </c>
      <c r="J1567" s="1">
        <f t="shared" si="1017"/>
        <v>0.24319496616343447</v>
      </c>
      <c r="K1567" s="1">
        <f t="shared" si="1017"/>
        <v>0.3646497762187571</v>
      </c>
    </row>
    <row r="1568" spans="2:11" x14ac:dyDescent="0.25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1.9065088172776745E-3</v>
      </c>
      <c r="G1568" s="1">
        <f>[1]Transport!C$27/SUM([1]Transport!C$24,[1]Transport!C$27)*G1565*(G$45+G$612)/(G$45+G$612+G$47)</f>
        <v>4.2330621841463406E-3</v>
      </c>
      <c r="H1568" s="1">
        <f>[1]Transport!D$27/SUM([1]Transport!D$24,[1]Transport!D$27)*H1565*(H$45+H$612)/(H$45+H$612+H$47)</f>
        <v>5.7838061798088183E-5</v>
      </c>
      <c r="I1568" s="1">
        <f>[1]Transport!E$27/SUM([1]Transport!E$24,[1]Transport!E$27)*I1565*(I$45+I$612)/(I$45+I$612+I$47)</f>
        <v>5.1226215235027794E-6</v>
      </c>
      <c r="J1568" s="1">
        <f>[1]Transport!F$27/SUM([1]Transport!F$24,[1]Transport!F$27)*J1565*(J$45+J$612)/(J$45+J$612+J$47)</f>
        <v>2.4579546677157904E-5</v>
      </c>
      <c r="K1568" s="1">
        <f>[1]Transport!G$27/SUM([1]Transport!G$24,[1]Transport!G$27)*K1565*(K$45+K$612)/(K$45+K$612+K$47)</f>
        <v>2.8015598252134211E-5</v>
      </c>
    </row>
    <row r="1569" spans="2:11" x14ac:dyDescent="0.25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0.24317038661675733</v>
      </c>
      <c r="K1569" s="1">
        <f>(K$47+K$714)/([1]Transport!G$24+[1]Transport!G$27)*K1565</f>
        <v>0.364621760620505</v>
      </c>
    </row>
    <row r="1570" spans="2:11" x14ac:dyDescent="0.25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2.5152349079044803E-2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2.7972419673277717E-2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5.3362404474523381E-2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7.5916159688337398E-2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9.7359318139810178E-2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0.1051732890422272</v>
      </c>
    </row>
    <row r="1571" spans="2:11" x14ac:dyDescent="0.25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4.7788354343814436</v>
      </c>
      <c r="G1571" s="3">
        <f t="shared" ref="G1571:K1571" si="1018">SUM(G1572:G1580)</f>
        <v>4.7670763862490571</v>
      </c>
      <c r="H1571" s="3">
        <f t="shared" si="1018"/>
        <v>4.7077970772474913</v>
      </c>
      <c r="I1571" s="3">
        <f t="shared" si="1018"/>
        <v>4.6368244700641608</v>
      </c>
      <c r="J1571" s="3">
        <f t="shared" si="1018"/>
        <v>4.9978038703026852</v>
      </c>
      <c r="K1571" s="3">
        <f t="shared" si="1018"/>
        <v>5.4146280025737887</v>
      </c>
    </row>
    <row r="1572" spans="2:11" x14ac:dyDescent="0.25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2.7855414334832525E-2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2.4229379210148463E-2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1.8576087953830141E-2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9.286025896361275E-3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25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2.3961517558883885E-2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5.3882666252681385E-2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0.1981107077015985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0.84178205625371216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2.1284000792394053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4.5500584567854769</v>
      </c>
    </row>
    <row r="1574" spans="2:11" x14ac:dyDescent="0.25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5.2231800374191485E-5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1.025539102950138E-4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1.9167780173312972E-4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3.6502741975353073E-4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6.1891150989388114E-3</v>
      </c>
    </row>
    <row r="1575" spans="2:11" x14ac:dyDescent="0.25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0.23151341890937133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0.48621193599373086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0.15467750855911341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7.7040926134104751E-2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25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0.13190398361852504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0.20275168795983262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0.32546797416376205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0.48421222779630191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5.3980247624820579E-2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2.7507672718578039E-3</v>
      </c>
    </row>
    <row r="1577" spans="2:11" x14ac:dyDescent="0.25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2.8356093943670131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1.9932205923983501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1.562937005683418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0.76671571334668875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25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1.5199284428072806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1.7956336654359861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2.1266471586746647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1.1986807231758732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1.0882838442387841E-3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4.9750348526189246E-4</v>
      </c>
    </row>
    <row r="1579" spans="2:11" x14ac:dyDescent="0.25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0.20212691484616691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0.30417132493381377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1.2345781504438198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2.7827590811080221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0.82141603008284514</v>
      </c>
    </row>
    <row r="1580" spans="2:11" x14ac:dyDescent="0.25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8.0632627855372514E-3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8.967312351786768E-3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1.7106755666996026E-2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2.4336969215565669E-2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3.1211151066444516E-2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3.3716129849409297E-2</v>
      </c>
    </row>
    <row r="1581" spans="2:11" x14ac:dyDescent="0.25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25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0.68922285337539646</v>
      </c>
      <c r="G1582" s="1">
        <f t="shared" ref="G1582:K1582" si="1019">IFERROR(G1572/G1546,"-")</f>
        <v>0.69564643130450565</v>
      </c>
      <c r="H1582" s="1">
        <f t="shared" si="1019"/>
        <v>0.70528179819816961</v>
      </c>
      <c r="I1582" s="1">
        <f t="shared" si="1019"/>
        <v>0.70528179819816972</v>
      </c>
      <c r="J1582" s="1" t="str">
        <f t="shared" si="1019"/>
        <v>-</v>
      </c>
      <c r="K1582" s="1" t="str">
        <f t="shared" si="1019"/>
        <v>-</v>
      </c>
    </row>
    <row r="1583" spans="2:11" x14ac:dyDescent="0.25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0.6813575699537735</v>
      </c>
      <c r="G1583" s="1">
        <f t="shared" ref="G1583:K1583" si="1020">IFERROR(G1573/G1547,"-")</f>
        <v>0.68135756995377272</v>
      </c>
      <c r="H1583" s="1">
        <f t="shared" si="1020"/>
        <v>0.68135756995377306</v>
      </c>
      <c r="I1583" s="1">
        <f t="shared" si="1020"/>
        <v>0.68135756995377239</v>
      </c>
      <c r="J1583" s="1">
        <f t="shared" si="1020"/>
        <v>0.68135756995377328</v>
      </c>
      <c r="K1583" s="1">
        <f t="shared" si="1020"/>
        <v>0.68135756995377339</v>
      </c>
    </row>
    <row r="1584" spans="2:11" x14ac:dyDescent="0.25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0.46510343171505414</v>
      </c>
      <c r="H1584" s="1">
        <f t="shared" si="1021"/>
        <v>0.47763436404636994</v>
      </c>
      <c r="I1584" s="1">
        <f t="shared" si="1021"/>
        <v>0.50333816100823336</v>
      </c>
      <c r="J1584" s="1">
        <f t="shared" si="1021"/>
        <v>0.56485837333403977</v>
      </c>
      <c r="K1584" s="1">
        <f t="shared" si="1021"/>
        <v>0.60406127033846413</v>
      </c>
    </row>
    <row r="1585" spans="2:11" x14ac:dyDescent="0.25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0.27758325613681001</v>
      </c>
      <c r="G1585" s="1">
        <f t="shared" ref="G1585:K1585" si="1022">IFERROR(G1575/G1555,"-")</f>
        <v>0.28017034051580081</v>
      </c>
      <c r="H1585" s="1">
        <f t="shared" si="1022"/>
        <v>0.28405096708428701</v>
      </c>
      <c r="I1585" s="1">
        <f t="shared" si="1022"/>
        <v>0.28405096708428701</v>
      </c>
      <c r="J1585" s="1" t="str">
        <f t="shared" si="1022"/>
        <v>-</v>
      </c>
      <c r="K1585" s="1" t="str">
        <f t="shared" si="1022"/>
        <v>-</v>
      </c>
    </row>
    <row r="1586" spans="2:11" x14ac:dyDescent="0.25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0.351229612156221</v>
      </c>
      <c r="G1586" s="1">
        <f t="shared" ref="G1586:K1586" si="1023">IFERROR(G1576/G1556,"-")</f>
        <v>0.35122961215622156</v>
      </c>
      <c r="H1586" s="1">
        <f t="shared" si="1023"/>
        <v>0.35122961215622039</v>
      </c>
      <c r="I1586" s="1">
        <f t="shared" si="1023"/>
        <v>0.35122961215622095</v>
      </c>
      <c r="J1586" s="1">
        <f t="shared" si="1023"/>
        <v>0.35122961215622123</v>
      </c>
      <c r="K1586" s="1">
        <f t="shared" si="1023"/>
        <v>0.35122961215622045</v>
      </c>
    </row>
    <row r="1587" spans="2:11" x14ac:dyDescent="0.25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0.25903663625928719</v>
      </c>
      <c r="G1587" s="1">
        <f t="shared" ref="G1587:K1587" si="1024">IFERROR(G1577/G1562,"-")</f>
        <v>0.26793746277611236</v>
      </c>
      <c r="H1587" s="1">
        <f t="shared" si="1024"/>
        <v>0.28128870255135002</v>
      </c>
      <c r="I1587" s="1">
        <f t="shared" si="1024"/>
        <v>0.28128870255134997</v>
      </c>
      <c r="J1587" s="1" t="str">
        <f t="shared" si="1024"/>
        <v>-</v>
      </c>
      <c r="K1587" s="1" t="str">
        <f t="shared" si="1024"/>
        <v>-</v>
      </c>
    </row>
    <row r="1588" spans="2:11" x14ac:dyDescent="0.25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0.34211451343153243</v>
      </c>
      <c r="G1588" s="1">
        <f t="shared" ref="G1588:K1588" si="1025">IFERROR(G1578/G1563,"-")</f>
        <v>0.34211451343153271</v>
      </c>
      <c r="H1588" s="1">
        <f t="shared" si="1025"/>
        <v>0.34211451343153254</v>
      </c>
      <c r="I1588" s="1">
        <f t="shared" si="1025"/>
        <v>0.3421145134315321</v>
      </c>
      <c r="J1588" s="1">
        <f t="shared" si="1025"/>
        <v>0.3421145134315326</v>
      </c>
      <c r="K1588" s="1">
        <f t="shared" si="1025"/>
        <v>0.3421145134315321</v>
      </c>
    </row>
    <row r="1589" spans="2:11" x14ac:dyDescent="0.25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0.46076759264650818</v>
      </c>
      <c r="H1589" s="1">
        <f t="shared" si="1026"/>
        <v>0.46076759264650774</v>
      </c>
      <c r="I1589" s="1">
        <f t="shared" si="1026"/>
        <v>0.46076759264650841</v>
      </c>
      <c r="J1589" s="1">
        <f t="shared" si="1026"/>
        <v>0.46076759264650829</v>
      </c>
      <c r="K1589" s="1">
        <f t="shared" si="1026"/>
        <v>0.46076759264650874</v>
      </c>
    </row>
    <row r="1590" spans="2:11" x14ac:dyDescent="0.25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0.32057692743517957</v>
      </c>
      <c r="G1590" s="1">
        <f t="shared" ref="G1590:K1590" si="1027">IFERROR(G1580/G1570,"-")</f>
        <v>0.32057692743518057</v>
      </c>
      <c r="H1590" s="1">
        <f t="shared" si="1027"/>
        <v>0.32057692743518035</v>
      </c>
      <c r="I1590" s="1">
        <f t="shared" si="1027"/>
        <v>0.3205769274351799</v>
      </c>
      <c r="J1590" s="1">
        <f t="shared" si="1027"/>
        <v>0.32057692743517985</v>
      </c>
      <c r="K1590" s="1">
        <f t="shared" si="1027"/>
        <v>0.32057692743518018</v>
      </c>
    </row>
    <row r="1591" spans="2:11" x14ac:dyDescent="0.25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24.512093650549591</v>
      </c>
      <c r="G1591" s="3">
        <f t="shared" ref="G1591" si="1028">G1592+G1595+G1597+G1604+G1612</f>
        <v>21.38479987313864</v>
      </c>
      <c r="H1591" s="3">
        <f t="shared" ref="H1591" si="1029">H1592+H1595+H1597+H1604+H1612</f>
        <v>19.187330751121596</v>
      </c>
      <c r="I1591" s="3">
        <f t="shared" ref="I1591" si="1030">I1592+I1595+I1597+I1604+I1612</f>
        <v>16.321681328647376</v>
      </c>
      <c r="J1591" s="3">
        <f t="shared" ref="J1591" si="1031">J1592+J1595+J1597+J1604+J1612</f>
        <v>14.270132155414014</v>
      </c>
      <c r="K1591" s="3">
        <f t="shared" ref="K1591" si="1032">K1592+K1595+K1597+K1604+K1612</f>
        <v>11.706208568807831</v>
      </c>
    </row>
    <row r="1592" spans="2:11" x14ac:dyDescent="0.25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9.9529802858698401E-3</v>
      </c>
      <c r="G1592" s="1">
        <f t="shared" ref="G1592" si="1035">SUM(G1593:G1594)</f>
        <v>2.9635166737945234E-2</v>
      </c>
      <c r="H1592" s="1">
        <f t="shared" ref="H1592" si="1036">SUM(H1593:H1594)</f>
        <v>8.1448308987820295E-2</v>
      </c>
      <c r="I1592" s="1">
        <f t="shared" ref="I1592" si="1037">SUM(I1593:I1594)</f>
        <v>0.28352301934072111</v>
      </c>
      <c r="J1592" s="1">
        <f t="shared" ref="J1592" si="1038">SUM(J1593:J1594)</f>
        <v>1.1698961885043282</v>
      </c>
      <c r="K1592" s="1">
        <f t="shared" ref="K1592" si="1039">SUM(K1593:K1594)</f>
        <v>4.0512665401076609</v>
      </c>
    </row>
    <row r="1593" spans="2:11" x14ac:dyDescent="0.25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25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9.9529802858698401E-3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2.9635166737945234E-2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8.1448308987820295E-2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0.28352301934072111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1.1698961885043282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4.0512665401076609</v>
      </c>
    </row>
    <row r="1595" spans="2:11" x14ac:dyDescent="0.25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4.1597064159504182E-3</v>
      </c>
      <c r="G1595" s="1">
        <f t="shared" ref="G1595" si="1041">G1596</f>
        <v>1.3028580541813262E-2</v>
      </c>
      <c r="H1595" s="1">
        <f t="shared" ref="H1595" si="1042">H1596</f>
        <v>1.2791235619742854E-2</v>
      </c>
      <c r="I1595" s="1">
        <f t="shared" ref="I1595" si="1043">I1596</f>
        <v>4.5689979907651015E-2</v>
      </c>
      <c r="J1595" s="1">
        <f t="shared" ref="J1595" si="1044">J1596</f>
        <v>1.3302773896654529</v>
      </c>
      <c r="K1595" s="1">
        <f t="shared" ref="K1595" si="1045">K1596</f>
        <v>2.9702724800882749</v>
      </c>
    </row>
    <row r="1596" spans="2:11" x14ac:dyDescent="0.25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4.1597064159504182E-3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1.3028580541813262E-2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1.2791235619742854E-2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4.5689979907651015E-2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1.3302773896654529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2.9702724800882749</v>
      </c>
    </row>
    <row r="1597" spans="2:11" x14ac:dyDescent="0.25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25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25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25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25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25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25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25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24.435698826521374</v>
      </c>
      <c r="G1604" s="1">
        <f t="shared" ref="G1604:K1604" si="1049">SUM(G1609:G1611)</f>
        <v>21.198961246239506</v>
      </c>
      <c r="H1604" s="1">
        <f t="shared" si="1049"/>
        <v>18.846659140510013</v>
      </c>
      <c r="I1604" s="1">
        <f t="shared" si="1049"/>
        <v>15.575687521186145</v>
      </c>
      <c r="J1604" s="1">
        <f t="shared" si="1049"/>
        <v>10.785513917861349</v>
      </c>
      <c r="K1604" s="1">
        <f t="shared" si="1049"/>
        <v>2.6622453572244562</v>
      </c>
    </row>
    <row r="1605" spans="2:11" x14ac:dyDescent="0.25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23.830818936470319</v>
      </c>
      <c r="G1605" s="1">
        <f t="shared" ref="G1605:K1605" si="1050">G1604-G1606</f>
        <v>20.635451371667649</v>
      </c>
      <c r="H1605" s="1">
        <f t="shared" si="1050"/>
        <v>18.229538009758905</v>
      </c>
      <c r="I1605" s="1">
        <f t="shared" si="1050"/>
        <v>14.85737618311474</v>
      </c>
      <c r="J1605" s="1">
        <f t="shared" si="1050"/>
        <v>9.2314325621689655</v>
      </c>
      <c r="K1605" s="1">
        <f t="shared" si="1050"/>
        <v>-0.28927138497382021</v>
      </c>
    </row>
    <row r="1606" spans="2:11" x14ac:dyDescent="0.25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0.60487989005105425</v>
      </c>
      <c r="G1606" s="1">
        <f t="shared" ref="G1606:K1606" si="1051">SUM(G1607:G1608)</f>
        <v>0.56350987457185786</v>
      </c>
      <c r="H1606" s="1">
        <f t="shared" si="1051"/>
        <v>0.61712113075110864</v>
      </c>
      <c r="I1606" s="1">
        <f t="shared" si="1051"/>
        <v>0.71831133807140546</v>
      </c>
      <c r="J1606" s="1">
        <f t="shared" si="1051"/>
        <v>1.5540813556923849</v>
      </c>
      <c r="K1606" s="1">
        <f t="shared" si="1051"/>
        <v>2.9515167421982764</v>
      </c>
    </row>
    <row r="1607" spans="2:11" x14ac:dyDescent="0.25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0.60487989005105425</v>
      </c>
      <c r="G1607" s="1">
        <f>[1]Transport!C$26/SUM([1]Transport!C$22,[1]Transport!C$26)*G1604*(G$33+G$580)/(G$33+G$580+G$36)</f>
        <v>0.56350987457185786</v>
      </c>
      <c r="H1607" s="1">
        <f>[1]Transport!D$26/SUM([1]Transport!D$22,[1]Transport!D$26)*H1604*(H$33+H$580)/(H$33+H$580+H$36)</f>
        <v>0.61712113075110864</v>
      </c>
      <c r="I1607" s="1">
        <f>[1]Transport!E$26/SUM([1]Transport!E$22,[1]Transport!E$26)*I1604*(I$33+I$580)/(I$33+I$580+I$36)</f>
        <v>0.71831133807140546</v>
      </c>
      <c r="J1607" s="1">
        <f>[1]Transport!F$26/SUM([1]Transport!F$22,[1]Transport!F$26)*J1604*(J$33+J$580)/(J$33+J$580+J$36)</f>
        <v>0.73861453701479374</v>
      </c>
      <c r="K1607" s="1">
        <f>[1]Transport!G$26/SUM([1]Transport!G$22,[1]Transport!G$26)*K1604*(K$33+K$580)/(K$33+K$580+K$36)</f>
        <v>0.33799233969996018</v>
      </c>
    </row>
    <row r="1608" spans="2:11" x14ac:dyDescent="0.25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0.8154668186775913</v>
      </c>
      <c r="K1608" s="1">
        <f>(K$36+K$716)/([1]Transport!G$22+[1]Transport!G$26)*K1604</f>
        <v>2.6135244024983164</v>
      </c>
    </row>
    <row r="1609" spans="2:11" x14ac:dyDescent="0.25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19.238661379984528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15.92436164009564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11.445306646560852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4.8693860365097192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25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5.1970374465368447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3.7159106758526995E-3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5.412840454611335E-3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4.1661954122397624E-3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1.3956721046939418E-3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4.805593790304833E-4</v>
      </c>
    </row>
    <row r="1611" spans="2:11" x14ac:dyDescent="0.25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5.2708836954680152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7.3959396534945494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10.702135289264186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10.784118245756655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2.6617647978454255</v>
      </c>
    </row>
    <row r="1612" spans="2:11" x14ac:dyDescent="0.25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6.2282137326393615E-2</v>
      </c>
      <c r="G1612" s="1">
        <f t="shared" ref="G1612:K1612" si="1052">G1617</f>
        <v>0.14317487961937536</v>
      </c>
      <c r="H1612" s="1">
        <f t="shared" si="1052"/>
        <v>0.24643206600401973</v>
      </c>
      <c r="I1612" s="1">
        <f t="shared" si="1052"/>
        <v>0.41678080821285957</v>
      </c>
      <c r="J1612" s="1">
        <f t="shared" si="1052"/>
        <v>0.98444465938288417</v>
      </c>
      <c r="K1612" s="1">
        <f t="shared" si="1052"/>
        <v>2.0224241913874392</v>
      </c>
    </row>
    <row r="1613" spans="2:11" x14ac:dyDescent="0.25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5.7561248490185644E-2</v>
      </c>
      <c r="G1613" s="1">
        <f t="shared" ref="G1613:K1613" si="1053">G1612-G1614</f>
        <v>0.1215082459954181</v>
      </c>
      <c r="H1613" s="1">
        <f t="shared" si="1053"/>
        <v>0.24616496497656554</v>
      </c>
      <c r="I1613" s="1">
        <f t="shared" si="1053"/>
        <v>0.41675268494704237</v>
      </c>
      <c r="J1613" s="1">
        <f t="shared" si="1053"/>
        <v>-1.4746110345425119</v>
      </c>
      <c r="K1613" s="1">
        <f t="shared" si="1053"/>
        <v>-4.9895893676135818</v>
      </c>
    </row>
    <row r="1614" spans="2:11" x14ac:dyDescent="0.25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4.7208888362079687E-3</v>
      </c>
      <c r="G1614" s="1">
        <f t="shared" ref="G1614:K1614" si="1054">SUM(G1615:G1616)</f>
        <v>2.1666633623957259E-2</v>
      </c>
      <c r="H1614" s="1">
        <f t="shared" si="1054"/>
        <v>2.6710102745418585E-4</v>
      </c>
      <c r="I1614" s="1">
        <f t="shared" si="1054"/>
        <v>2.8123265817173162E-5</v>
      </c>
      <c r="J1614" s="1">
        <f t="shared" si="1054"/>
        <v>2.459055693925396</v>
      </c>
      <c r="K1614" s="1">
        <f t="shared" si="1054"/>
        <v>7.0120135590010211</v>
      </c>
    </row>
    <row r="1615" spans="2:11" x14ac:dyDescent="0.25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4.7208888362079687E-3</v>
      </c>
      <c r="G1615" s="1">
        <f>[1]Transport!C$27/SUM([1]Transport!C$24,[1]Transport!C$27)*G1612*(G$45+G$612)/(G$45+G$612+G$47)</f>
        <v>2.1666633623957259E-2</v>
      </c>
      <c r="H1615" s="1">
        <f>[1]Transport!D$27/SUM([1]Transport!D$24,[1]Transport!D$27)*H1612*(H$45+H$612)/(H$45+H$612+H$47)</f>
        <v>2.6710102745418585E-4</v>
      </c>
      <c r="I1615" s="1">
        <f>[1]Transport!E$27/SUM([1]Transport!E$24,[1]Transport!E$27)*I1612*(I$45+I$612)/(I$45+I$612+I$47)</f>
        <v>2.8123265817173162E-5</v>
      </c>
      <c r="J1615" s="1">
        <f>[1]Transport!F$27/SUM([1]Transport!F$24,[1]Transport!F$27)*J1612*(J$45+J$612)/(J$45+J$612+J$47)</f>
        <v>2.4853505466865212E-4</v>
      </c>
      <c r="K1615" s="1">
        <f>[1]Transport!G$27/SUM([1]Transport!G$24,[1]Transport!G$27)*K1612*(K$45+K$612)/(K$45+K$612+K$47)</f>
        <v>5.3872446281069588E-4</v>
      </c>
    </row>
    <row r="1616" spans="2:11" x14ac:dyDescent="0.25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2.4588071588707274</v>
      </c>
      <c r="K1616" s="1">
        <f>(K$47+K$714)/([1]Transport!G$24+[1]Transport!G$27)*K1612</f>
        <v>7.0114748345382107</v>
      </c>
    </row>
    <row r="1617" spans="2:11" x14ac:dyDescent="0.25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6.2282137326393615E-2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0.14317487961937536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0.24643206600401973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0.41678080821285957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0.98444465938288417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2.0224241913874392</v>
      </c>
    </row>
    <row r="1618" spans="2:11" x14ac:dyDescent="0.25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2.2034146908950429</v>
      </c>
      <c r="G1618" s="3">
        <f t="shared" ref="G1618" si="1055">SUM(G1619:G1627)</f>
        <v>2.2248615487678554</v>
      </c>
      <c r="H1618" s="3">
        <f t="shared" ref="H1618" si="1056">SUM(H1619:H1627)</f>
        <v>2.2570248239884338</v>
      </c>
      <c r="I1618" s="3">
        <f t="shared" ref="I1618" si="1057">SUM(I1619:I1627)</f>
        <v>2.3106192846060476</v>
      </c>
      <c r="J1618" s="3">
        <f t="shared" ref="J1618" si="1058">SUM(J1619:J1627)</f>
        <v>2.5121588107764583</v>
      </c>
      <c r="K1618" s="3">
        <f t="shared" ref="K1618" si="1059">SUM(K1619:K1627)</f>
        <v>2.7162884277866652</v>
      </c>
    </row>
    <row r="1619" spans="2:11" x14ac:dyDescent="0.25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25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2.6746421390041976E-3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8.0283729565202525E-3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2.259401916054719E-2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8.2374807066157463E-2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0.36617653389723664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1.3720562279061226</v>
      </c>
    </row>
    <row r="1621" spans="2:11" x14ac:dyDescent="0.25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7.2569710370293499E-4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2.2838983421985823E-3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2.2430763479801895E-3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8.4811736664213832E-3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0.26566273783565514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0.64825846219428696</v>
      </c>
    </row>
    <row r="1622" spans="2:11" x14ac:dyDescent="0.25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25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25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1.5766787495988042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1.3375860342414143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0.9964287827186199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0.42392891259094234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25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0.61690661228544685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4.4109165850309283E-4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6.4252318788294628E-4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4.9454203944531534E-4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1.6567118455953854E-4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5.704408743817037E-5</v>
      </c>
    </row>
    <row r="1626" spans="2:11" x14ac:dyDescent="0.25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0.86161476546628291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1.2089909734543425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1.7494443664496442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1.7628458622730541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0.43511031252575488</v>
      </c>
    </row>
    <row r="1627" spans="2:11" x14ac:dyDescent="0.25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6.428989768084958E-3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1.4907386102935702E-2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2.6125449119060892E-2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4.5895482793437192E-2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0.11730800558595292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0.26080638107306259</v>
      </c>
    </row>
    <row r="1628" spans="2:11" x14ac:dyDescent="0.25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25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25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0.26872776416540922</v>
      </c>
      <c r="G1630" s="1">
        <f t="shared" ref="G1630:K1630" si="1062">IFERROR(G1620/G1594,"-")</f>
        <v>0.27090696089253397</v>
      </c>
      <c r="H1630" s="1">
        <f t="shared" si="1062"/>
        <v>0.27740317068984061</v>
      </c>
      <c r="I1630" s="1">
        <f t="shared" si="1062"/>
        <v>0.29054010237935679</v>
      </c>
      <c r="J1630" s="1">
        <f t="shared" si="1062"/>
        <v>0.31299916821284857</v>
      </c>
      <c r="K1630" s="1">
        <f t="shared" si="1062"/>
        <v>0.3386734035696552</v>
      </c>
    </row>
    <row r="1631" spans="2:11" x14ac:dyDescent="0.25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0.17445873125089917</v>
      </c>
      <c r="G1631" s="1">
        <f t="shared" ref="G1631:K1631" si="1063">IFERROR(G1621/G1596,"-")</f>
        <v>0.17529909224329968</v>
      </c>
      <c r="H1631" s="1">
        <f t="shared" si="1063"/>
        <v>0.17536041197756333</v>
      </c>
      <c r="I1631" s="1">
        <f t="shared" si="1063"/>
        <v>0.18562436848437239</v>
      </c>
      <c r="J1631" s="1">
        <f t="shared" si="1063"/>
        <v>0.19970476826826755</v>
      </c>
      <c r="K1631" s="1">
        <f t="shared" si="1063"/>
        <v>0.21824881943996635</v>
      </c>
    </row>
    <row r="1632" spans="2:11" x14ac:dyDescent="0.25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25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25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8.1953661871669789E-2</v>
      </c>
      <c r="G1634" s="1">
        <f t="shared" ref="G1634:K1634" si="1066">IFERROR(G1624/G1609,"-")</f>
        <v>8.3996210615660261E-2</v>
      </c>
      <c r="H1634" s="1">
        <f t="shared" si="1066"/>
        <v>8.7060033731646003E-2</v>
      </c>
      <c r="I1634" s="1">
        <f t="shared" si="1066"/>
        <v>8.706003373164603E-2</v>
      </c>
      <c r="J1634" s="1" t="str">
        <f t="shared" si="1066"/>
        <v>-</v>
      </c>
      <c r="K1634" s="1" t="str">
        <f t="shared" si="1066"/>
        <v>-</v>
      </c>
    </row>
    <row r="1635" spans="2:11" x14ac:dyDescent="0.25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0.11870351496053498</v>
      </c>
      <c r="G1635" s="1">
        <f t="shared" ref="G1635:K1635" si="1067">IFERROR(G1625/G1610,"-")</f>
        <v>0.11870351496053505</v>
      </c>
      <c r="H1635" s="1">
        <f t="shared" si="1067"/>
        <v>0.11870351496053511</v>
      </c>
      <c r="I1635" s="1">
        <f t="shared" si="1067"/>
        <v>0.11870351496053511</v>
      </c>
      <c r="J1635" s="1">
        <f t="shared" si="1067"/>
        <v>0.1187035149605349</v>
      </c>
      <c r="K1635" s="1">
        <f t="shared" si="1067"/>
        <v>0.11870351496053497</v>
      </c>
    </row>
    <row r="1636" spans="2:11" x14ac:dyDescent="0.25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0.16346685209675793</v>
      </c>
      <c r="H1636" s="1">
        <f t="shared" si="1068"/>
        <v>0.16346685209675818</v>
      </c>
      <c r="I1636" s="1">
        <f t="shared" si="1068"/>
        <v>0.1634668520967581</v>
      </c>
      <c r="J1636" s="1">
        <f t="shared" si="1068"/>
        <v>0.16346685209675815</v>
      </c>
      <c r="K1636" s="1">
        <f t="shared" si="1068"/>
        <v>0.1634668520967579</v>
      </c>
    </row>
    <row r="1637" spans="2:11" x14ac:dyDescent="0.25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0.1032236535877601</v>
      </c>
      <c r="G1637" s="1">
        <f t="shared" ref="G1637:K1637" si="1069">IFERROR(G1627/G1617,"-")</f>
        <v>0.10412012318478203</v>
      </c>
      <c r="H1637" s="1">
        <f t="shared" si="1069"/>
        <v>0.10601481188180575</v>
      </c>
      <c r="I1637" s="1">
        <f t="shared" si="1069"/>
        <v>0.11011899273921776</v>
      </c>
      <c r="J1637" s="1">
        <f t="shared" si="1069"/>
        <v>0.11916160493926538</v>
      </c>
      <c r="K1637" s="1">
        <f t="shared" si="1069"/>
        <v>0.12895730884930828</v>
      </c>
    </row>
    <row r="1638" spans="2:11" x14ac:dyDescent="0.25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28.742999436924588</v>
      </c>
      <c r="G1638" s="1">
        <f t="shared" ref="G1638:K1638" si="1070">G1639+G1643+G1647+G1653</f>
        <v>26.56912247210979</v>
      </c>
      <c r="H1638" s="1">
        <f t="shared" si="1070"/>
        <v>20.807727949311602</v>
      </c>
      <c r="I1638" s="1">
        <f t="shared" si="1070"/>
        <v>19.714565602701484</v>
      </c>
      <c r="J1638" s="1">
        <f t="shared" si="1070"/>
        <v>28.081464245406863</v>
      </c>
      <c r="K1638" s="1">
        <f t="shared" si="1070"/>
        <v>28.977194973540033</v>
      </c>
    </row>
    <row r="1639" spans="2:11" x14ac:dyDescent="0.25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9.2071331843727435</v>
      </c>
      <c r="G1639" s="1">
        <f t="shared" ref="G1639:K1639" si="1073">SUM(G1640:G1642)</f>
        <v>10.374817263522875</v>
      </c>
      <c r="H1639" s="1">
        <f t="shared" si="1073"/>
        <v>10.832712015677881</v>
      </c>
      <c r="I1639" s="1">
        <f t="shared" si="1073"/>
        <v>11.484813181934914</v>
      </c>
      <c r="J1639" s="1">
        <f t="shared" si="1073"/>
        <v>11.738012755943862</v>
      </c>
      <c r="K1639" s="1">
        <f t="shared" si="1073"/>
        <v>12.63376692639215</v>
      </c>
    </row>
    <row r="1640" spans="2:11" x14ac:dyDescent="0.25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8.7117308895688961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9.7092001990487429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10.452466030304175</v>
      </c>
    </row>
    <row r="1641" spans="2:11" x14ac:dyDescent="0.25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1.5024131712717981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1.5905818663101539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1.7464828029152035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1.8947560649747845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2.0288125568951183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2.1813008960879761</v>
      </c>
    </row>
    <row r="1642" spans="2:11" x14ac:dyDescent="0.25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0.87832996036179889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0.87832776045832439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0.87832622739123489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0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0</v>
      </c>
    </row>
    <row r="1643" spans="2:11" x14ac:dyDescent="0.25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1.415728190710362E-5</v>
      </c>
      <c r="J1643" s="1">
        <f t="shared" si="1075"/>
        <v>1.3773636030766143E-4</v>
      </c>
      <c r="K1643" s="1">
        <f t="shared" si="1075"/>
        <v>1.2608558534872054E-4</v>
      </c>
    </row>
    <row r="1644" spans="2:11" x14ac:dyDescent="0.25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1.3124448671227453E-5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1.3773636030766143E-4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1.2608558534872054E-4</v>
      </c>
    </row>
    <row r="1645" spans="2:11" x14ac:dyDescent="0.25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 x14ac:dyDescent="0.25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1.0328332358761663E-6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0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0</v>
      </c>
    </row>
    <row r="1647" spans="2:11" x14ac:dyDescent="0.25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1.5297377685292766E-5</v>
      </c>
      <c r="H1647" s="1">
        <f t="shared" si="1077"/>
        <v>1.106834930135153E-4</v>
      </c>
      <c r="I1647" s="1">
        <f t="shared" si="1077"/>
        <v>9.7744835878462696E-5</v>
      </c>
      <c r="J1647" s="1">
        <f t="shared" si="1077"/>
        <v>1.4218004589888677E-4</v>
      </c>
      <c r="K1647" s="1">
        <f t="shared" si="1077"/>
        <v>0</v>
      </c>
    </row>
    <row r="1648" spans="2:11" x14ac:dyDescent="0.25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1.6634729632648371</v>
      </c>
      <c r="G1648" s="1">
        <f t="shared" ref="G1648:K1648" si="1079">G1647-G1649</f>
        <v>1.4459959090573389E-5</v>
      </c>
      <c r="H1648" s="1">
        <f t="shared" si="1079"/>
        <v>1.0462415147392151E-4</v>
      </c>
      <c r="I1648" s="1">
        <f t="shared" si="1079"/>
        <v>9.2392634040420636E-5</v>
      </c>
      <c r="J1648" s="1">
        <f t="shared" si="1079"/>
        <v>7.2845360759646194E-5</v>
      </c>
      <c r="K1648" s="1">
        <f t="shared" si="1079"/>
        <v>0</v>
      </c>
    </row>
    <row r="1649" spans="2:11" x14ac:dyDescent="0.25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9.6334800463520845E-2</v>
      </c>
      <c r="G1649" s="1">
        <f t="shared" ref="G1649:K1649" si="1080">SUM(G1650:G1651)</f>
        <v>8.3741859471937706E-7</v>
      </c>
      <c r="H1649" s="1">
        <f t="shared" si="1080"/>
        <v>6.059341539593797E-6</v>
      </c>
      <c r="I1649" s="1">
        <f t="shared" si="1080"/>
        <v>5.3522018380420606E-6</v>
      </c>
      <c r="J1649" s="1">
        <f t="shared" si="1080"/>
        <v>6.9334685139240573E-5</v>
      </c>
      <c r="K1649" s="1">
        <f t="shared" si="1080"/>
        <v>0</v>
      </c>
    </row>
    <row r="1650" spans="2:11" x14ac:dyDescent="0.25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9.6334800463520845E-2</v>
      </c>
      <c r="G1650" s="1">
        <f>[1]Transport!C$25/SUM([1]Transport!C$21,[1]Transport!C$25)*G1647*(G$34+G$598)/(G$34+G$598+G$37)</f>
        <v>8.3741859471937706E-7</v>
      </c>
      <c r="H1650" s="1">
        <f>[1]Transport!D$25/SUM([1]Transport!D$21,[1]Transport!D$25)*H1647*(H$34+H$598)/(H$34+H$598+H$37)</f>
        <v>6.059341539593797E-6</v>
      </c>
      <c r="I1650" s="1">
        <f>[1]Transport!E$25/SUM([1]Transport!E$21,[1]Transport!E$25)*I1647*(I$34+I$598)/(I$34+I$598+I$37)</f>
        <v>5.3522018380420606E-6</v>
      </c>
      <c r="J1650" s="1">
        <f>[1]Transport!F$25/SUM([1]Transport!F$21,[1]Transport!F$25)*J1647*(J$34+J$598)/(J$34+J$598+J$37)</f>
        <v>6.079631907556849E-5</v>
      </c>
      <c r="K1650" s="1">
        <f>[1]Transport!G$25/SUM([1]Transport!G$21,[1]Transport!G$25)*K1647*(K$34+K$598)/(K$34+K$598+K$37)</f>
        <v>0</v>
      </c>
    </row>
    <row r="1651" spans="2:11" x14ac:dyDescent="0.25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8.538366063672078E-6</v>
      </c>
      <c r="K1651" s="1">
        <f>(K$37+K$717)/([1]Transport!G$21+[1]Transport!G$25)*K1647</f>
        <v>0</v>
      </c>
    </row>
    <row r="1652" spans="2:11" x14ac:dyDescent="0.25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1.5297377685292766E-5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1.106834930135153E-4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9.7744835878462696E-5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1.4218004589888677E-4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25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17.776058488823487</v>
      </c>
      <c r="G1653" s="1">
        <f t="shared" ref="G1653:K1653" si="1081">SUM(G1658:G1660)</f>
        <v>16.194289911209228</v>
      </c>
      <c r="H1653" s="1">
        <f t="shared" si="1081"/>
        <v>9.9749052501407078</v>
      </c>
      <c r="I1653" s="1">
        <f t="shared" si="1081"/>
        <v>8.2296405186487824</v>
      </c>
      <c r="J1653" s="1">
        <f t="shared" si="1081"/>
        <v>16.343171573056797</v>
      </c>
      <c r="K1653" s="1">
        <f t="shared" si="1081"/>
        <v>16.343301961562535</v>
      </c>
    </row>
    <row r="1654" spans="2:11" x14ac:dyDescent="0.25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17.336030954493651</v>
      </c>
      <c r="G1654" s="1">
        <f t="shared" ref="G1654:K1654" si="1082">G1653-G1655</f>
        <v>15.763813994458136</v>
      </c>
      <c r="H1654" s="1">
        <f t="shared" si="1082"/>
        <v>9.6482837114792179</v>
      </c>
      <c r="I1654" s="1">
        <f t="shared" si="1082"/>
        <v>7.850110299853851</v>
      </c>
      <c r="J1654" s="1">
        <f t="shared" si="1082"/>
        <v>13.988289049331343</v>
      </c>
      <c r="K1654" s="1">
        <f t="shared" si="1082"/>
        <v>-1.7758128793941808</v>
      </c>
    </row>
    <row r="1655" spans="2:11" x14ac:dyDescent="0.25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0.44002753432983571</v>
      </c>
      <c r="G1655" s="1">
        <f t="shared" ref="G1655:K1655" si="1083">SUM(G1656:G1657)</f>
        <v>0.43047591675109165</v>
      </c>
      <c r="H1655" s="1">
        <f t="shared" si="1083"/>
        <v>0.32662153866148941</v>
      </c>
      <c r="I1655" s="1">
        <f t="shared" si="1083"/>
        <v>0.37953021879493148</v>
      </c>
      <c r="J1655" s="1">
        <f t="shared" si="1083"/>
        <v>2.3548825237254549</v>
      </c>
      <c r="K1655" s="1">
        <f t="shared" si="1083"/>
        <v>18.119114840956716</v>
      </c>
    </row>
    <row r="1656" spans="2:11" x14ac:dyDescent="0.25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0.44002753432983571</v>
      </c>
      <c r="G1656" s="1">
        <f>[1]Transport!C$26/SUM([1]Transport!C$22,[1]Transport!C$26)*G1653*(G$33+G$580)/(G$33+G$580+G$36)</f>
        <v>0.43047591675109165</v>
      </c>
      <c r="H1656" s="1">
        <f>[1]Transport!D$26/SUM([1]Transport!D$22,[1]Transport!D$26)*H1653*(H$33+H$580)/(H$33+H$580+H$36)</f>
        <v>0.32662153866148941</v>
      </c>
      <c r="I1656" s="1">
        <f>[1]Transport!E$26/SUM([1]Transport!E$22,[1]Transport!E$26)*I1653*(I$33+I$580)/(I$33+I$580+I$36)</f>
        <v>0.37953021879493148</v>
      </c>
      <c r="J1656" s="1">
        <f>[1]Transport!F$26/SUM([1]Transport!F$22,[1]Transport!F$26)*J1653*(J$33+J$580)/(J$33+J$580+J$36)</f>
        <v>1.1192145498784252</v>
      </c>
      <c r="K1656" s="1">
        <f>[1]Transport!G$26/SUM([1]Transport!G$22,[1]Transport!G$26)*K1653*(K$33+K$580)/(K$33+K$580+K$36)</f>
        <v>2.0749067524604361</v>
      </c>
    </row>
    <row r="1657" spans="2:11" x14ac:dyDescent="0.25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1.2356679738470295</v>
      </c>
      <c r="K1657" s="1">
        <f>(K$36+K$716)/([1]Transport!G$22+[1]Transport!G$26)*K1653</f>
        <v>16.04420808849628</v>
      </c>
    </row>
    <row r="1658" spans="2:11" x14ac:dyDescent="0.25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25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0.39566068248877645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0.2764914681102224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3.1338415443295139E-4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2.8010252643704993E-5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25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15.917798443099006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9.9745918659862749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8.2296125083961389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16.343171573056797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16.343301961562535</v>
      </c>
    </row>
    <row r="1661" spans="2:11" x14ac:dyDescent="0.25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25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0.22016845336714905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0.24502256372965633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0.26339799343297249</v>
      </c>
    </row>
    <row r="1663" spans="2:11" x14ac:dyDescent="0.25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2.5096358019777006E-2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2.6569130742440255E-2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2.9173305010525848E-2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3.1650066357244808E-2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3.3889350317501989E-2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3.6436520448462476E-2</v>
      </c>
    </row>
    <row r="1664" spans="2:11" x14ac:dyDescent="0.25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2.1671837065448698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2.16717827852217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2.1671744958457699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0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0</v>
      </c>
    </row>
    <row r="1665" spans="2:11" x14ac:dyDescent="0.25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2.1738930224211089E-7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2.4712497723846435E-6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2.4359832653594823E-6</v>
      </c>
    </row>
    <row r="1666" spans="2:11" x14ac:dyDescent="0.25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 x14ac:dyDescent="0.25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1.8523639556474801E-6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0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0</v>
      </c>
    </row>
    <row r="1668" spans="2:11" x14ac:dyDescent="0.25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1.3865730818279E-5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1.00324876049035E-4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8.8597118476759401E-5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1.2887373801719499E-4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25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25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1.6036419802229929E-3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1.1206403493165319E-3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1.2701691328645536E-6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1.1352762355246551E-7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25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15.7310791678533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9.8575877104966896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8.1330773444026292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16.151462577478899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16.151591436498901</v>
      </c>
    </row>
    <row r="1672" spans="2:11" x14ac:dyDescent="0.25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25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2.5272641700947236E-2</v>
      </c>
      <c r="J1673" s="7">
        <f t="shared" si="1087"/>
        <v>2.5236122307341277E-2</v>
      </c>
      <c r="K1673" s="7">
        <f t="shared" si="1087"/>
        <v>2.5199602913735315E-2</v>
      </c>
    </row>
    <row r="1674" spans="2:11" x14ac:dyDescent="0.25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1.6704032219401303E-2</v>
      </c>
      <c r="G1674" s="7">
        <f t="shared" ref="G1674:K1674" si="1088">IFERROR(G1663/G1641,"-")</f>
        <v>1.6704032219401296E-2</v>
      </c>
      <c r="H1674" s="7">
        <f t="shared" si="1088"/>
        <v>1.67040322194013E-2</v>
      </c>
      <c r="I1674" s="7">
        <f t="shared" si="1088"/>
        <v>1.6704032219401293E-2</v>
      </c>
      <c r="J1674" s="7">
        <f t="shared" si="1088"/>
        <v>1.67040322194013E-2</v>
      </c>
      <c r="K1674" s="7">
        <f t="shared" si="1088"/>
        <v>1.67040322194013E-2</v>
      </c>
    </row>
    <row r="1675" spans="2:11" x14ac:dyDescent="0.25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2.4673913043478222</v>
      </c>
      <c r="H1675">
        <f t="shared" si="1089"/>
        <v>2.4673913043478262</v>
      </c>
      <c r="I1675">
        <f t="shared" si="1089"/>
        <v>2.4673913043478324</v>
      </c>
      <c r="J1675" t="str">
        <f t="shared" si="1089"/>
        <v>-</v>
      </c>
      <c r="K1675" t="str">
        <f t="shared" si="1089"/>
        <v>-</v>
      </c>
    </row>
    <row r="1676" spans="2:11" x14ac:dyDescent="0.25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>
        <f t="shared" si="1090"/>
        <v>1.6563690230942077E-2</v>
      </c>
      <c r="J1676">
        <f t="shared" si="1090"/>
        <v>1.7941883805152232E-2</v>
      </c>
      <c r="K1676">
        <f t="shared" si="1090"/>
        <v>1.9320077379362394E-2</v>
      </c>
    </row>
    <row r="1677" spans="2:11" x14ac:dyDescent="0.25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 t="str">
        <f t="shared" si="1091"/>
        <v>-</v>
      </c>
      <c r="J1677" t="str">
        <f t="shared" si="1091"/>
        <v>-</v>
      </c>
      <c r="K1677" t="str">
        <f t="shared" si="1091"/>
        <v>-</v>
      </c>
    </row>
    <row r="1678" spans="2:11" x14ac:dyDescent="0.25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1.793478260869573</v>
      </c>
      <c r="J1678" t="str">
        <f t="shared" si="1092"/>
        <v>-</v>
      </c>
      <c r="K1678" t="str">
        <f t="shared" si="1092"/>
        <v>-</v>
      </c>
    </row>
    <row r="1679" spans="2:11" x14ac:dyDescent="0.25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0.90641226905248062</v>
      </c>
      <c r="H1679" s="4">
        <f t="shared" si="1093"/>
        <v>0.90641226905248251</v>
      </c>
      <c r="I1679" s="4">
        <f t="shared" si="1093"/>
        <v>0.90641226905247763</v>
      </c>
      <c r="J1679" s="4">
        <f t="shared" si="1093"/>
        <v>0.90641226905247496</v>
      </c>
      <c r="K1679" s="4" t="str">
        <f t="shared" si="1093"/>
        <v>-</v>
      </c>
    </row>
    <row r="1680" spans="2:11" x14ac:dyDescent="0.25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25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4.0530738867855104E-3</v>
      </c>
      <c r="G1681" s="1">
        <f t="shared" si="1094"/>
        <v>4.053073886785513E-3</v>
      </c>
      <c r="H1681">
        <f t="shared" si="1094"/>
        <v>4.0530738867855121E-3</v>
      </c>
      <c r="I1681">
        <f t="shared" si="1094"/>
        <v>4.0530738867855104E-3</v>
      </c>
      <c r="J1681" t="str">
        <f t="shared" si="1094"/>
        <v>-</v>
      </c>
      <c r="K1681" t="str">
        <f t="shared" si="1094"/>
        <v>-</v>
      </c>
    </row>
    <row r="1682" spans="2:11" x14ac:dyDescent="0.25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0.988269780151246</v>
      </c>
      <c r="H1682" s="4">
        <f t="shared" si="1094"/>
        <v>0.98826978015124867</v>
      </c>
      <c r="I1682" s="4">
        <f t="shared" si="1094"/>
        <v>0.98826978015125</v>
      </c>
      <c r="J1682" s="4">
        <f t="shared" si="1094"/>
        <v>0.98826978015124389</v>
      </c>
      <c r="K1682" s="4">
        <f t="shared" si="1094"/>
        <v>0.98826978015125011</v>
      </c>
    </row>
    <row r="1683" spans="2:11" x14ac:dyDescent="0.25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34.589351720561176</v>
      </c>
      <c r="G1683" s="3">
        <f t="shared" ref="G1683:K1683" si="1095">SUM(G1684:G1686,G1689:G1691,-G1696)</f>
        <v>32.498235660073732</v>
      </c>
      <c r="H1683" s="3">
        <f t="shared" si="1095"/>
        <v>29.871266835827143</v>
      </c>
      <c r="I1683" s="3">
        <f t="shared" si="1095"/>
        <v>24.231693230911912</v>
      </c>
      <c r="J1683" s="3">
        <f t="shared" si="1095"/>
        <v>13.966974594682235</v>
      </c>
      <c r="K1683" s="3">
        <f t="shared" si="1095"/>
        <v>-5.5022076351252648E-5</v>
      </c>
    </row>
    <row r="1684" spans="2:11" x14ac:dyDescent="0.25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2.5756574228504645</v>
      </c>
      <c r="G1684" s="1">
        <f>[1]Summary!C53+[1]Summary!C59</f>
        <v>2.5353595845453571</v>
      </c>
      <c r="H1684" s="1">
        <f>[1]Summary!D53+[1]Summary!D59</f>
        <v>2.4276367169656088</v>
      </c>
      <c r="I1684" s="1">
        <f>[1]Summary!E53+[1]Summary!E59</f>
        <v>2.2718669538298375</v>
      </c>
      <c r="J1684" s="1">
        <f>[1]Summary!F53+[1]Summary!F59</f>
        <v>0.64806338307489741</v>
      </c>
      <c r="K1684" s="1">
        <f>[1]Summary!G53+[1]Summary!G59</f>
        <v>-2.6013070784246644</v>
      </c>
    </row>
    <row r="1685" spans="2:11" x14ac:dyDescent="0.25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-3.6129622981062809E-4</v>
      </c>
    </row>
    <row r="1686" spans="2:11" x14ac:dyDescent="0.25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6.4926951285903662</v>
      </c>
      <c r="G1686" s="1">
        <f>[1]Summary!C55+[1]Summary!C60</f>
        <v>5.9889746711560816</v>
      </c>
      <c r="H1686" s="1">
        <f>[1]Summary!D55+[1]Summary!D60</f>
        <v>5.5586144350248778</v>
      </c>
      <c r="I1686" s="1">
        <f>[1]Summary!E55+[1]Summary!E60</f>
        <v>4.8919985389841427</v>
      </c>
      <c r="J1686" s="1">
        <f>[1]Summary!F55+[1]Summary!F60</f>
        <v>3.5750515769096713</v>
      </c>
      <c r="K1686" s="1">
        <f>[1]Summary!G55+[1]Summary!G60</f>
        <v>-0.27454967144445641</v>
      </c>
    </row>
    <row r="1687" spans="2:11" x14ac:dyDescent="0.25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4.4033483281057268</v>
      </c>
      <c r="G1687" s="1">
        <f t="shared" ref="G1687:K1687" si="1100">G1686-G1688</f>
        <v>3.8779615012820012</v>
      </c>
      <c r="H1687" s="1">
        <f t="shared" si="1100"/>
        <v>3.4563449639636179</v>
      </c>
      <c r="I1687" s="1">
        <f t="shared" si="1100"/>
        <v>2.7983414752275828</v>
      </c>
      <c r="J1687" s="1">
        <f t="shared" si="1100"/>
        <v>1.4978609927520732</v>
      </c>
      <c r="K1687" s="1">
        <f t="shared" si="1100"/>
        <v>-1.3064239054568365</v>
      </c>
    </row>
    <row r="1688" spans="2:11" x14ac:dyDescent="0.25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2.0936570637565599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2.0771905841575982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1.0318742340123801</v>
      </c>
    </row>
    <row r="1689" spans="2:11" x14ac:dyDescent="0.25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3.7907746081474198</v>
      </c>
      <c r="G1689" s="1">
        <f>[1]Summary!C56</f>
        <v>3.3680832641123097</v>
      </c>
      <c r="H1689" s="1">
        <f>[1]Summary!D56</f>
        <v>3.49127456647168</v>
      </c>
      <c r="I1689" s="1">
        <f>[1]Summary!E56</f>
        <v>3.1514550098312601</v>
      </c>
      <c r="J1689" s="1">
        <f>[1]Summary!F56</f>
        <v>2.0300012141553228</v>
      </c>
      <c r="K1689" s="1">
        <f>[1]Summary!G56</f>
        <v>0.82858958676931693</v>
      </c>
    </row>
    <row r="1690" spans="2:11" x14ac:dyDescent="0.25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7.1766825750910774</v>
      </c>
      <c r="G1690" s="1">
        <f>[1]Summary!C57</f>
        <v>6.5875918366559478</v>
      </c>
      <c r="H1690" s="1">
        <f>[1]Summary!D57</f>
        <v>5.9642092313922923</v>
      </c>
      <c r="I1690" s="1">
        <f>[1]Summary!E57</f>
        <v>5.7510270227404563</v>
      </c>
      <c r="J1690" s="1">
        <f>[1]Summary!F57</f>
        <v>4.1705270303980297</v>
      </c>
      <c r="K1690" s="1">
        <f>[1]Summary!G57</f>
        <v>1.2078283903425799</v>
      </c>
    </row>
    <row r="1691" spans="2:11" x14ac:dyDescent="0.25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14.553541985881846</v>
      </c>
      <c r="G1691" s="1">
        <f>[1]Summary!C58</f>
        <v>14.018226303604035</v>
      </c>
      <c r="H1691" s="1">
        <f>[1]Summary!D58</f>
        <v>12.429531885972681</v>
      </c>
      <c r="I1691" s="1">
        <f>[1]Summary!E58</f>
        <v>8.1653457055262137</v>
      </c>
      <c r="J1691" s="1">
        <f>[1]Summary!F58</f>
        <v>3.5433390243864964</v>
      </c>
      <c r="K1691" s="1">
        <f>[1]Summary!G58</f>
        <v>0.83979788109493148</v>
      </c>
    </row>
    <row r="1692" spans="2:11" x14ac:dyDescent="0.25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1.6464777694307731</v>
      </c>
      <c r="K1692" s="1">
        <f>-[1]Summary!G59</f>
        <v>4.9187655101435137</v>
      </c>
    </row>
    <row r="1693" spans="2:11" x14ac:dyDescent="0.25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0.43272603402157267</v>
      </c>
      <c r="K1693" s="1">
        <f>-[1]Summary!G60</f>
        <v>3.4306166994219067</v>
      </c>
    </row>
    <row r="1694" spans="2:11" x14ac:dyDescent="0.25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3.0108056165227147E-4</v>
      </c>
    </row>
    <row r="1695" spans="2:11" x14ac:dyDescent="0.25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5.1987822711544522E-5</v>
      </c>
      <c r="K1695" s="1">
        <f>-[1]Summary!G62</f>
        <v>6.0215668158356617E-5</v>
      </c>
    </row>
    <row r="1696" spans="2:11" x14ac:dyDescent="0.25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7.6342421832714638E-6</v>
      </c>
      <c r="K1696" s="1">
        <f>-[1]Summary!G63</f>
        <v>5.283418424787465E-5</v>
      </c>
    </row>
    <row r="1697" spans="2:11" x14ac:dyDescent="0.25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2.0791984225123916</v>
      </c>
      <c r="K1697" s="3">
        <f t="shared" si="1101"/>
        <v>8.3497393205834278</v>
      </c>
    </row>
    <row r="1698" spans="2:11" x14ac:dyDescent="0.25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0.83333310061768107</v>
      </c>
      <c r="K1698" s="1">
        <f>[1]Summary!C$77</f>
        <v>1.9047618663663246</v>
      </c>
    </row>
    <row r="1699" spans="2:11" x14ac:dyDescent="0.25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0.25711598921921386</v>
      </c>
      <c r="K1699" s="1">
        <f>[1]Summary!C$78</f>
        <v>0.71618512058485839</v>
      </c>
    </row>
    <row r="1700" spans="2:11" x14ac:dyDescent="0.25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0.98874933267549692</v>
      </c>
      <c r="K1700" s="1">
        <f>[1]Summary!C$79</f>
        <v>5.7287923336322457</v>
      </c>
    </row>
    <row r="1701" spans="2:11" x14ac:dyDescent="0.25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25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6.1347602103998259E-5</v>
      </c>
      <c r="K1702" s="1">
        <f t="shared" si="1105"/>
        <v>3.8483207218316731E-4</v>
      </c>
    </row>
    <row r="1703" spans="2:11" x14ac:dyDescent="0.25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1.0586149160803095E-5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4.8079107665565948E-5</v>
      </c>
    </row>
    <row r="1704" spans="2:11" x14ac:dyDescent="0.25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5.0761452943195168E-5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3.3675296451760137E-4</v>
      </c>
    </row>
    <row r="1705" spans="2:11" x14ac:dyDescent="0.25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7.6342421832714638E-6</v>
      </c>
      <c r="K1705" s="1">
        <f t="shared" si="1106"/>
        <v>5.283418424787465E-5</v>
      </c>
    </row>
    <row r="1706" spans="2:11" x14ac:dyDescent="0.25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962.03482803908764</v>
      </c>
      <c r="G1706" s="3">
        <f t="shared" ref="G1706:K1706" si="1107">SUM(G1707:G1708,G1725,G1734:G1735,G1736,G1737,G1742,G1745,,G1750:G1753,G1746)</f>
        <v>960.41060977236043</v>
      </c>
      <c r="H1706" s="3">
        <f t="shared" si="1107"/>
        <v>899.72254593214905</v>
      </c>
      <c r="I1706" s="3">
        <f t="shared" si="1107"/>
        <v>857.55501185130538</v>
      </c>
      <c r="J1706" s="3">
        <f t="shared" si="1107"/>
        <v>721.18205037714779</v>
      </c>
      <c r="K1706" s="3">
        <f t="shared" si="1107"/>
        <v>649.88075515877097</v>
      </c>
    </row>
    <row r="1707" spans="2:11" x14ac:dyDescent="0.25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3.6600049265074523</v>
      </c>
      <c r="G1707" s="1">
        <f t="shared" ref="G1707:K1707" si="1109">G21</f>
        <v>3.5647204128140544</v>
      </c>
      <c r="H1707" s="1">
        <f t="shared" si="1109"/>
        <v>1.5788180920318425E-2</v>
      </c>
      <c r="I1707" s="1">
        <f t="shared" si="1109"/>
        <v>2.1972691088066568E-3</v>
      </c>
      <c r="J1707" s="1">
        <f t="shared" si="1109"/>
        <v>1.2567746289039174E-3</v>
      </c>
      <c r="K1707" s="1">
        <f t="shared" si="1109"/>
        <v>3.7845527949633648E-4</v>
      </c>
    </row>
    <row r="1708" spans="2:11" x14ac:dyDescent="0.25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310.97099566951999</v>
      </c>
      <c r="G1708" s="1">
        <f t="shared" si="1113"/>
        <v>288.76451552719215</v>
      </c>
      <c r="H1708" s="1">
        <f t="shared" si="1113"/>
        <v>249.76401932822651</v>
      </c>
      <c r="I1708" s="1">
        <f t="shared" si="1113"/>
        <v>179.44856755139477</v>
      </c>
      <c r="J1708" s="1">
        <f t="shared" si="1113"/>
        <v>87.196418506574787</v>
      </c>
      <c r="K1708" s="1">
        <f t="shared" si="1113"/>
        <v>22.883195685386191</v>
      </c>
    </row>
    <row r="1709" spans="2:11" x14ac:dyDescent="0.25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303.933915388147</v>
      </c>
      <c r="G1709" s="1">
        <f t="shared" si="1113"/>
        <v>281.48660029191069</v>
      </c>
      <c r="H1709" s="1">
        <f t="shared" si="1113"/>
        <v>243.10326924913963</v>
      </c>
      <c r="I1709" s="1">
        <f t="shared" si="1113"/>
        <v>173.88647692218245</v>
      </c>
      <c r="J1709" s="1">
        <f t="shared" si="1113"/>
        <v>78.641318736563704</v>
      </c>
      <c r="K1709" s="1">
        <f t="shared" si="1113"/>
        <v>0</v>
      </c>
    </row>
    <row r="1710" spans="2:11" x14ac:dyDescent="0.25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101.75715138843245</v>
      </c>
      <c r="G1710" s="1">
        <f t="shared" si="1113"/>
        <v>90.978126555306375</v>
      </c>
      <c r="H1710" s="1">
        <f t="shared" si="1113"/>
        <v>78.638124591142102</v>
      </c>
      <c r="I1710" s="1">
        <f t="shared" si="1113"/>
        <v>68.346841336091671</v>
      </c>
      <c r="J1710" s="1">
        <f t="shared" si="1113"/>
        <v>35.022366954648888</v>
      </c>
      <c r="K1710" s="1">
        <f t="shared" si="1113"/>
        <v>0</v>
      </c>
    </row>
    <row r="1711" spans="2:11" x14ac:dyDescent="0.25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2.7763712322736196</v>
      </c>
      <c r="G1711" s="1">
        <f t="shared" si="1113"/>
        <v>7.0035386990691302E-4</v>
      </c>
      <c r="H1711" s="1">
        <f t="shared" si="1113"/>
        <v>1.8543917860046832E-3</v>
      </c>
      <c r="I1711" s="1">
        <f t="shared" si="1113"/>
        <v>9.7270604495514079E-4</v>
      </c>
      <c r="J1711" s="1">
        <f t="shared" si="1113"/>
        <v>1.6310202038415063E-3</v>
      </c>
      <c r="K1711" s="1">
        <f t="shared" si="1113"/>
        <v>0</v>
      </c>
    </row>
    <row r="1712" spans="2:11" x14ac:dyDescent="0.25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118.79408173568089</v>
      </c>
      <c r="G1712" s="1">
        <f t="shared" si="1113"/>
        <v>110.41682014348689</v>
      </c>
      <c r="H1712" s="1">
        <f t="shared" si="1113"/>
        <v>89.069235005693017</v>
      </c>
      <c r="I1712" s="1">
        <f t="shared" si="1113"/>
        <v>61.663906732581047</v>
      </c>
      <c r="J1712" s="1">
        <f t="shared" si="1113"/>
        <v>36.539029373070299</v>
      </c>
      <c r="K1712" s="1">
        <f t="shared" si="1113"/>
        <v>0</v>
      </c>
    </row>
    <row r="1713" spans="2:11" x14ac:dyDescent="0.25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79.496925665380871</v>
      </c>
      <c r="G1713" s="1">
        <f t="shared" si="1113"/>
        <v>78.685738355693815</v>
      </c>
      <c r="H1713" s="1">
        <f t="shared" si="1113"/>
        <v>73.54509610120283</v>
      </c>
      <c r="I1713" s="1">
        <f t="shared" si="1113"/>
        <v>41.320200297010217</v>
      </c>
      <c r="J1713" s="1">
        <f t="shared" si="1113"/>
        <v>5.469331324047852</v>
      </c>
      <c r="K1713" s="1">
        <f t="shared" si="1113"/>
        <v>0</v>
      </c>
    </row>
    <row r="1714" spans="2:11" x14ac:dyDescent="0.25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2.554555850454574</v>
      </c>
      <c r="J1714" s="1">
        <f t="shared" si="1113"/>
        <v>1.6089600645928279</v>
      </c>
      <c r="K1714" s="1">
        <f t="shared" si="1113"/>
        <v>0</v>
      </c>
    </row>
    <row r="1715" spans="2:11" x14ac:dyDescent="0.25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7.0370802813729707</v>
      </c>
      <c r="G1715" s="1">
        <f t="shared" si="1113"/>
        <v>7.2779152352814354</v>
      </c>
      <c r="H1715" s="1">
        <f t="shared" si="1113"/>
        <v>6.6607500790868759</v>
      </c>
      <c r="I1715" s="1">
        <f t="shared" si="1113"/>
        <v>5.5620906292123271</v>
      </c>
      <c r="J1715" s="1">
        <f t="shared" si="1113"/>
        <v>8.5550997700110809</v>
      </c>
      <c r="K1715" s="1">
        <f t="shared" si="1113"/>
        <v>22.883195685386191</v>
      </c>
    </row>
    <row r="1716" spans="2:11" x14ac:dyDescent="0.25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2.6029292309248797</v>
      </c>
      <c r="G1716" s="1">
        <f t="shared" si="1113"/>
        <v>2.721294963236637</v>
      </c>
      <c r="H1716" s="1">
        <f t="shared" si="1113"/>
        <v>2.4075540305391061</v>
      </c>
      <c r="I1716" s="1">
        <f t="shared" si="1113"/>
        <v>3.168564033630842</v>
      </c>
      <c r="J1716" s="1">
        <f t="shared" si="1113"/>
        <v>3.6869914338003791</v>
      </c>
      <c r="K1716" s="1">
        <f t="shared" si="1113"/>
        <v>18.426517946839397</v>
      </c>
    </row>
    <row r="1717" spans="2:11" x14ac:dyDescent="0.25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4.434151050448091</v>
      </c>
      <c r="G1717" s="1">
        <f t="shared" si="1113"/>
        <v>4.5566202720447979</v>
      </c>
      <c r="H1717" s="1">
        <f t="shared" si="1113"/>
        <v>4.2531960485477702</v>
      </c>
      <c r="I1717" s="1">
        <f t="shared" si="1113"/>
        <v>2.3935265955814851</v>
      </c>
      <c r="J1717" s="1">
        <f t="shared" si="1113"/>
        <v>4.8681083362107014</v>
      </c>
      <c r="K1717" s="1">
        <f t="shared" si="1113"/>
        <v>4.4566777385467962</v>
      </c>
    </row>
    <row r="1718" spans="2:11" x14ac:dyDescent="0.25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7.0370802813729707</v>
      </c>
      <c r="G1718" s="1">
        <f t="shared" si="1113"/>
        <v>7.2779152352814354</v>
      </c>
      <c r="H1718" s="1">
        <f t="shared" si="1113"/>
        <v>6.6607500790868759</v>
      </c>
      <c r="I1718" s="1">
        <f t="shared" si="1113"/>
        <v>5.5620906292123271</v>
      </c>
      <c r="J1718" s="1">
        <f t="shared" si="1113"/>
        <v>7.72518430567564</v>
      </c>
      <c r="K1718" s="1">
        <f t="shared" si="1113"/>
        <v>8.1436691723471757</v>
      </c>
    </row>
    <row r="1719" spans="2:11" x14ac:dyDescent="0.25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2.6029292309248797</v>
      </c>
      <c r="G1719" s="1">
        <f t="shared" si="1113"/>
        <v>2.721294963236637</v>
      </c>
      <c r="H1719" s="1">
        <f t="shared" si="1113"/>
        <v>2.4075540305391061</v>
      </c>
      <c r="I1719" s="1">
        <f t="shared" si="1113"/>
        <v>3.168564033630842</v>
      </c>
      <c r="J1719" s="1">
        <f t="shared" si="1113"/>
        <v>3.168564033630842</v>
      </c>
      <c r="K1719" s="1">
        <f t="shared" si="1113"/>
        <v>3.6869914338003791</v>
      </c>
    </row>
    <row r="1720" spans="2:11" x14ac:dyDescent="0.25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4.434151050448091</v>
      </c>
      <c r="G1720" s="1">
        <f t="shared" si="1113"/>
        <v>4.5566202720447979</v>
      </c>
      <c r="H1720" s="1">
        <f t="shared" si="1113"/>
        <v>4.2531960485477702</v>
      </c>
      <c r="I1720" s="1">
        <f t="shared" si="1113"/>
        <v>2.3935265955814851</v>
      </c>
      <c r="J1720" s="1">
        <f t="shared" si="1113"/>
        <v>4.5566202720447979</v>
      </c>
      <c r="K1720" s="1">
        <f t="shared" si="1113"/>
        <v>4.4566777385467962</v>
      </c>
    </row>
    <row r="1721" spans="2:11" x14ac:dyDescent="0.25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0.8299154643354405</v>
      </c>
      <c r="K1721" s="1">
        <f t="shared" si="1113"/>
        <v>14.739526513039017</v>
      </c>
    </row>
    <row r="1722" spans="2:11" x14ac:dyDescent="0.25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0.51842740016953703</v>
      </c>
      <c r="K1722" s="1">
        <f t="shared" si="1113"/>
        <v>14.739526513039017</v>
      </c>
    </row>
    <row r="1723" spans="2:11" x14ac:dyDescent="0.25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0.31148806416590347</v>
      </c>
      <c r="K1723" s="1">
        <f t="shared" si="1113"/>
        <v>0</v>
      </c>
    </row>
    <row r="1724" spans="2:11" x14ac:dyDescent="0.25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25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117.12070354627032</v>
      </c>
      <c r="G1725" s="1">
        <f t="shared" si="1113"/>
        <v>107.23650289092549</v>
      </c>
      <c r="H1725" s="1">
        <f t="shared" si="1113"/>
        <v>117.96723074094696</v>
      </c>
      <c r="I1725" s="1">
        <f t="shared" si="1113"/>
        <v>112.41193424449355</v>
      </c>
      <c r="J1725" s="1">
        <f t="shared" si="1113"/>
        <v>91.02836906521101</v>
      </c>
      <c r="K1725" s="1">
        <f t="shared" si="1113"/>
        <v>56.023678625748872</v>
      </c>
    </row>
    <row r="1726" spans="2:11" x14ac:dyDescent="0.25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117.12070354627032</v>
      </c>
      <c r="G1726" s="1">
        <f t="shared" si="1113"/>
        <v>106.72000129815849</v>
      </c>
      <c r="H1726" s="1">
        <f t="shared" si="1113"/>
        <v>116.80008813713486</v>
      </c>
      <c r="I1726" s="1">
        <f t="shared" si="1113"/>
        <v>108.04656860270379</v>
      </c>
      <c r="J1726" s="1">
        <f t="shared" si="1113"/>
        <v>82.801927704772865</v>
      </c>
      <c r="K1726" s="1">
        <f t="shared" si="1113"/>
        <v>40.218477991503519</v>
      </c>
    </row>
    <row r="1727" spans="2:11" x14ac:dyDescent="0.25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117.12070354627032</v>
      </c>
      <c r="G1727" s="1">
        <f t="shared" si="1113"/>
        <v>106.72000129815849</v>
      </c>
      <c r="H1727" s="1">
        <f t="shared" si="1113"/>
        <v>116.80008813713486</v>
      </c>
      <c r="I1727" s="1">
        <f t="shared" si="1113"/>
        <v>108.04483026351016</v>
      </c>
      <c r="J1727" s="1">
        <f t="shared" si="1113"/>
        <v>82.799814655874329</v>
      </c>
      <c r="K1727" s="1">
        <f t="shared" si="1113"/>
        <v>40.217604390846908</v>
      </c>
    </row>
    <row r="1728" spans="2:11" x14ac:dyDescent="0.25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1.7383391936160277E-3</v>
      </c>
      <c r="J1728" s="1">
        <f t="shared" si="1113"/>
        <v>2.1130488985412312E-3</v>
      </c>
      <c r="K1728" s="1">
        <f t="shared" si="1113"/>
        <v>8.7360065661300961E-4</v>
      </c>
    </row>
    <row r="1729" spans="2:11" x14ac:dyDescent="0.25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0.51650159276700036</v>
      </c>
      <c r="H1729" s="1">
        <f t="shared" si="1113"/>
        <v>1.1671426038120905</v>
      </c>
      <c r="I1729" s="1">
        <f t="shared" si="1113"/>
        <v>4.3653656417897686</v>
      </c>
      <c r="J1729" s="1">
        <f t="shared" si="1113"/>
        <v>8.2264413604381481</v>
      </c>
      <c r="K1729" s="1">
        <f t="shared" si="1113"/>
        <v>15.805200634245352</v>
      </c>
    </row>
    <row r="1730" spans="2:11" x14ac:dyDescent="0.25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0.51650159276700036</v>
      </c>
      <c r="H1730" s="1">
        <f t="shared" si="1113"/>
        <v>1.1671426038120905</v>
      </c>
      <c r="I1730" s="1">
        <f t="shared" si="1113"/>
        <v>4.3653656417897686</v>
      </c>
      <c r="J1730" s="1">
        <f t="shared" si="1113"/>
        <v>4.3653656417897686</v>
      </c>
      <c r="K1730" s="1">
        <f t="shared" si="1113"/>
        <v>8.2264413604381481</v>
      </c>
    </row>
    <row r="1731" spans="2:11" x14ac:dyDescent="0.25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0.51650159276700036</v>
      </c>
      <c r="H1731" s="1">
        <f t="shared" si="1113"/>
        <v>1.1671426038120905</v>
      </c>
      <c r="I1731" s="1">
        <f t="shared" si="1113"/>
        <v>4.3653656417897686</v>
      </c>
      <c r="J1731" s="1">
        <f t="shared" si="1113"/>
        <v>4.3653656417897686</v>
      </c>
      <c r="K1731" s="1">
        <f t="shared" si="1113"/>
        <v>8.2264413604381481</v>
      </c>
    </row>
    <row r="1732" spans="2:11" x14ac:dyDescent="0.25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3.8610757186483795</v>
      </c>
      <c r="K1732" s="1">
        <f t="shared" si="1113"/>
        <v>7.5787592738072043</v>
      </c>
    </row>
    <row r="1733" spans="2:11" x14ac:dyDescent="0.25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3.8610757186483795</v>
      </c>
      <c r="K1733" s="1">
        <f t="shared" si="1113"/>
        <v>7.5787592738072043</v>
      </c>
    </row>
    <row r="1734" spans="2:11" x14ac:dyDescent="0.25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250.94818728236922</v>
      </c>
      <c r="G1734" s="1">
        <f t="shared" si="1113"/>
        <v>253.29895440978467</v>
      </c>
      <c r="H1734" s="1">
        <f t="shared" si="1113"/>
        <v>199.1494840458262</v>
      </c>
      <c r="I1734" s="1">
        <f t="shared" si="1113"/>
        <v>206.40242695762862</v>
      </c>
      <c r="J1734" s="1">
        <f t="shared" si="1113"/>
        <v>98.945483925939811</v>
      </c>
      <c r="K1734" s="1">
        <f t="shared" si="1113"/>
        <v>0</v>
      </c>
    </row>
    <row r="1735" spans="2:11" x14ac:dyDescent="0.25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-20.009999996133814</v>
      </c>
      <c r="G1735" s="1">
        <f t="shared" ref="G1735:K1735" si="1114">-G56+G49</f>
        <v>14.727140247742803</v>
      </c>
      <c r="H1735" s="1">
        <f t="shared" si="1114"/>
        <v>-4.4001245893491543</v>
      </c>
      <c r="I1735" s="1">
        <f t="shared" si="1114"/>
        <v>-4.9880578081341511</v>
      </c>
      <c r="J1735" s="1">
        <f t="shared" si="1114"/>
        <v>11.471513186915971</v>
      </c>
      <c r="K1735" s="1">
        <f t="shared" si="1114"/>
        <v>-5.8649642030166618</v>
      </c>
    </row>
    <row r="1736" spans="2:11" x14ac:dyDescent="0.25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6.8820450591543185</v>
      </c>
      <c r="K1736" s="1">
        <f t="shared" si="1115"/>
        <v>8.2308703185500836</v>
      </c>
    </row>
    <row r="1737" spans="2:11" x14ac:dyDescent="0.25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44.76999507771751</v>
      </c>
      <c r="G1737" s="1">
        <f t="shared" ref="G1737:K1737" si="1116">G3</f>
        <v>46.891655148318193</v>
      </c>
      <c r="H1737" s="1">
        <f t="shared" si="1116"/>
        <v>46.891679089497437</v>
      </c>
      <c r="I1737" s="1">
        <f t="shared" si="1116"/>
        <v>47.790796573053733</v>
      </c>
      <c r="J1737" s="1">
        <f t="shared" si="1116"/>
        <v>47.88697119805699</v>
      </c>
      <c r="K1737" s="1">
        <f t="shared" si="1116"/>
        <v>63.755692753138696</v>
      </c>
    </row>
    <row r="1738" spans="2:11" x14ac:dyDescent="0.25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10.182338852151712</v>
      </c>
      <c r="G1738" s="1">
        <f t="shared" ref="G1738:K1738" si="1118">G4</f>
        <v>11.152949831612878</v>
      </c>
      <c r="H1738" s="1">
        <f t="shared" si="1118"/>
        <v>12.608866461542716</v>
      </c>
      <c r="I1738" s="1">
        <f t="shared" si="1118"/>
        <v>15.035395165832727</v>
      </c>
      <c r="J1738" s="1">
        <f t="shared" si="1118"/>
        <v>17.461924035477789</v>
      </c>
      <c r="K1738" s="1">
        <f t="shared" si="1118"/>
        <v>17.461930442239122</v>
      </c>
    </row>
    <row r="1739" spans="2:11" x14ac:dyDescent="0.25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7.4592156581143145</v>
      </c>
      <c r="G1739" s="1">
        <f t="shared" ref="G1739:K1739" si="1120">G5</f>
        <v>8.0030393525867431</v>
      </c>
      <c r="H1739" s="1">
        <f t="shared" si="1120"/>
        <v>8.8187751779064474</v>
      </c>
      <c r="I1739" s="1">
        <f t="shared" si="1120"/>
        <v>10.17833589335544</v>
      </c>
      <c r="J1739" s="1">
        <f t="shared" si="1120"/>
        <v>10.230789683122659</v>
      </c>
      <c r="K1739" s="1">
        <f t="shared" si="1120"/>
        <v>7.6165822009690718</v>
      </c>
    </row>
    <row r="1740" spans="2:11" x14ac:dyDescent="0.25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2.622527362381748</v>
      </c>
      <c r="G1740" s="1">
        <f t="shared" ref="G1740:K1740" si="1122">G6</f>
        <v>3.2650026500779199</v>
      </c>
      <c r="H1740" s="1">
        <f t="shared" si="1122"/>
        <v>4.2287171348391146</v>
      </c>
      <c r="I1740" s="1">
        <f t="shared" si="1122"/>
        <v>5.8349090478289263</v>
      </c>
      <c r="J1740" s="1">
        <f t="shared" si="1122"/>
        <v>6.3806240301761541</v>
      </c>
      <c r="K1740" s="1">
        <f t="shared" si="1122"/>
        <v>4.259679656904467</v>
      </c>
    </row>
    <row r="1741" spans="2:11" x14ac:dyDescent="0.25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24.505913205069739</v>
      </c>
      <c r="G1741" s="1">
        <f t="shared" ref="G1741:K1741" si="1124">G7</f>
        <v>24.470663314040657</v>
      </c>
      <c r="H1741" s="1">
        <f t="shared" si="1124"/>
        <v>21.235320315209158</v>
      </c>
      <c r="I1741" s="1">
        <f t="shared" si="1124"/>
        <v>16.74215646603664</v>
      </c>
      <c r="J1741" s="1">
        <f t="shared" si="1124"/>
        <v>13.81363344928039</v>
      </c>
      <c r="K1741" s="1">
        <f t="shared" si="1124"/>
        <v>34.417500453026037</v>
      </c>
    </row>
    <row r="1742" spans="2:11" x14ac:dyDescent="0.25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69.392902743871247</v>
      </c>
      <c r="G1742" s="1">
        <f t="shared" ref="G1742:K1742" si="1126">G8</f>
        <v>69.6634893348986</v>
      </c>
      <c r="H1742" s="1">
        <f t="shared" si="1126"/>
        <v>69.270578867074633</v>
      </c>
      <c r="I1742" s="1">
        <f t="shared" si="1126"/>
        <v>68.821147710270395</v>
      </c>
      <c r="J1742" s="1">
        <f t="shared" si="1126"/>
        <v>68.940684916305656</v>
      </c>
      <c r="K1742" s="1">
        <f t="shared" si="1126"/>
        <v>69.384497271326325</v>
      </c>
    </row>
    <row r="1743" spans="2:11" x14ac:dyDescent="0.25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35.611780381776946</v>
      </c>
      <c r="G1743" s="1">
        <f t="shared" ref="G1743:K1743" si="1128">G9</f>
        <v>35.882385974280695</v>
      </c>
      <c r="H1743" s="1">
        <f t="shared" si="1128"/>
        <v>35.489476289745483</v>
      </c>
      <c r="I1743" s="1">
        <f t="shared" si="1128"/>
        <v>35.03996747788166</v>
      </c>
      <c r="J1743" s="1">
        <f t="shared" si="1128"/>
        <v>35.159465037079087</v>
      </c>
      <c r="K1743" s="1">
        <f t="shared" si="1128"/>
        <v>35.603181427920063</v>
      </c>
    </row>
    <row r="1744" spans="2:11" x14ac:dyDescent="0.25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33.781122362094294</v>
      </c>
      <c r="G1744" s="1">
        <f t="shared" ref="G1744:K1744" si="1130">G10</f>
        <v>33.781103360617898</v>
      </c>
      <c r="H1744" s="1">
        <f t="shared" si="1130"/>
        <v>33.78110257732915</v>
      </c>
      <c r="I1744" s="1">
        <f t="shared" si="1130"/>
        <v>33.781180232388735</v>
      </c>
      <c r="J1744" s="1">
        <f t="shared" si="1130"/>
        <v>33.781219879226569</v>
      </c>
      <c r="K1744" s="1">
        <f t="shared" si="1130"/>
        <v>33.781315843406254</v>
      </c>
    </row>
    <row r="1745" spans="2:11" x14ac:dyDescent="0.25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3.7980849611808205</v>
      </c>
      <c r="G1745" s="1">
        <f t="shared" ref="G1745:K1745" si="1132">G11</f>
        <v>11.370362905592875</v>
      </c>
      <c r="H1745" s="1">
        <f t="shared" si="1132"/>
        <v>15.161911905462414</v>
      </c>
      <c r="I1745" s="1">
        <f t="shared" si="1132"/>
        <v>17.106362324455731</v>
      </c>
      <c r="J1745" s="1">
        <f t="shared" si="1132"/>
        <v>18.869683947454469</v>
      </c>
      <c r="K1745" s="1">
        <f t="shared" si="1132"/>
        <v>26.999987877181415</v>
      </c>
    </row>
    <row r="1746" spans="2:11" x14ac:dyDescent="0.25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149.43048696497675</v>
      </c>
      <c r="G1746" s="1">
        <f t="shared" ref="G1746:K1746" si="1134">G12</f>
        <v>125.60837708883268</v>
      </c>
      <c r="H1746" s="1">
        <f t="shared" si="1134"/>
        <v>143.21335289502375</v>
      </c>
      <c r="I1746" s="1">
        <f t="shared" si="1134"/>
        <v>150.47503777704657</v>
      </c>
      <c r="J1746" s="1">
        <f t="shared" si="1134"/>
        <v>151.67105867986848</v>
      </c>
      <c r="K1746" s="1">
        <f t="shared" si="1134"/>
        <v>152.16120213886259</v>
      </c>
    </row>
    <row r="1747" spans="2:11" x14ac:dyDescent="0.25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66.745681733960225</v>
      </c>
      <c r="G1747" s="1">
        <f t="shared" ref="G1747:K1747" si="1136">G13</f>
        <v>49.798803172271725</v>
      </c>
      <c r="H1747" s="1">
        <f t="shared" si="1136"/>
        <v>68.534475041310913</v>
      </c>
      <c r="I1747" s="1">
        <f t="shared" si="1136"/>
        <v>70.23307264613419</v>
      </c>
      <c r="J1747" s="1">
        <f t="shared" si="1136"/>
        <v>70.031711325345952</v>
      </c>
      <c r="K1747" s="1">
        <f t="shared" si="1136"/>
        <v>72.196101599248834</v>
      </c>
    </row>
    <row r="1748" spans="2:11" x14ac:dyDescent="0.25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66.632403487301431</v>
      </c>
      <c r="G1748" s="1">
        <f t="shared" ref="G1748:K1748" si="1138">G14</f>
        <v>55.764008595863004</v>
      </c>
      <c r="H1748" s="1">
        <f t="shared" si="1138"/>
        <v>65.550878504726043</v>
      </c>
      <c r="I1748" s="1">
        <f t="shared" si="1138"/>
        <v>64.466209482422855</v>
      </c>
      <c r="J1748" s="1">
        <f t="shared" si="1138"/>
        <v>65.281489048397177</v>
      </c>
      <c r="K1748" s="1">
        <f t="shared" si="1138"/>
        <v>63.117101921127755</v>
      </c>
    </row>
    <row r="1749" spans="2:11" x14ac:dyDescent="0.25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16.052401743715119</v>
      </c>
      <c r="G1749" s="1">
        <f t="shared" ref="G1749:K1749" si="1140">G15</f>
        <v>20.045565320697946</v>
      </c>
      <c r="H1749" s="1">
        <f t="shared" si="1140"/>
        <v>9.1279993489867799</v>
      </c>
      <c r="I1749" s="1">
        <f t="shared" si="1140"/>
        <v>15.775755648489499</v>
      </c>
      <c r="J1749" s="1">
        <f t="shared" si="1140"/>
        <v>16.357858306125326</v>
      </c>
      <c r="K1749" s="1">
        <f t="shared" si="1140"/>
        <v>16.847998618486002</v>
      </c>
    </row>
    <row r="1750" spans="2:11" x14ac:dyDescent="0.25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16.523406638176148</v>
      </c>
      <c r="H1750" s="1">
        <f t="shared" si="1142"/>
        <v>32.504177396951192</v>
      </c>
      <c r="I1750" s="1">
        <f t="shared" si="1142"/>
        <v>40.643133434663312</v>
      </c>
      <c r="J1750" s="1">
        <f t="shared" si="1142"/>
        <v>85.724684265180457</v>
      </c>
      <c r="K1750" s="1">
        <f t="shared" si="1142"/>
        <v>114.92359600725776</v>
      </c>
    </row>
    <row r="1751" spans="2:11" x14ac:dyDescent="0.25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0.52400873391485014</v>
      </c>
      <c r="G1751" s="1">
        <f t="shared" ref="G1751:K1751" si="1144">G17</f>
        <v>0.54530093580003192</v>
      </c>
      <c r="H1751" s="1">
        <f t="shared" si="1144"/>
        <v>1.9633492209769388</v>
      </c>
      <c r="I1751" s="1">
        <f t="shared" si="1144"/>
        <v>4.1997681428873568</v>
      </c>
      <c r="J1751" s="1">
        <f t="shared" si="1144"/>
        <v>9.5054915162771412</v>
      </c>
      <c r="K1751" s="1">
        <f t="shared" si="1144"/>
        <v>15.483445797094262</v>
      </c>
    </row>
    <row r="1752" spans="2:11" x14ac:dyDescent="0.25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18.873012719820398</v>
      </c>
      <c r="G1752" s="1">
        <f t="shared" ref="G1752:K1752" si="1146">G18</f>
        <v>22.21618423228276</v>
      </c>
      <c r="H1752" s="1">
        <f t="shared" si="1146"/>
        <v>28.221098850591986</v>
      </c>
      <c r="I1752" s="1">
        <f t="shared" si="1146"/>
        <v>35.219270387534038</v>
      </c>
      <c r="J1752" s="1">
        <f t="shared" si="1146"/>
        <v>42.933288436686333</v>
      </c>
      <c r="K1752" s="1">
        <f t="shared" si="1146"/>
        <v>76.703089787447595</v>
      </c>
    </row>
    <row r="1753" spans="2:11" x14ac:dyDescent="0.25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2.2427286902557554E-2</v>
      </c>
      <c r="J1753" s="1">
        <f t="shared" si="1148"/>
        <v>0.12510089889344561</v>
      </c>
      <c r="K1753" s="1">
        <f t="shared" si="1148"/>
        <v>49.196084644514301</v>
      </c>
    </row>
    <row r="1754" spans="2:11" x14ac:dyDescent="0.25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22.328528587194981</v>
      </c>
      <c r="G1754" s="3">
        <f t="shared" si="1149"/>
        <v>24.580592842976717</v>
      </c>
      <c r="H1754" s="3">
        <f t="shared" si="1149"/>
        <v>29.470229602416595</v>
      </c>
      <c r="I1754" s="3">
        <f t="shared" si="1149"/>
        <v>31.577226316824309</v>
      </c>
      <c r="J1754" s="3">
        <f t="shared" si="1149"/>
        <v>43.294831292548579</v>
      </c>
      <c r="K1754" s="3">
        <f t="shared" si="1149"/>
        <v>54.738022166351513</v>
      </c>
    </row>
    <row r="1755" spans="2:11" x14ac:dyDescent="0.25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150">+G1756</f>
        <v>3.0805565760474778</v>
      </c>
      <c r="H1755" s="1">
        <f t="shared" si="1150"/>
        <v>2.6264266396248512</v>
      </c>
      <c r="I1755" s="1">
        <f t="shared" si="1150"/>
        <v>2.543822656687913</v>
      </c>
      <c r="J1755" s="1">
        <f t="shared" si="1150"/>
        <v>1.235685039797761</v>
      </c>
      <c r="K1755" s="1">
        <f t="shared" si="1150"/>
        <v>0</v>
      </c>
    </row>
    <row r="1756" spans="2:11" x14ac:dyDescent="0.25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3.0805587219222113</v>
      </c>
      <c r="G1756" s="1">
        <f>'[1]Electricity and CHPs_CAP'!C$14</f>
        <v>3.0805565760474778</v>
      </c>
      <c r="H1756" s="1">
        <f>'[1]Electricity and CHPs_CAP'!D$14</f>
        <v>2.6264266396248512</v>
      </c>
      <c r="I1756" s="1">
        <f>'[1]Electricity and CHPs_CAP'!E$14</f>
        <v>2.543822656687913</v>
      </c>
      <c r="J1756" s="1">
        <f>'[1]Electricity and CHPs_CAP'!F$14</f>
        <v>1.235685039797761</v>
      </c>
      <c r="K1756" s="1">
        <f>'[1]Electricity and CHPs_CAP'!G$14</f>
        <v>0</v>
      </c>
    </row>
    <row r="1757" spans="2:11" x14ac:dyDescent="0.25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16.122306995420786</v>
      </c>
      <c r="H1757" s="1">
        <f t="shared" si="1152"/>
        <v>16.568828510676813</v>
      </c>
      <c r="I1757" s="1">
        <f t="shared" si="1152"/>
        <v>16.638325153629097</v>
      </c>
      <c r="J1757" s="1">
        <f t="shared" si="1152"/>
        <v>17.01971890649196</v>
      </c>
      <c r="K1757" s="1">
        <f t="shared" si="1152"/>
        <v>17.105900814996659</v>
      </c>
    </row>
    <row r="1758" spans="2:11" x14ac:dyDescent="0.25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7.3430959453839195</v>
      </c>
      <c r="H1758" s="1">
        <f>'[1]Electricity and CHPs_CAP'!D$15</f>
        <v>7.3499625026960214</v>
      </c>
      <c r="I1758" s="1">
        <f>'[1]Electricity and CHPs_CAP'!E$15</f>
        <v>7.4156948335755324</v>
      </c>
      <c r="J1758" s="1">
        <f>'[1]Electricity and CHPs_CAP'!F$15</f>
        <v>7.5849005849058795</v>
      </c>
      <c r="K1758" s="1">
        <f>'[1]Electricity and CHPs_CAP'!G$15</f>
        <v>7.6707124607516795</v>
      </c>
    </row>
    <row r="1759" spans="2:11" x14ac:dyDescent="0.25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4.8076806377183372</v>
      </c>
      <c r="H1759" s="1">
        <f>'[1]Electricity and CHPs_CAP'!D$16</f>
        <v>4.8589140116822085</v>
      </c>
      <c r="I1759" s="1">
        <f>'[1]Electricity and CHPs_CAP'!E$16</f>
        <v>4.8626779077910438</v>
      </c>
      <c r="J1759" s="1">
        <f>'[1]Electricity and CHPs_CAP'!F$16</f>
        <v>5.0748629846184068</v>
      </c>
      <c r="K1759" s="1">
        <f>'[1]Electricity and CHPs_CAP'!G$16</f>
        <v>5.0752324329336638</v>
      </c>
    </row>
    <row r="1760" spans="2:11" x14ac:dyDescent="0.25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3.9715304123185278</v>
      </c>
      <c r="H1760" s="1">
        <f>'[1]Electricity and CHPs_CAP'!D$17</f>
        <v>4.3599519962985829</v>
      </c>
      <c r="I1760" s="1">
        <f>'[1]Electricity and CHPs_CAP'!E$17</f>
        <v>4.3599524122625208</v>
      </c>
      <c r="J1760" s="1">
        <f>'[1]Electricity and CHPs_CAP'!F$17</f>
        <v>4.3599553369676718</v>
      </c>
      <c r="K1760" s="1">
        <f>'[1]Electricity and CHPs_CAP'!G$17</f>
        <v>4.3599559213113155</v>
      </c>
    </row>
    <row r="1761" spans="2:11" x14ac:dyDescent="0.25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2.7163522011310597E-2</v>
      </c>
      <c r="G1761" s="1">
        <f t="shared" ref="G1761:K1761" si="1153">SUM(G1762:G1764)</f>
        <v>1.0453559322400651E-2</v>
      </c>
      <c r="H1761" s="1">
        <f t="shared" si="1153"/>
        <v>1.0568233454611813E-2</v>
      </c>
      <c r="I1761" s="1">
        <f t="shared" si="1153"/>
        <v>2.7343179176389579E-2</v>
      </c>
      <c r="J1761" s="1">
        <f t="shared" si="1153"/>
        <v>3.8075886921675323E-2</v>
      </c>
      <c r="K1761" s="1">
        <f t="shared" si="1153"/>
        <v>2.4737496312909633E-2</v>
      </c>
    </row>
    <row r="1762" spans="2:11" x14ac:dyDescent="0.25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1.6046821574490597E-2</v>
      </c>
      <c r="G1762" s="1">
        <f>'[1]Electricity and CHPs_CAP'!C$18</f>
        <v>1.848193490659733E-3</v>
      </c>
      <c r="H1762" s="1">
        <f>'[1]Electricity and CHPs_CAP'!D$18</f>
        <v>1.7986038417703958E-3</v>
      </c>
      <c r="I1762" s="1">
        <f>'[1]Electricity and CHPs_CAP'!E$18</f>
        <v>1.7869268514809191E-3</v>
      </c>
      <c r="J1762" s="1">
        <f>'[1]Electricity and CHPs_CAP'!F$18</f>
        <v>2.5963324678652078E-2</v>
      </c>
      <c r="K1762" s="1">
        <f>'[1]Electricity and CHPs_CAP'!G$18</f>
        <v>2.43809045278847E-2</v>
      </c>
    </row>
    <row r="1763" spans="2:11" x14ac:dyDescent="0.25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2.8116569543575314E-3</v>
      </c>
      <c r="G1763" s="1">
        <f>'[1]Electricity and CHPs_CAP'!C$28</f>
        <v>1.0457106774760822E-3</v>
      </c>
      <c r="H1763" s="1">
        <f>'[1]Electricity and CHPs_CAP'!D$28</f>
        <v>9.5941596737076675E-4</v>
      </c>
      <c r="I1763" s="1">
        <f>'[1]Electricity and CHPs_CAP'!E$28</f>
        <v>6.5475909471724315E-4</v>
      </c>
      <c r="J1763" s="1">
        <f>'[1]Electricity and CHPs_CAP'!F$28</f>
        <v>2.316200260579578E-4</v>
      </c>
      <c r="K1763" s="1">
        <f>'[1]Electricity and CHPs_CAP'!G$28</f>
        <v>1.1192220023229371E-4</v>
      </c>
    </row>
    <row r="1764" spans="2:11" x14ac:dyDescent="0.25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8.3050434824624673E-3</v>
      </c>
      <c r="G1764" s="1">
        <f>'[1]Electricity and CHPs_CAP'!C$41</f>
        <v>7.5596551542648355E-3</v>
      </c>
      <c r="H1764" s="1">
        <f>'[1]Electricity and CHPs_CAP'!D$41</f>
        <v>7.8102136454706516E-3</v>
      </c>
      <c r="I1764" s="1">
        <f>'[1]Electricity and CHPs_CAP'!E$41</f>
        <v>2.4901493230191415E-2</v>
      </c>
      <c r="J1764" s="1">
        <f>'[1]Electricity and CHPs_CAP'!F$41</f>
        <v>1.1880942216965286E-2</v>
      </c>
      <c r="K1764" s="1">
        <f>'[1]Electricity and CHPs_CAP'!G$41</f>
        <v>2.4466958479264062E-4</v>
      </c>
    </row>
    <row r="1765" spans="2:11" x14ac:dyDescent="0.25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0.22423438674001711</v>
      </c>
      <c r="G1765" s="1">
        <f t="shared" ref="G1765:K1765" si="1155">SUM(G1766:G1780)</f>
        <v>0.40390210179353536</v>
      </c>
      <c r="H1765" s="1">
        <f t="shared" si="1155"/>
        <v>0.22461042926282651</v>
      </c>
      <c r="I1765" s="1">
        <f t="shared" si="1155"/>
        <v>0.34907601407057731</v>
      </c>
      <c r="J1765" s="1">
        <f t="shared" si="1155"/>
        <v>0.37683731494672623</v>
      </c>
      <c r="K1765" s="1">
        <f t="shared" si="1155"/>
        <v>0.30568575450683133</v>
      </c>
    </row>
    <row r="1766" spans="2:11" x14ac:dyDescent="0.25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3.1109117607731199E-3</v>
      </c>
      <c r="K1766" s="1">
        <f>'[1]Electricity and CHPs_CAP'!G$21</f>
        <v>4.5055640829422001E-4</v>
      </c>
    </row>
    <row r="1767" spans="2:11" x14ac:dyDescent="0.25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0.25000022146472001</v>
      </c>
      <c r="H1767" s="1">
        <f>'[1]Electricity and CHPs_CAP'!D$22</f>
        <v>6.8342227884024997E-2</v>
      </c>
      <c r="I1767" s="1">
        <f>'[1]Electricity and CHPs_CAP'!E$22</f>
        <v>6.8327434860000036E-2</v>
      </c>
      <c r="J1767" s="1">
        <f>'[1]Electricity and CHPs_CAP'!F$22</f>
        <v>6.8350352898051026E-2</v>
      </c>
      <c r="K1767" s="1">
        <f>'[1]Electricity and CHPs_CAP'!G$22</f>
        <v>1.2101216639763102E-2</v>
      </c>
    </row>
    <row r="1768" spans="2:11" x14ac:dyDescent="0.25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8.6356003297629203E-4</v>
      </c>
      <c r="K1768" s="1">
        <f>'[1]Electricity and CHPs_CAP'!G$23</f>
        <v>8.7110173061985693E-4</v>
      </c>
    </row>
    <row r="1769" spans="2:11" x14ac:dyDescent="0.25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4.7450982398023596E-2</v>
      </c>
      <c r="G1769" s="1">
        <f>'[1]Electricity and CHPs_CAP'!C$24</f>
        <v>2.0480028099437164E-4</v>
      </c>
      <c r="H1769" s="1">
        <f>'[1]Electricity and CHPs_CAP'!D$24</f>
        <v>1.0182341034964126E-3</v>
      </c>
      <c r="I1769" s="1">
        <f>'[1]Electricity and CHPs_CAP'!E$24</f>
        <v>1.3365631304972717E-3</v>
      </c>
      <c r="J1769" s="1">
        <f>'[1]Electricity and CHPs_CAP'!F$24</f>
        <v>1.5445974416228503E-3</v>
      </c>
      <c r="K1769" s="1">
        <f>'[1]Electricity and CHPs_CAP'!G$24</f>
        <v>1.7189261917513986E-4</v>
      </c>
    </row>
    <row r="1770" spans="2:11" x14ac:dyDescent="0.25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6.1500400474865801E-4</v>
      </c>
      <c r="K1770" s="1">
        <f>'[1]Electricity and CHPs_CAP'!G$29</f>
        <v>6.0017171886921181E-4</v>
      </c>
    </row>
    <row r="1771" spans="2:11" x14ac:dyDescent="0.25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2.5466560971026106E-2</v>
      </c>
      <c r="G1771" s="1">
        <f>'[1]Electricity and CHPs_CAP'!C$39</f>
        <v>1.8835359911789612E-2</v>
      </c>
      <c r="H1771" s="1">
        <f>'[1]Electricity and CHPs_CAP'!D$39</f>
        <v>1.2028016692470854E-2</v>
      </c>
      <c r="I1771" s="1">
        <f>'[1]Electricity and CHPs_CAP'!E$39</f>
        <v>5.7237632139762098E-3</v>
      </c>
      <c r="J1771" s="1">
        <f>'[1]Electricity and CHPs_CAP'!F$39</f>
        <v>1.0507266357586476E-2</v>
      </c>
      <c r="K1771" s="1">
        <f>'[1]Electricity and CHPs_CAP'!G$39</f>
        <v>8.8481752669862194E-3</v>
      </c>
    </row>
    <row r="1772" spans="2:11" x14ac:dyDescent="0.25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3.2781402084126401E-3</v>
      </c>
      <c r="K1772" s="1">
        <f>'[1]Electricity and CHPs_CAP'!G$40</f>
        <v>3.2783637739106715E-3</v>
      </c>
    </row>
    <row r="1773" spans="2:11" x14ac:dyDescent="0.25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1.35884386197522E-4</v>
      </c>
      <c r="J1773" s="1">
        <f>'[1]Electricity and CHPs_CAP'!F$47</f>
        <v>3.3742305504453143E-4</v>
      </c>
      <c r="K1773" s="1">
        <f>'[1]Electricity and CHPs_CAP'!G$47</f>
        <v>1.5804259427018872E-4</v>
      </c>
    </row>
    <row r="1774" spans="2:11" x14ac:dyDescent="0.25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4.162441264335918E-3</v>
      </c>
      <c r="G1774" s="1">
        <f>'[1]Electricity and CHPs_CAP'!C$48</f>
        <v>1.1223856330657559E-3</v>
      </c>
      <c r="H1774" s="1">
        <f>'[1]Electricity and CHPs_CAP'!D$48</f>
        <v>1.3121349382071022E-3</v>
      </c>
      <c r="I1774" s="1">
        <f>'[1]Electricity and CHPs_CAP'!E$48</f>
        <v>1.1438832121284164E-3</v>
      </c>
      <c r="J1774" s="1">
        <f>'[1]Electricity and CHPs_CAP'!F$48</f>
        <v>3.4651663386230228E-3</v>
      </c>
      <c r="K1774" s="1">
        <f>'[1]Electricity and CHPs_CAP'!G$48</f>
        <v>5.7670674751378499E-3</v>
      </c>
    </row>
    <row r="1775" spans="2:11" x14ac:dyDescent="0.25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3.3971524274857601E-5</v>
      </c>
      <c r="J1775" s="1">
        <f>'[1]Electricity and CHPs_CAP'!F$49</f>
        <v>1.0691317604611192E-4</v>
      </c>
      <c r="K1775" s="1">
        <f>'[1]Electricity and CHPs_CAP'!G$49</f>
        <v>7.3000461978464136E-5</v>
      </c>
    </row>
    <row r="1776" spans="2:11" x14ac:dyDescent="0.25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8.4417021066314803E-3</v>
      </c>
      <c r="G1776" s="1">
        <f>'[1]Electricity and CHPs_CAP'!C$51</f>
        <v>1.1092547125973618E-3</v>
      </c>
      <c r="H1776" s="1">
        <f>'[1]Electricity and CHPs_CAP'!D$51</f>
        <v>1.6028330762668072E-3</v>
      </c>
      <c r="I1776" s="1">
        <f>'[1]Electricity and CHPs_CAP'!E$51</f>
        <v>1.8778381091409366E-2</v>
      </c>
      <c r="J1776" s="1">
        <f>'[1]Electricity and CHPs_CAP'!F$51</f>
        <v>4.0288884026026345E-2</v>
      </c>
      <c r="K1776" s="1">
        <f>'[1]Electricity and CHPs_CAP'!G$51</f>
        <v>3.8891839264575352E-2</v>
      </c>
    </row>
    <row r="1777" spans="2:11" x14ac:dyDescent="0.25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1.4082546050906629E-4</v>
      </c>
      <c r="J1777" s="1">
        <f>'[1]Electricity and CHPs_CAP'!F$52</f>
        <v>5.2093188735862395E-4</v>
      </c>
      <c r="K1777" s="1">
        <f>'[1]Electricity and CHPs_CAP'!G$52</f>
        <v>3.4267361499304774E-4</v>
      </c>
    </row>
    <row r="1778" spans="2:11" x14ac:dyDescent="0.25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7.35127E-2</v>
      </c>
      <c r="G1778" s="1">
        <f>'[1]Electricity and CHPs_CAP'!C$54</f>
        <v>8.4752130827774344E-2</v>
      </c>
      <c r="H1778" s="1">
        <f>'[1]Electricity and CHPs_CAP'!D$54</f>
        <v>0.10027207207261717</v>
      </c>
      <c r="I1778" s="1">
        <f>'[1]Electricity and CHPs_CAP'!E$54</f>
        <v>0.10029209345443806</v>
      </c>
      <c r="J1778" s="1">
        <f>'[1]Electricity and CHPs_CAP'!F$54</f>
        <v>0.10031456162263373</v>
      </c>
      <c r="K1778" s="1">
        <f>'[1]Electricity and CHPs_CAP'!G$54</f>
        <v>0.23333183643710675</v>
      </c>
    </row>
    <row r="1779" spans="2:11" x14ac:dyDescent="0.25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6.5199999999999994E-2</v>
      </c>
      <c r="G1779" s="1">
        <f>'[1]Electricity and CHPs_CAP'!C$55</f>
        <v>4.7877948962593904E-2</v>
      </c>
      <c r="H1779" s="1">
        <f>'[1]Electricity and CHPs_CAP'!D$55</f>
        <v>4.0034910495743169E-2</v>
      </c>
      <c r="I1779" s="1">
        <f>'[1]Electricity and CHPs_CAP'!E$55</f>
        <v>0.15309796661250849</v>
      </c>
      <c r="J1779" s="1">
        <f>'[1]Electricity and CHPs_CAP'!F$55</f>
        <v>0.14326767077462146</v>
      </c>
      <c r="K1779" s="1">
        <f>'[1]Electricity and CHPs_CAP'!G$55</f>
        <v>7.0414160321620456E-4</v>
      </c>
    </row>
    <row r="1780" spans="2:11" x14ac:dyDescent="0.25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6.5247124638084407E-5</v>
      </c>
      <c r="J1780" s="1">
        <f>'[1]Electricity and CHPs_CAP'!F$58</f>
        <v>2.6593136220130054E-4</v>
      </c>
      <c r="K1780" s="1">
        <f>'[1]Electricity and CHPs_CAP'!G$58</f>
        <v>9.5674897935035916E-5</v>
      </c>
    </row>
    <row r="1781" spans="2:11" x14ac:dyDescent="0.25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0.40234110105572901</v>
      </c>
      <c r="G1781" s="1">
        <f t="shared" ref="G1781:K1781" si="1158">SUM(G1782:G1787)</f>
        <v>0.3626073317271068</v>
      </c>
      <c r="H1781" s="1">
        <f t="shared" si="1158"/>
        <v>0.36260621454766168</v>
      </c>
      <c r="I1781" s="1">
        <f t="shared" si="1158"/>
        <v>0.3600288885471471</v>
      </c>
      <c r="J1781" s="1">
        <f t="shared" si="1158"/>
        <v>0.41588327393069441</v>
      </c>
      <c r="K1781" s="1">
        <f t="shared" si="1158"/>
        <v>0.47416176183959829</v>
      </c>
    </row>
    <row r="1782" spans="2:11" x14ac:dyDescent="0.25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0.27650646489851038</v>
      </c>
      <c r="G1782" s="1">
        <f>'[1]Electricity and CHPs_CAP'!C$19</f>
        <v>0.27650244701519111</v>
      </c>
      <c r="H1782" s="1">
        <f>'[1]Electricity and CHPs_CAP'!D$19</f>
        <v>0.27650268577786868</v>
      </c>
      <c r="I1782" s="1">
        <f>'[1]Electricity and CHPs_CAP'!E$19</f>
        <v>0.27599252994962781</v>
      </c>
      <c r="J1782" s="1">
        <f>'[1]Electricity and CHPs_CAP'!F$19</f>
        <v>0.18307715686581683</v>
      </c>
      <c r="K1782" s="1">
        <f>'[1]Electricity and CHPs_CAP'!G$19</f>
        <v>0.19179081325184785</v>
      </c>
    </row>
    <row r="1783" spans="2:11" x14ac:dyDescent="0.25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0.112961983573063</v>
      </c>
      <c r="K1783" s="1">
        <f>'[1]Electricity and CHPs_CAP'!G$20</f>
        <v>0.16579076036900423</v>
      </c>
    </row>
    <row r="1784" spans="2:11" x14ac:dyDescent="0.25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7.6767420655732263E-2</v>
      </c>
      <c r="G1784" s="1">
        <f>'[1]Electricity and CHPs_CAP'!C$26</f>
        <v>7.2062071033793196E-2</v>
      </c>
      <c r="H1784" s="1">
        <f>'[1]Electricity and CHPs_CAP'!D$26</f>
        <v>7.2061186929176582E-2</v>
      </c>
      <c r="I1784" s="1">
        <f>'[1]Electricity and CHPs_CAP'!E$26</f>
        <v>7.0490045725918479E-2</v>
      </c>
      <c r="J1784" s="1">
        <f>'[1]Electricity and CHPs_CAP'!F$26</f>
        <v>6.2905922188436506E-2</v>
      </c>
      <c r="K1784" s="1">
        <f>'[1]Electricity and CHPs_CAP'!G$26</f>
        <v>3.6511347614492914E-2</v>
      </c>
    </row>
    <row r="1785" spans="2:11" x14ac:dyDescent="0.25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2.7673692537415601E-2</v>
      </c>
      <c r="K1785" s="1">
        <f>'[1]Electricity and CHPs_CAP'!G$27</f>
        <v>3.8887211977263518E-2</v>
      </c>
    </row>
    <row r="1786" spans="2:11" x14ac:dyDescent="0.25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4.9067215501486343E-2</v>
      </c>
      <c r="G1786" s="1">
        <f>'[1]Electricity and CHPs_CAP'!C$44</f>
        <v>1.4042813678122476E-2</v>
      </c>
      <c r="H1786" s="1">
        <f>'[1]Electricity and CHPs_CAP'!D$44</f>
        <v>1.404234184061641E-2</v>
      </c>
      <c r="I1786" s="1">
        <f>'[1]Electricity and CHPs_CAP'!E$44</f>
        <v>1.3546312871600821E-2</v>
      </c>
      <c r="J1786" s="1">
        <f>'[1]Electricity and CHPs_CAP'!F$44</f>
        <v>1.044574002633243E-2</v>
      </c>
      <c r="K1786" s="1">
        <f>'[1]Electricity and CHPs_CAP'!G$44</f>
        <v>8.4020869208209503E-5</v>
      </c>
    </row>
    <row r="1787" spans="2:11" x14ac:dyDescent="0.25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1.8818778739630102E-2</v>
      </c>
      <c r="K1787" s="1">
        <f>'[1]Electricity and CHPs_CAP'!G$45</f>
        <v>4.1097607757781547E-2</v>
      </c>
    </row>
    <row r="1788" spans="2:11" x14ac:dyDescent="0.25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2.2481381803835219E-2</v>
      </c>
      <c r="G1788" s="1">
        <f t="shared" ref="G1788:K1788" si="1160">SUM(G1789:G1795)</f>
        <v>3.2843136541609225E-2</v>
      </c>
      <c r="H1788" s="1">
        <f t="shared" si="1160"/>
        <v>5.5464844145729504E-2</v>
      </c>
      <c r="I1788" s="1">
        <f t="shared" si="1160"/>
        <v>9.8415714818411076E-2</v>
      </c>
      <c r="J1788" s="1">
        <f t="shared" si="1160"/>
        <v>0.1867155669989895</v>
      </c>
      <c r="K1788" s="1">
        <f t="shared" si="1160"/>
        <v>0.58718516723504277</v>
      </c>
    </row>
    <row r="1789" spans="2:11" x14ac:dyDescent="0.25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1.5885919741604998E-2</v>
      </c>
      <c r="G1789" s="1">
        <f>'[1]Electricity and CHPs_CAP'!C$25</f>
        <v>1.3556682604111948E-2</v>
      </c>
      <c r="H1789" s="1">
        <f>'[1]Electricity and CHPs_CAP'!D$25</f>
        <v>1.3633223453454586E-2</v>
      </c>
      <c r="I1789" s="1">
        <f>'[1]Electricity and CHPs_CAP'!E$25</f>
        <v>3.6832732719436004E-4</v>
      </c>
      <c r="J1789" s="1">
        <f>'[1]Electricity and CHPs_CAP'!F$25</f>
        <v>3.0149218498360702E-2</v>
      </c>
      <c r="K1789" s="1">
        <f>'[1]Electricity and CHPs_CAP'!G$25</f>
        <v>5.8476514741799546E-5</v>
      </c>
    </row>
    <row r="1790" spans="2:11" x14ac:dyDescent="0.25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2.5666586488355301E-4</v>
      </c>
      <c r="K1790" s="1">
        <f>'[1]Electricity and CHPs_CAP'!G$31</f>
        <v>0.35295880403116431</v>
      </c>
    </row>
    <row r="1791" spans="2:11" x14ac:dyDescent="0.25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6.5954620622302208E-3</v>
      </c>
      <c r="G1791" s="1">
        <f>'[1]Electricity and CHPs_CAP'!C$42</f>
        <v>1.9286453937497276E-2</v>
      </c>
      <c r="H1791" s="1">
        <f>'[1]Electricity and CHPs_CAP'!D$42</f>
        <v>4.1831620692274918E-2</v>
      </c>
      <c r="I1791" s="1">
        <f>'[1]Electricity and CHPs_CAP'!E$42</f>
        <v>9.750456262530191E-2</v>
      </c>
      <c r="J1791" s="1">
        <f>'[1]Electricity and CHPs_CAP'!F$42</f>
        <v>0.13637031210753017</v>
      </c>
      <c r="K1791" s="1">
        <f>'[1]Electricity and CHPs_CAP'!G$42</f>
        <v>4.8777362318001838E-5</v>
      </c>
    </row>
    <row r="1792" spans="2:11" x14ac:dyDescent="0.25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1.9092648487363199E-2</v>
      </c>
      <c r="K1792" s="1">
        <f>'[1]Electricity and CHPs_CAP'!G$43</f>
        <v>0.23382611377986601</v>
      </c>
    </row>
    <row r="1793" spans="2:11" x14ac:dyDescent="0.25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1.3150417151512749E-4</v>
      </c>
      <c r="J1793" s="1">
        <f>'[1]Electricity and CHPs_CAP'!F$50</f>
        <v>2.1561538169820912E-4</v>
      </c>
      <c r="K1793" s="1">
        <f>'[1]Electricity and CHPs_CAP'!G$50</f>
        <v>7.9347522281642289E-5</v>
      </c>
    </row>
    <row r="1794" spans="2:11" x14ac:dyDescent="0.25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2.3275462809535199E-4</v>
      </c>
      <c r="J1794" s="1">
        <f>'[1]Electricity and CHPs_CAP'!F$53</f>
        <v>3.7079385743107575E-4</v>
      </c>
      <c r="K1794" s="1">
        <f>'[1]Electricity and CHPs_CAP'!G$53</f>
        <v>1.3835039287063086E-4</v>
      </c>
    </row>
    <row r="1795" spans="2:11" x14ac:dyDescent="0.25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1.7856606630433099E-4</v>
      </c>
      <c r="J1795" s="1">
        <f>'[1]Electricity and CHPs_CAP'!F$56</f>
        <v>2.6031280172259783E-4</v>
      </c>
      <c r="K1795" s="1">
        <f>'[1]Electricity and CHPs_CAP'!G$56</f>
        <v>7.5297631800362632E-5</v>
      </c>
    </row>
    <row r="1796" spans="2:11" x14ac:dyDescent="0.25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9.0660037799246487E-2</v>
      </c>
      <c r="H1796" s="1">
        <f t="shared" si="1162"/>
        <v>0.3264241022689362</v>
      </c>
      <c r="I1796" s="1">
        <f t="shared" si="1162"/>
        <v>0.69825009397264437</v>
      </c>
      <c r="J1796" s="1">
        <f t="shared" si="1162"/>
        <v>1.5803772941601468</v>
      </c>
      <c r="K1796" s="1">
        <f t="shared" si="1162"/>
        <v>2.5742692546939598</v>
      </c>
    </row>
    <row r="1797" spans="2:11" x14ac:dyDescent="0.25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9.0660037799246487E-2</v>
      </c>
      <c r="H1797" s="1">
        <f>'[1]Electricity and CHPs_CAP'!D$33</f>
        <v>0.3264241022689362</v>
      </c>
      <c r="I1797" s="1">
        <f>'[1]Electricity and CHPs_CAP'!E$33</f>
        <v>0.69825009397264437</v>
      </c>
      <c r="J1797" s="1">
        <f>'[1]Electricity and CHPs_CAP'!F$33</f>
        <v>1.5803772941601468</v>
      </c>
      <c r="K1797" s="1">
        <f>'[1]Electricity and CHPs_CAP'!G$33</f>
        <v>2.5742692546939598</v>
      </c>
    </row>
    <row r="1798" spans="2:11" x14ac:dyDescent="0.25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4.3708945125782002</v>
      </c>
      <c r="H1798" s="1">
        <f t="shared" si="1163"/>
        <v>9.1888910706456777</v>
      </c>
      <c r="I1798" s="1">
        <f t="shared" si="1163"/>
        <v>10.645302638395464</v>
      </c>
      <c r="J1798" s="1">
        <f t="shared" si="1163"/>
        <v>21.819789075868481</v>
      </c>
      <c r="K1798" s="1">
        <f t="shared" si="1163"/>
        <v>30.238326220059594</v>
      </c>
    </row>
    <row r="1799" spans="2:11" x14ac:dyDescent="0.25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4.4925094779306597E-2</v>
      </c>
      <c r="I1799" s="1">
        <f>'[1]Electricity and CHPs_CAP'!E$34</f>
        <v>4.4931373862316708E-2</v>
      </c>
      <c r="J1799" s="1">
        <f>'[1]Electricity and CHPs_CAP'!F$34</f>
        <v>1.0678272459136231</v>
      </c>
      <c r="K1799" s="1">
        <f>'[1]Electricity and CHPs_CAP'!G$34</f>
        <v>2.34941225646052</v>
      </c>
    </row>
    <row r="1800" spans="2:11" x14ac:dyDescent="0.25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1.6529270567645133</v>
      </c>
      <c r="H1800" s="1">
        <f>'[1]Electricity and CHPs_CAP'!D$35</f>
        <v>3.0611851095406797</v>
      </c>
      <c r="I1800" s="1">
        <f>'[1]Electricity and CHPs_CAP'!E$35</f>
        <v>3.5487568943131</v>
      </c>
      <c r="J1800" s="1">
        <f>'[1]Electricity and CHPs_CAP'!F$35</f>
        <v>11.275162762929737</v>
      </c>
      <c r="K1800" s="1">
        <f>'[1]Electricity and CHPs_CAP'!G$35</f>
        <v>15.1528794902264</v>
      </c>
    </row>
    <row r="1801" spans="2:11" x14ac:dyDescent="0.25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1.1559099530521177</v>
      </c>
      <c r="H1801" s="1">
        <f>'[1]Electricity and CHPs_CAP'!D$36</f>
        <v>2.5678575713896401</v>
      </c>
      <c r="I1801" s="1">
        <f>'[1]Electricity and CHPs_CAP'!E$36</f>
        <v>2.9768516431290237</v>
      </c>
      <c r="J1801" s="1">
        <f>'[1]Electricity and CHPs_CAP'!F$36</f>
        <v>4.0006446937883116</v>
      </c>
      <c r="K1801" s="1">
        <f>'[1]Electricity and CHPs_CAP'!G$36</f>
        <v>5.3765342226102302</v>
      </c>
    </row>
    <row r="1802" spans="2:11" x14ac:dyDescent="0.25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0.43895620137317082</v>
      </c>
      <c r="H1802" s="1">
        <f>'[1]Electricity and CHPs_CAP'!D$37</f>
        <v>1.334979084042841</v>
      </c>
      <c r="I1802" s="1">
        <f>'[1]Electricity and CHPs_CAP'!E$37</f>
        <v>1.5476083507632432</v>
      </c>
      <c r="J1802" s="1">
        <f>'[1]Electricity and CHPs_CAP'!F$37</f>
        <v>2.079866522127912</v>
      </c>
      <c r="K1802" s="1">
        <f>'[1]Electricity and CHPs_CAP'!G$37</f>
        <v>2.7951714163914301</v>
      </c>
    </row>
    <row r="1803" spans="2:11" x14ac:dyDescent="0.25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1.1231013013883988</v>
      </c>
      <c r="H1803" s="1">
        <f>'[1]Electricity and CHPs_CAP'!D$38</f>
        <v>2.1799442108932103</v>
      </c>
      <c r="I1803" s="1">
        <f>'[1]Electricity and CHPs_CAP'!E$38</f>
        <v>2.5271543763277799</v>
      </c>
      <c r="J1803" s="1">
        <f>'[1]Electricity and CHPs_CAP'!F$38</f>
        <v>3.396287851108899</v>
      </c>
      <c r="K1803" s="1">
        <f>'[1]Electricity and CHPs_CAP'!G$38</f>
        <v>4.5643288343710102</v>
      </c>
    </row>
    <row r="1804" spans="2:11" x14ac:dyDescent="0.25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7.48704293501442E-4</v>
      </c>
      <c r="J1804" s="1">
        <f>'[1]Electricity and CHPs_CAP'!F$32</f>
        <v>4.1697643695828672E-3</v>
      </c>
      <c r="K1804" s="1">
        <f>'[1]Electricity and CHPs_CAP'!G$32</f>
        <v>1.9887633034797669</v>
      </c>
    </row>
    <row r="1805" spans="2:11" x14ac:dyDescent="0.25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7.48704293501442E-4</v>
      </c>
      <c r="J1805" s="1">
        <f t="shared" si="1166"/>
        <v>4.1697643695828672E-3</v>
      </c>
      <c r="K1805" s="1">
        <f t="shared" si="1166"/>
        <v>1.9887633034797669</v>
      </c>
    </row>
    <row r="1806" spans="2:11" x14ac:dyDescent="0.25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2.4697189306078539E-4</v>
      </c>
      <c r="J1806" s="1">
        <f t="shared" si="1167"/>
        <v>2.5622119183872236E-2</v>
      </c>
      <c r="K1806" s="1">
        <f t="shared" si="1167"/>
        <v>1.8951625208943498E-2</v>
      </c>
    </row>
    <row r="1807" spans="2:11" x14ac:dyDescent="0.25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1.67176402980463E-3</v>
      </c>
      <c r="K1807" s="1">
        <f>'[1]Electricity and CHPs_CAP'!G$30</f>
        <v>1.6728528979952349E-3</v>
      </c>
    </row>
    <row r="1808" spans="2:11" x14ac:dyDescent="0.25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1.73736911202001E-4</v>
      </c>
      <c r="J1808" s="1">
        <f>'[1]Electricity and CHPs_CAP'!F$46</f>
        <v>2.3782342807978803E-2</v>
      </c>
      <c r="K1808" s="1">
        <f>'[1]Electricity and CHPs_CAP'!G$46</f>
        <v>1.7123194392536484E-2</v>
      </c>
    </row>
    <row r="1809" spans="2:11" x14ac:dyDescent="0.25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7.3234981858784405E-5</v>
      </c>
      <c r="J1809" s="1">
        <f>'[1]Electricity and CHPs_CAP'!F$57</f>
        <v>1.6801234608880179E-4</v>
      </c>
      <c r="K1809" s="1">
        <f>'[1]Electricity and CHPs_CAP'!G$57</f>
        <v>1.5557791841177936E-4</v>
      </c>
    </row>
    <row r="1810" spans="2:11" x14ac:dyDescent="0.25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0.1063644726018796</v>
      </c>
      <c r="G1810" s="1">
        <f t="shared" ref="G1810:K1810" si="1168">SUM(G1811:G1817)</f>
        <v>0.10636859174636146</v>
      </c>
      <c r="H1810" s="1">
        <f t="shared" si="1168"/>
        <v>0.10640955778948738</v>
      </c>
      <c r="I1810" s="1">
        <f t="shared" si="1168"/>
        <v>0.21566630134010598</v>
      </c>
      <c r="J1810" s="1">
        <f t="shared" si="1168"/>
        <v>0.5919570498786898</v>
      </c>
      <c r="K1810" s="1">
        <f t="shared" si="1168"/>
        <v>1.4200407680182121</v>
      </c>
    </row>
    <row r="1811" spans="2:11" x14ac:dyDescent="0.25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9.9994788483217745E-2</v>
      </c>
      <c r="H1811" s="1">
        <f>'[1]Electricity and CHPs_CAP'!D$63</f>
        <v>9.9994620383097227E-2</v>
      </c>
      <c r="I1811" s="1">
        <f>'[1]Electricity and CHPs_CAP'!E$63</f>
        <v>9.9994466718933805E-2</v>
      </c>
      <c r="J1811" s="1">
        <f>'[1]Electricity and CHPs_CAP'!F$63</f>
        <v>9.9998741696042698E-2</v>
      </c>
      <c r="K1811" s="1">
        <f>'[1]Electricity and CHPs_CAP'!G$63</f>
        <v>9.9999173184462956E-2</v>
      </c>
    </row>
    <row r="1812" spans="2:11" x14ac:dyDescent="0.25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9.0022713597369397E-4</v>
      </c>
      <c r="G1812" s="1">
        <f>'[1]Electricity and CHPs_CAP'!C$64</f>
        <v>9.0151930271706174E-4</v>
      </c>
      <c r="H1812" s="1">
        <f>'[1]Electricity and CHPs_CAP'!D$64</f>
        <v>9.0478465901929492E-4</v>
      </c>
      <c r="I1812" s="1">
        <f>'[1]Electricity and CHPs_CAP'!E$64</f>
        <v>6.6617088765097518E-4</v>
      </c>
      <c r="J1812" s="1">
        <f>'[1]Electricity and CHPs_CAP'!F$64</f>
        <v>0.25403232210613019</v>
      </c>
      <c r="K1812" s="1">
        <f>'[1]Electricity and CHPs_CAP'!G$64</f>
        <v>0.9797263946862752</v>
      </c>
    </row>
    <row r="1813" spans="2:11" x14ac:dyDescent="0.25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6.7505327365372501E-4</v>
      </c>
      <c r="G1813" s="1">
        <f>'[1]Electricity and CHPs_CAP'!C$65</f>
        <v>6.7606263337461952E-4</v>
      </c>
      <c r="H1813" s="1">
        <f>'[1]Electricity and CHPs_CAP'!D$65</f>
        <v>6.7794323463191977E-4</v>
      </c>
      <c r="I1813" s="1">
        <f>'[1]Electricity and CHPs_CAP'!E$65</f>
        <v>4.993373211535948E-4</v>
      </c>
      <c r="J1813" s="1">
        <f>'[1]Electricity and CHPs_CAP'!F$65</f>
        <v>3.4282614348278583E-3</v>
      </c>
      <c r="K1813" s="1">
        <f>'[1]Electricity and CHPs_CAP'!G$65</f>
        <v>1.0384828716771329E-2</v>
      </c>
    </row>
    <row r="1814" spans="2:11" x14ac:dyDescent="0.25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7.1462758366909246E-4</v>
      </c>
      <c r="G1814" s="1">
        <f>'[1]Electricity and CHPs_CAP'!C$66</f>
        <v>7.1567128852701952E-4</v>
      </c>
      <c r="H1814" s="1">
        <f>'[1]Electricity and CHPs_CAP'!D$66</f>
        <v>7.2008217571807424E-4</v>
      </c>
      <c r="I1814" s="1">
        <f>'[1]Electricity and CHPs_CAP'!E$66</f>
        <v>1.1766197585798082E-3</v>
      </c>
      <c r="J1814" s="1">
        <f>'[1]Electricity and CHPs_CAP'!F$66</f>
        <v>2.0820236801890311E-3</v>
      </c>
      <c r="K1814" s="1">
        <f>'[1]Electricity and CHPs_CAP'!G$66</f>
        <v>1.5516601352422359E-3</v>
      </c>
    </row>
    <row r="1815" spans="2:11" x14ac:dyDescent="0.25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1.6788176309118022E-3</v>
      </c>
      <c r="G1815" s="1">
        <f>'[1]Electricity and CHPs_CAP'!C$67</f>
        <v>1.6812897495982076E-3</v>
      </c>
      <c r="H1815" s="1">
        <f>'[1]Electricity and CHPs_CAP'!D$67</f>
        <v>1.6948675789596732E-3</v>
      </c>
      <c r="I1815" s="1">
        <f>'[1]Electricity and CHPs_CAP'!E$67</f>
        <v>5.6070376446457931E-2</v>
      </c>
      <c r="J1815" s="1">
        <f>'[1]Electricity and CHPs_CAP'!F$67</f>
        <v>0.11528500702218818</v>
      </c>
      <c r="K1815" s="1">
        <f>'[1]Electricity and CHPs_CAP'!G$67</f>
        <v>0.1635210996280293</v>
      </c>
    </row>
    <row r="1816" spans="2:11" x14ac:dyDescent="0.25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1.6787981700158924E-3</v>
      </c>
      <c r="G1816" s="1">
        <f>'[1]Electricity and CHPs_CAP'!C$68</f>
        <v>1.6812702429779588E-3</v>
      </c>
      <c r="H1816" s="1">
        <f>'[1]Electricity and CHPs_CAP'!D$68</f>
        <v>1.6948502002814289E-3</v>
      </c>
      <c r="I1816" s="1">
        <f>'[1]Electricity and CHPs_CAP'!E$68</f>
        <v>5.6067840852090156E-2</v>
      </c>
      <c r="J1816" s="1">
        <f>'[1]Electricity and CHPs_CAP'!F$68</f>
        <v>0.11528578640791287</v>
      </c>
      <c r="K1816" s="1">
        <f>'[1]Electricity and CHPs_CAP'!G$68</f>
        <v>0.16354409872658715</v>
      </c>
    </row>
    <row r="1817" spans="2:11" x14ac:dyDescent="0.25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7.1694880765539842E-4</v>
      </c>
      <c r="G1817" s="1">
        <f>'[1]Electricity and CHPs_CAP'!C$69</f>
        <v>7.1799004594884049E-4</v>
      </c>
      <c r="H1817" s="1">
        <f>'[1]Electricity and CHPs_CAP'!D$69</f>
        <v>7.2240955777975655E-4</v>
      </c>
      <c r="I1817" s="1">
        <f>'[1]Electricity and CHPs_CAP'!E$69</f>
        <v>1.1914893552396853E-3</v>
      </c>
      <c r="J1817" s="1">
        <f>'[1]Electricity and CHPs_CAP'!F$69</f>
        <v>1.8449075313989643E-3</v>
      </c>
      <c r="K1817" s="1">
        <f>'[1]Electricity and CHPs_CAP'!G$69</f>
        <v>1.313512940843471E-3</v>
      </c>
    </row>
    <row r="1818" spans="2:11" x14ac:dyDescent="0.25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11.163844847508765</v>
      </c>
      <c r="G1818" s="3">
        <f t="shared" ref="G1818:K1818" si="1171">SUM(G1819,G1838)</f>
        <v>11.860978445119043</v>
      </c>
      <c r="H1818" s="3">
        <f t="shared" si="1171"/>
        <v>11.906721018185792</v>
      </c>
      <c r="I1818" s="3">
        <f t="shared" si="1171"/>
        <v>12.377789539213756</v>
      </c>
      <c r="J1818" s="3">
        <f t="shared" si="1171"/>
        <v>9.9052016953398763</v>
      </c>
      <c r="K1818" s="3">
        <f t="shared" si="1171"/>
        <v>9.4892843291576696</v>
      </c>
    </row>
    <row r="1819" spans="2:11" x14ac:dyDescent="0.25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9.3028441091135115</v>
      </c>
      <c r="G1819" s="1">
        <f t="shared" ref="G1819:K1819" si="1172">SUM(G1820,G1823,G1825,G1828,G1830,G1832,G1834,G1836)</f>
        <v>9.8873497237616412</v>
      </c>
      <c r="H1819" s="1">
        <f t="shared" si="1172"/>
        <v>10.047501292712475</v>
      </c>
      <c r="I1819" s="1">
        <f t="shared" si="1172"/>
        <v>10.222726654072241</v>
      </c>
      <c r="J1819" s="1">
        <f t="shared" si="1172"/>
        <v>7.9446975279066141</v>
      </c>
      <c r="K1819" s="1">
        <f t="shared" si="1172"/>
        <v>7.5442814966527987</v>
      </c>
    </row>
    <row r="1820" spans="2:11" x14ac:dyDescent="0.25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2.11166506587693</v>
      </c>
      <c r="G1820" s="1">
        <f t="shared" ref="G1820:K1820" si="1173">SUM(G1821:G1822)</f>
        <v>2.4153399814933545</v>
      </c>
      <c r="H1820" s="1">
        <f t="shared" si="1173"/>
        <v>2.5749696101577642</v>
      </c>
      <c r="I1820" s="1">
        <f t="shared" si="1173"/>
        <v>2.7400580503335457</v>
      </c>
      <c r="J1820" s="1">
        <f t="shared" si="1173"/>
        <v>2.7127836857047765</v>
      </c>
      <c r="K1820" s="1">
        <f t="shared" si="1173"/>
        <v>5.439554773378771</v>
      </c>
    </row>
    <row r="1821" spans="2:11" x14ac:dyDescent="0.25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0.6725721278934611</v>
      </c>
      <c r="G1821" s="1" cm="1">
        <f t="array" ref="G1821">SUMPRODUCT(([1]OUT_FinalEnergyCons!$B$4:$B$10000="var_cap")*1,(ISNUMBER(SEARCH("RH*-SHELCBR",[1]OUT_FinalEnergyCons!$A$4:$A$10000)))*1,[1]OUT_FinalEnergyCons!E$4:E$10000)</f>
        <v>0.70214516318113218</v>
      </c>
      <c r="H1821" s="1" cm="1">
        <f t="array" ref="H1821">SUMPRODUCT(([1]OUT_FinalEnergyCons!$B$4:$B$10000="var_cap")*1,(ISNUMBER(SEARCH("RH*-SHELCBR",[1]OUT_FinalEnergyCons!$A$4:$A$10000)))*1,[1]OUT_FinalEnergyCons!F$4:F$10000)</f>
        <v>0.70214554545207664</v>
      </c>
      <c r="I1821" s="1" cm="1">
        <f t="array" ref="I1821">SUMPRODUCT(([1]OUT_FinalEnergyCons!$B$4:$B$10000="var_cap")*1,(ISNUMBER(SEARCH("RH*-SHELCBR",[1]OUT_FinalEnergyCons!$A$4:$A$10000)))*1,[1]OUT_FinalEnergyCons!G$4:G$10000)</f>
        <v>0.63048891972077947</v>
      </c>
      <c r="J1821" s="1" cm="1">
        <f t="array" ref="J1821">SUMPRODUCT(([1]OUT_FinalEnergyCons!$B$4:$B$10000="var_cap")*1,(ISNUMBER(SEARCH("RH*-SHELCBR",[1]OUT_FinalEnergyCons!$A$4:$A$10000)))*1,[1]OUT_FinalEnergyCons!H$4:H$10000)</f>
        <v>0.12704902842028679</v>
      </c>
      <c r="K1821" s="1" cm="1">
        <f t="array" ref="K1821">SUMPRODUCT(([1]OUT_FinalEnergyCons!$B$4:$B$10000="var_cap")*1,(ISNUMBER(SEARCH("RH*-SHELCBR",[1]OUT_FinalEnergyCons!$A$4:$A$10000)))*1,[1]OUT_FinalEnergyCons!I$4:I$10000)</f>
        <v>6.3592992131824538E-2</v>
      </c>
    </row>
    <row r="1822" spans="2:11" x14ac:dyDescent="0.25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1.4390929379834687</v>
      </c>
      <c r="G1822" s="1" cm="1">
        <f t="array" ref="G1822">SUMPRODUCT(([1]OUT_FinalEnergyCons!$B$4:$B$10000="var_cap")*1,ISNUMBER(SEARCH("RH*-SHELCHP",[1]OUT_FinalEnergyCons!$A$4:$A$10000))*1,[1]OUT_FinalEnergyCons!E$4:E$10000)</f>
        <v>1.7131948183122225</v>
      </c>
      <c r="H1822" s="1" cm="1">
        <f t="array" ref="H1822">SUMPRODUCT(([1]OUT_FinalEnergyCons!$B$4:$B$10000="var_cap")*1,ISNUMBER(SEARCH("RH*-SHELCHP",[1]OUT_FinalEnergyCons!$A$4:$A$10000))*1,[1]OUT_FinalEnergyCons!F$4:F$10000)</f>
        <v>1.8728240647056875</v>
      </c>
      <c r="I1822" s="1" cm="1">
        <f t="array" ref="I1822">SUMPRODUCT(([1]OUT_FinalEnergyCons!$B$4:$B$10000="var_cap")*1,ISNUMBER(SEARCH("RH*-SHELCHP",[1]OUT_FinalEnergyCons!$A$4:$A$10000))*1,[1]OUT_FinalEnergyCons!G$4:G$10000)</f>
        <v>2.109569130612766</v>
      </c>
      <c r="J1822" s="1" cm="1">
        <f t="array" ref="J1822">SUMPRODUCT(([1]OUT_FinalEnergyCons!$B$4:$B$10000="var_cap")*1,ISNUMBER(SEARCH("RH*-SHELCHP",[1]OUT_FinalEnergyCons!$A$4:$A$10000))*1,[1]OUT_FinalEnergyCons!H$4:H$10000)</f>
        <v>2.5857346572844895</v>
      </c>
      <c r="K1822" s="1" cm="1">
        <f t="array" ref="K1822">SUMPRODUCT(([1]OUT_FinalEnergyCons!$B$4:$B$10000="var_cap")*1,ISNUMBER(SEARCH("RH*-SHELCHP",[1]OUT_FinalEnergyCons!$A$4:$A$10000))*1,[1]OUT_FinalEnergyCons!I$4:I$10000)</f>
        <v>5.3759617812469465</v>
      </c>
    </row>
    <row r="1823" spans="2:11" x14ac:dyDescent="0.25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3.4073823291265901</v>
      </c>
      <c r="H1823" s="1">
        <f t="shared" si="1178"/>
        <v>3.4073663863886079</v>
      </c>
      <c r="I1823" s="1">
        <f t="shared" si="1178"/>
        <v>3.407354796688423</v>
      </c>
      <c r="J1823" s="1">
        <f t="shared" si="1178"/>
        <v>1.7002617997762153</v>
      </c>
      <c r="K1823" s="1">
        <f t="shared" si="1178"/>
        <v>3.3577761369102399E-4</v>
      </c>
    </row>
    <row r="1824" spans="2:11" x14ac:dyDescent="0.25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3.4073823291265901</v>
      </c>
      <c r="H1824" s="1" cm="1">
        <f t="array" ref="H1824">SUMPRODUCT(([1]OUT_FinalEnergyCons!$B$4:$B$10000="var_cap")*1, (ISNUMBER(SEARCH("RH*-SHLFOBR",[1]OUT_FinalEnergyCons!$A$4:$A$10000)))*1,[1]OUT_FinalEnergyCons!F$4:F$10000)</f>
        <v>3.4073663863886079</v>
      </c>
      <c r="I1824" s="1" cm="1">
        <f t="array" ref="I1824">SUMPRODUCT(([1]OUT_FinalEnergyCons!$B$4:$B$10000="var_cap")*1, (ISNUMBER(SEARCH("RH*-SHLFOBR",[1]OUT_FinalEnergyCons!$A$4:$A$10000)))*1,[1]OUT_FinalEnergyCons!G$4:G$10000)</f>
        <v>3.407354796688423</v>
      </c>
      <c r="J1824" s="1" cm="1">
        <f t="array" ref="J1824">SUMPRODUCT(([1]OUT_FinalEnergyCons!$B$4:$B$10000="var_cap")*1, (ISNUMBER(SEARCH("RH*-SHLFOBR",[1]OUT_FinalEnergyCons!$A$4:$A$10000)))*1,[1]OUT_FinalEnergyCons!H$4:H$10000)</f>
        <v>1.7002617997762153</v>
      </c>
      <c r="K1824" s="1" cm="1">
        <f t="array" ref="K1824">SUMPRODUCT(([1]OUT_FinalEnergyCons!$B$4:$B$10000="var_cap")*1, (ISNUMBER(SEARCH("RH*-SHLFOBR",[1]OUT_FinalEnergyCons!$A$4:$A$10000)))*1,[1]OUT_FinalEnergyCons!I$4:I$10000)</f>
        <v>3.3577761369102399E-4</v>
      </c>
    </row>
    <row r="1825" spans="2:11" x14ac:dyDescent="0.25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2.7687548345067254</v>
      </c>
      <c r="G1825" s="1">
        <f t="shared" ref="G1825:K1825" si="1181">SUM(G1826:G1827)</f>
        <v>2.9820745919884715</v>
      </c>
      <c r="H1825" s="1">
        <f t="shared" si="1181"/>
        <v>2.9831975441054768</v>
      </c>
      <c r="I1825" s="1">
        <f t="shared" si="1181"/>
        <v>2.9832006626037062</v>
      </c>
      <c r="J1825" s="1">
        <f t="shared" si="1181"/>
        <v>2.3974384692244128</v>
      </c>
      <c r="K1825" s="1">
        <f t="shared" si="1181"/>
        <v>1.2182642567498867</v>
      </c>
    </row>
    <row r="1826" spans="2:11" x14ac:dyDescent="0.25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2.9820637007807509</v>
      </c>
      <c r="H1826" s="1" cm="1">
        <f t="array" ref="H1826">SUMPRODUCT(([1]OUT_FinalEnergyCons!$B$4:$B$10000="var_cap")*1, (ISNUMBER(SEARCH("RH*-SHNGABR",[1]OUT_FinalEnergyCons!$A$4:$A$10000)))*1,[1]OUT_FinalEnergyCons!F$4:F$10000)</f>
        <v>2.9820547644764894</v>
      </c>
      <c r="I1826" s="1" cm="1">
        <f t="array" ref="I1826">SUMPRODUCT(([1]OUT_FinalEnergyCons!$B$4:$B$10000="var_cap")*1, (ISNUMBER(SEARCH("RH*-SHNGABR",[1]OUT_FinalEnergyCons!$A$4:$A$10000)))*1,[1]OUT_FinalEnergyCons!G$4:G$10000)</f>
        <v>2.9820440729992832</v>
      </c>
      <c r="J1826" s="1" cm="1">
        <f t="array" ref="J1826">SUMPRODUCT(([1]OUT_FinalEnergyCons!$B$4:$B$10000="var_cap")*1, (ISNUMBER(SEARCH("RH*-SHNGABR",[1]OUT_FinalEnergyCons!$A$4:$A$10000)))*1,[1]OUT_FinalEnergyCons!H$4:H$10000)</f>
        <v>2.3953838746238958</v>
      </c>
      <c r="K1826" s="1" cm="1">
        <f t="array" ref="K1826">SUMPRODUCT(([1]OUT_FinalEnergyCons!$B$4:$B$10000="var_cap")*1, (ISNUMBER(SEARCH("RH*-SHNGABR",[1]OUT_FinalEnergyCons!$A$4:$A$10000)))*1,[1]OUT_FinalEnergyCons!I$4:I$10000)</f>
        <v>1.2172220867177264</v>
      </c>
    </row>
    <row r="1827" spans="2:11" x14ac:dyDescent="0.25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7.8326837562892496E-7</v>
      </c>
      <c r="G1827" s="1" cm="1">
        <f t="array" ref="G1827">SUMPRODUCT(([1]OUT_FinalEnergyCons!$B$4:$B$10000="var_cap")*1,ISNUMBER(SEARCH("RH*-SHngahp",[1]OUT_FinalEnergyCons!$A$4:$A$10000))*1,[1]OUT_FinalEnergyCons!E$4:E$10000)</f>
        <v>1.0891207720430945E-5</v>
      </c>
      <c r="H1827" s="1" cm="1">
        <f t="array" ref="H1827">SUMPRODUCT(([1]OUT_FinalEnergyCons!$B$4:$B$10000="var_cap")*1,ISNUMBER(SEARCH("RH*-SHngahp",[1]OUT_FinalEnergyCons!$A$4:$A$10000))*1,[1]OUT_FinalEnergyCons!F$4:F$10000)</f>
        <v>1.1427796289872857E-3</v>
      </c>
      <c r="I1827" s="1" cm="1">
        <f t="array" ref="I1827">SUMPRODUCT(([1]OUT_FinalEnergyCons!$B$4:$B$10000="var_cap")*1,ISNUMBER(SEARCH("RH*-SHngahp",[1]OUT_FinalEnergyCons!$A$4:$A$10000))*1,[1]OUT_FinalEnergyCons!G$4:G$10000)</f>
        <v>1.1565896044231157E-3</v>
      </c>
      <c r="J1827" s="1" cm="1">
        <f t="array" ref="J1827">SUMPRODUCT(([1]OUT_FinalEnergyCons!$B$4:$B$10000="var_cap")*1,ISNUMBER(SEARCH("RH*-SHngahp",[1]OUT_FinalEnergyCons!$A$4:$A$10000))*1,[1]OUT_FinalEnergyCons!H$4:H$10000)</f>
        <v>2.0545946005171758E-3</v>
      </c>
      <c r="K1827" s="1" cm="1">
        <f t="array" ref="K1827">SUMPRODUCT(([1]OUT_FinalEnergyCons!$B$4:$B$10000="var_cap")*1,ISNUMBER(SEARCH("RH*-SHngahp",[1]OUT_FinalEnergyCons!$A$4:$A$10000))*1,[1]OUT_FinalEnergyCons!I$4:I$10000)</f>
        <v>1.0421700321602374E-3</v>
      </c>
    </row>
    <row r="1828" spans="2:11" x14ac:dyDescent="0.25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6.9294313652444577E-3</v>
      </c>
      <c r="H1828" s="1">
        <f t="shared" si="1185"/>
        <v>2.714502048112204E-4</v>
      </c>
      <c r="I1828" s="1">
        <f t="shared" si="1185"/>
        <v>1.5031525933733008E-4</v>
      </c>
      <c r="J1828" s="1">
        <f t="shared" si="1185"/>
        <v>0</v>
      </c>
      <c r="K1828" s="1">
        <f t="shared" si="1185"/>
        <v>0</v>
      </c>
    </row>
    <row r="1829" spans="2:11" x14ac:dyDescent="0.25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6.9294313652444577E-3</v>
      </c>
      <c r="H1829" s="1" cm="1">
        <f t="array" ref="H1829">SUMPRODUCT(([1]OUT_FinalEnergyCons!$B$4:$B$10000="var_cap")*1, (ISNUMBER(SEARCH("RH*-SHCOABR",[1]OUT_FinalEnergyCons!$A$4:$A$10000)))*1,[1]OUT_FinalEnergyCons!F$4:F$10000)</f>
        <v>2.714502048112204E-4</v>
      </c>
      <c r="I1829" s="1" cm="1">
        <f t="array" ref="I1829">SUMPRODUCT(([1]OUT_FinalEnergyCons!$B$4:$B$10000="var_cap")*1, (ISNUMBER(SEARCH("RH*-SHCOABR",[1]OUT_FinalEnergyCons!$A$4:$A$10000)))*1,[1]OUT_FinalEnergyCons!G$4:G$10000)</f>
        <v>1.5031525933733008E-4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25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0.68950095238715114</v>
      </c>
      <c r="G1830" s="1">
        <f t="shared" ref="G1830:K1830" si="1187">G1831</f>
        <v>0.69821294660188982</v>
      </c>
      <c r="H1830" s="1">
        <f t="shared" si="1187"/>
        <v>0.70363980149133953</v>
      </c>
      <c r="I1830" s="1">
        <f t="shared" si="1187"/>
        <v>0.70362426315315496</v>
      </c>
      <c r="J1830" s="1">
        <f t="shared" si="1187"/>
        <v>0.50132459556328479</v>
      </c>
      <c r="K1830" s="1">
        <f t="shared" si="1187"/>
        <v>0.24612829141864925</v>
      </c>
    </row>
    <row r="1831" spans="2:11" x14ac:dyDescent="0.25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0.68950095238715114</v>
      </c>
      <c r="G1831" s="1" cm="1">
        <f t="array" ref="G1831">SUMPRODUCT(([1]OUT_FinalEnergyCons!$B$4:$B$10000="var_cap")*1, (ISNUMBER(SEARCH("RH*-SHWODBR",[1]OUT_FinalEnergyCons!$A$4:$A$10000)))*1,[1]OUT_FinalEnergyCons!E$4:E$10000)</f>
        <v>0.69821294660188982</v>
      </c>
      <c r="H1831" s="1" cm="1">
        <f t="array" ref="H1831">SUMPRODUCT(([1]OUT_FinalEnergyCons!$B$4:$B$10000="var_cap")*1, (ISNUMBER(SEARCH("RH*-SHWODBR",[1]OUT_FinalEnergyCons!$A$4:$A$10000)))*1,[1]OUT_FinalEnergyCons!F$4:F$10000)</f>
        <v>0.70363980149133953</v>
      </c>
      <c r="I1831" s="1" cm="1">
        <f t="array" ref="I1831">SUMPRODUCT(([1]OUT_FinalEnergyCons!$B$4:$B$10000="var_cap")*1, (ISNUMBER(SEARCH("RH*-SHWODBR",[1]OUT_FinalEnergyCons!$A$4:$A$10000)))*1,[1]OUT_FinalEnergyCons!G$4:G$10000)</f>
        <v>0.70362426315315496</v>
      </c>
      <c r="J1831" s="1" cm="1">
        <f t="array" ref="J1831">SUMPRODUCT(([1]OUT_FinalEnergyCons!$B$4:$B$10000="var_cap")*1, (ISNUMBER(SEARCH("RH*-SHWODBR",[1]OUT_FinalEnergyCons!$A$4:$A$10000)))*1,[1]OUT_FinalEnergyCons!H$4:H$10000)</f>
        <v>0.50132459556328479</v>
      </c>
      <c r="K1831" s="1" cm="1">
        <f t="array" ref="K1831">SUMPRODUCT(([1]OUT_FinalEnergyCons!$B$4:$B$10000="var_cap")*1, (ISNUMBER(SEARCH("RH*-SHWODBR",[1]OUT_FinalEnergyCons!$A$4:$A$10000)))*1,[1]OUT_FinalEnergyCons!I$4:I$10000)</f>
        <v>0.24612829141864925</v>
      </c>
    </row>
    <row r="1832" spans="2:11" x14ac:dyDescent="0.25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0.20446427319770999</v>
      </c>
      <c r="G1832" s="1">
        <f t="shared" ref="G1832:K1832" si="1190">G1833</f>
        <v>0.24071083074231367</v>
      </c>
      <c r="H1832" s="1">
        <f t="shared" si="1190"/>
        <v>0.24093739267086872</v>
      </c>
      <c r="I1832" s="1">
        <f t="shared" si="1190"/>
        <v>0.25119880017523571</v>
      </c>
      <c r="J1832" s="1">
        <f t="shared" si="1190"/>
        <v>0.28323035507803707</v>
      </c>
      <c r="K1832" s="1">
        <f t="shared" si="1190"/>
        <v>0.29035843630983893</v>
      </c>
    </row>
    <row r="1833" spans="2:11" x14ac:dyDescent="0.25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0.20446427319770999</v>
      </c>
      <c r="G1833" s="1" cm="1">
        <f t="array" ref="G1833">SUMPRODUCT(([1]OUT_FinalEnergyCons!$B$4:$B$10000="var_cap")*1, (ISNUMBER(SEARCH("RH*-SHPLTBR",[1]OUT_FinalEnergyCons!$A$4:$A$10000)))*1,[1]OUT_FinalEnergyCons!E$4:E$10000)</f>
        <v>0.24071083074231367</v>
      </c>
      <c r="H1833" s="1" cm="1">
        <f t="array" ref="H1833">SUMPRODUCT(([1]OUT_FinalEnergyCons!$B$4:$B$10000="var_cap")*1, (ISNUMBER(SEARCH("RH*-SHPLTBR",[1]OUT_FinalEnergyCons!$A$4:$A$10000)))*1,[1]OUT_FinalEnergyCons!F$4:F$10000)</f>
        <v>0.24093739267086872</v>
      </c>
      <c r="I1833" s="1" cm="1">
        <f t="array" ref="I1833">SUMPRODUCT(([1]OUT_FinalEnergyCons!$B$4:$B$10000="var_cap")*1, (ISNUMBER(SEARCH("RH*-SHPLTBR",[1]OUT_FinalEnergyCons!$A$4:$A$10000)))*1,[1]OUT_FinalEnergyCons!G$4:G$10000)</f>
        <v>0.25119880017523571</v>
      </c>
      <c r="J1833" s="1" cm="1">
        <f t="array" ref="J1833">SUMPRODUCT(([1]OUT_FinalEnergyCons!$B$4:$B$10000="var_cap")*1, (ISNUMBER(SEARCH("RH*-SHPLTBR",[1]OUT_FinalEnergyCons!$A$4:$A$10000)))*1,[1]OUT_FinalEnergyCons!H$4:H$10000)</f>
        <v>0.28323035507803707</v>
      </c>
      <c r="K1833" s="1" cm="1">
        <f t="array" ref="K1833">SUMPRODUCT(([1]OUT_FinalEnergyCons!$B$4:$B$10000="var_cap")*1, (ISNUMBER(SEARCH("RH*-SHPLTBR",[1]OUT_FinalEnergyCons!$A$4:$A$10000)))*1,[1]OUT_FinalEnergyCons!I$4:I$10000)</f>
        <v>0.29035843630983893</v>
      </c>
    </row>
    <row r="1834" spans="2:11" x14ac:dyDescent="0.25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0.13711910769360725</v>
      </c>
      <c r="I1834" s="1">
        <f t="shared" si="1193"/>
        <v>0.13713976585883836</v>
      </c>
      <c r="J1834" s="1">
        <f t="shared" si="1193"/>
        <v>0.34965862255988855</v>
      </c>
      <c r="K1834" s="1">
        <f t="shared" si="1193"/>
        <v>0.3496399611819615</v>
      </c>
    </row>
    <row r="1835" spans="2:11" x14ac:dyDescent="0.25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0.13711910769360725</v>
      </c>
      <c r="I1835" s="1" cm="1">
        <f t="array" ref="I1835">SUMPRODUCT(([1]OUT_FinalEnergyCons!$B$4:$B$10000="var_cap")*1, (ISNUMBER(SEARCH("RH*-SHSOLBR",[1]OUT_FinalEnergyCons!$A$4:$A$10000)))*1,[1]OUT_FinalEnergyCons!G$4:G$10000)</f>
        <v>0.13713976585883836</v>
      </c>
      <c r="J1835" s="1" cm="1">
        <f t="array" ref="J1835">SUMPRODUCT(([1]OUT_FinalEnergyCons!$B$4:$B$10000="var_cap")*1, (ISNUMBER(SEARCH("RH*-SHSOLBR",[1]OUT_FinalEnergyCons!$A$4:$A$10000)))*1,[1]OUT_FinalEnergyCons!H$4:H$10000)</f>
        <v>0.34965862255988855</v>
      </c>
      <c r="K1835" s="1" cm="1">
        <f t="array" ref="K1835">SUMPRODUCT(([1]OUT_FinalEnergyCons!$B$4:$B$10000="var_cap")*1, (ISNUMBER(SEARCH("RH*-SHSOLBR",[1]OUT_FinalEnergyCons!$A$4:$A$10000)))*1,[1]OUT_FinalEnergyCons!I$4:I$10000)</f>
        <v>0.3496399611819615</v>
      </c>
    </row>
    <row r="1836" spans="2:11" x14ac:dyDescent="0.25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25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25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1.8610007383952536</v>
      </c>
      <c r="G1838" s="1">
        <f t="shared" ref="G1838" si="1199">SUM(G1839,G1842,G1844,G1847,G1849,G1851,G1853,G1855)</f>
        <v>1.9736287213574022</v>
      </c>
      <c r="H1838" s="1">
        <f t="shared" ref="H1838" si="1200">SUM(H1839,H1842,H1844,H1847,H1849,H1851,H1853,H1855)</f>
        <v>1.8592197254733163</v>
      </c>
      <c r="I1838" s="1">
        <f t="shared" ref="I1838" si="1201">SUM(I1839,I1842,I1844,I1847,I1849,I1851,I1853,I1855)</f>
        <v>2.1550628851415152</v>
      </c>
      <c r="J1838" s="1">
        <f t="shared" ref="J1838" si="1202">SUM(J1839,J1842,J1844,J1847,J1849,J1851,J1853,J1855)</f>
        <v>1.9605041674332631</v>
      </c>
      <c r="K1838" s="1">
        <f t="shared" ref="K1838" si="1203">SUM(K1839,K1842,K1844,K1847,K1849,K1851,K1853,K1855)</f>
        <v>1.9450028325048705</v>
      </c>
    </row>
    <row r="1839" spans="2:11" x14ac:dyDescent="0.25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0.65094262987310902</v>
      </c>
      <c r="G1839" s="1">
        <f t="shared" ref="G1839" si="1205">SUM(G1840:G1841)</f>
        <v>0.71797414683256611</v>
      </c>
      <c r="H1839" s="1">
        <f t="shared" ref="H1839" si="1206">SUM(H1840:H1841)</f>
        <v>1.0894911538554606</v>
      </c>
      <c r="I1839" s="1">
        <f t="shared" ref="I1839" si="1207">SUM(I1840:I1841)</f>
        <v>1.3863325063997487</v>
      </c>
      <c r="J1839" s="1">
        <f t="shared" ref="J1839" si="1208">SUM(J1840:J1841)</f>
        <v>1.2067039266725699</v>
      </c>
      <c r="K1839" s="1">
        <f t="shared" ref="K1839" si="1209">SUM(K1840:K1841)</f>
        <v>1.3387992283396613</v>
      </c>
    </row>
    <row r="1840" spans="2:11" x14ac:dyDescent="0.25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0.43758477084155351</v>
      </c>
      <c r="G1840" s="1" cm="1">
        <f t="array" ref="G1840">SUMPRODUCT(([1]OUT_FinalEnergyCons!$B$4:$B$10000="var_cap")*1,(ISNUMBER(SEARCH("RH*-WHELCBR",[1]OUT_FinalEnergyCons!$A$4:$A$10000)))*1,[1]OUT_FinalEnergyCons!E$4:E$10000)</f>
        <v>0.47182446464128697</v>
      </c>
      <c r="H1840" s="1" cm="1">
        <f t="array" ref="H1840">SUMPRODUCT(([1]OUT_FinalEnergyCons!$B$4:$B$10000="var_cap")*1,(ISNUMBER(SEARCH("RH*-WHELCBR",[1]OUT_FinalEnergyCons!$A$4:$A$10000)))*1,[1]OUT_FinalEnergyCons!F$4:F$10000)</f>
        <v>0.4718268075046701</v>
      </c>
      <c r="I1840" s="1" cm="1">
        <f t="array" ref="I1840">SUMPRODUCT(([1]OUT_FinalEnergyCons!$B$4:$B$10000="var_cap")*1,(ISNUMBER(SEARCH("RH*-WHELCBR",[1]OUT_FinalEnergyCons!$A$4:$A$10000)))*1,[1]OUT_FinalEnergyCons!G$4:G$10000)</f>
        <v>0.4335562981377899</v>
      </c>
      <c r="J1840" s="1" cm="1">
        <f t="array" ref="J1840">SUMPRODUCT(([1]OUT_FinalEnergyCons!$B$4:$B$10000="var_cap")*1,(ISNUMBER(SEARCH("RH*-WHELCBR",[1]OUT_FinalEnergyCons!$A$4:$A$10000)))*1,[1]OUT_FinalEnergyCons!H$4:H$10000)</f>
        <v>8.465300616749713E-2</v>
      </c>
      <c r="K1840" s="1" cm="1">
        <f t="array" ref="K1840">SUMPRODUCT(([1]OUT_FinalEnergyCons!$B$4:$B$10000="var_cap")*1,(ISNUMBER(SEARCH("RH*-WHELCBR",[1]OUT_FinalEnergyCons!$A$4:$A$10000)))*1,[1]OUT_FinalEnergyCons!I$4:I$10000)</f>
        <v>4.056665715950375E-2</v>
      </c>
    </row>
    <row r="1841" spans="2:11" x14ac:dyDescent="0.25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0.21335785903155549</v>
      </c>
      <c r="G1841" s="1" cm="1">
        <f t="array" ref="G1841">SUMPRODUCT(([1]OUT_FinalEnergyCons!$B$4:$B$10000="var_cap")*1,ISNUMBER(SEARCH("RH*-WHELCHP",[1]OUT_FinalEnergyCons!$A$4:$A$10000))*1,[1]OUT_FinalEnergyCons!E$4:E$10000)</f>
        <v>0.24614968219127914</v>
      </c>
      <c r="H1841" s="1" cm="1">
        <f t="array" ref="H1841">SUMPRODUCT(([1]OUT_FinalEnergyCons!$B$4:$B$10000="var_cap")*1,ISNUMBER(SEARCH("RH*-WHELCHP",[1]OUT_FinalEnergyCons!$A$4:$A$10000))*1,[1]OUT_FinalEnergyCons!F$4:F$10000)</f>
        <v>0.61766434635079048</v>
      </c>
      <c r="I1841" s="1" cm="1">
        <f t="array" ref="I1841">SUMPRODUCT(([1]OUT_FinalEnergyCons!$B$4:$B$10000="var_cap")*1,ISNUMBER(SEARCH("RH*-WHELCHP",[1]OUT_FinalEnergyCons!$A$4:$A$10000))*1,[1]OUT_FinalEnergyCons!G$4:G$10000)</f>
        <v>0.95277620826195875</v>
      </c>
      <c r="J1841" s="1" cm="1">
        <f t="array" ref="J1841">SUMPRODUCT(([1]OUT_FinalEnergyCons!$B$4:$B$10000="var_cap")*1,ISNUMBER(SEARCH("RH*-WHELCHP",[1]OUT_FinalEnergyCons!$A$4:$A$10000))*1,[1]OUT_FinalEnergyCons!H$4:H$10000)</f>
        <v>1.1220509205050728</v>
      </c>
      <c r="K1841" s="1" cm="1">
        <f t="array" ref="K1841">SUMPRODUCT(([1]OUT_FinalEnergyCons!$B$4:$B$10000="var_cap")*1,ISNUMBER(SEARCH("RH*-WHELCHP",[1]OUT_FinalEnergyCons!$A$4:$A$10000))*1,[1]OUT_FinalEnergyCons!I$4:I$10000)</f>
        <v>1.2982325711801574</v>
      </c>
    </row>
    <row r="1842" spans="2:11" x14ac:dyDescent="0.25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0.47738045755759717</v>
      </c>
      <c r="H1842" s="1">
        <f t="shared" ref="H1842" si="1214">H1843</f>
        <v>1.1783112017814679E-3</v>
      </c>
      <c r="I1842" s="1">
        <f t="shared" ref="I1842" si="1215">I1843</f>
        <v>2.0640350074085934E-4</v>
      </c>
      <c r="J1842" s="1">
        <f t="shared" ref="J1842" si="1216">J1843</f>
        <v>1.0352103848701288E-4</v>
      </c>
      <c r="K1842" s="1">
        <f t="shared" ref="K1842" si="1217">K1843</f>
        <v>3.1188580365333598E-5</v>
      </c>
    </row>
    <row r="1843" spans="2:11" x14ac:dyDescent="0.25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0.47738045755759717</v>
      </c>
      <c r="H1843" s="1" cm="1">
        <f t="array" ref="H1843">SUMPRODUCT(([1]OUT_FinalEnergyCons!$B$4:$B$10000="var_cap")*1, (ISNUMBER(SEARCH("RH*-WHLFOBR",[1]OUT_FinalEnergyCons!$A$4:$A$10000)))*1,[1]OUT_FinalEnergyCons!F$4:F$10000)</f>
        <v>1.1783112017814679E-3</v>
      </c>
      <c r="I1843" s="1" cm="1">
        <f t="array" ref="I1843">SUMPRODUCT(([1]OUT_FinalEnergyCons!$B$4:$B$10000="var_cap")*1, (ISNUMBER(SEARCH("RH*-WHLFOBR",[1]OUT_FinalEnergyCons!$A$4:$A$10000)))*1,[1]OUT_FinalEnergyCons!G$4:G$10000)</f>
        <v>2.0640350074085934E-4</v>
      </c>
      <c r="J1843" s="1" cm="1">
        <f t="array" ref="J1843">SUMPRODUCT(([1]OUT_FinalEnergyCons!$B$4:$B$10000="var_cap")*1, (ISNUMBER(SEARCH("RH*-WHLFOBR",[1]OUT_FinalEnergyCons!$A$4:$A$10000)))*1,[1]OUT_FinalEnergyCons!H$4:H$10000)</f>
        <v>1.0352103848701288E-4</v>
      </c>
      <c r="K1843" s="1" cm="1">
        <f t="array" ref="K1843">SUMPRODUCT(([1]OUT_FinalEnergyCons!$B$4:$B$10000="var_cap")*1, (ISNUMBER(SEARCH("RH*-WHLFOBR",[1]OUT_FinalEnergyCons!$A$4:$A$10000)))*1,[1]OUT_FinalEnergyCons!I$4:I$10000)</f>
        <v>3.1188580365333598E-5</v>
      </c>
    </row>
    <row r="1844" spans="2:11" x14ac:dyDescent="0.25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0.4361048394097049</v>
      </c>
      <c r="H1844" s="1">
        <f t="shared" ref="H1844" si="1221">SUM(H1845:H1846)</f>
        <v>0.43633453203453409</v>
      </c>
      <c r="I1844" s="1">
        <f t="shared" ref="I1844" si="1222">SUM(I1845:I1846)</f>
        <v>0.43633200604244693</v>
      </c>
      <c r="J1844" s="1">
        <f t="shared" ref="J1844" si="1223">SUM(J1845:J1846)</f>
        <v>0.28026768090331894</v>
      </c>
      <c r="K1844" s="1">
        <f t="shared" ref="K1844" si="1224">SUM(K1845:K1846)</f>
        <v>0.14089594060224062</v>
      </c>
    </row>
    <row r="1845" spans="2:11" x14ac:dyDescent="0.25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0.43610104678605627</v>
      </c>
      <c r="H1845" s="1" cm="1">
        <f t="array" ref="H1845">SUMPRODUCT(([1]OUT_FinalEnergyCons!$B$4:$B$10000="var_cap")*1, (ISNUMBER(SEARCH("RH*-WHNGABR",[1]OUT_FinalEnergyCons!$A$4:$A$10000)))*1,[1]OUT_FinalEnergyCons!F$4:F$10000)</f>
        <v>0.436099673663085</v>
      </c>
      <c r="I1845" s="1" cm="1">
        <f t="array" ref="I1845">SUMPRODUCT(([1]OUT_FinalEnergyCons!$B$4:$B$10000="var_cap")*1, (ISNUMBER(SEARCH("RH*-WHNGABR",[1]OUT_FinalEnergyCons!$A$4:$A$10000)))*1,[1]OUT_FinalEnergyCons!G$4:G$10000)</f>
        <v>0.43609448419673874</v>
      </c>
      <c r="J1845" s="1" cm="1">
        <f t="array" ref="J1845">SUMPRODUCT(([1]OUT_FinalEnergyCons!$B$4:$B$10000="var_cap")*1, (ISNUMBER(SEARCH("RH*-WHNGABR",[1]OUT_FinalEnergyCons!$A$4:$A$10000)))*1,[1]OUT_FinalEnergyCons!H$4:H$10000)</f>
        <v>0.27977103848568785</v>
      </c>
      <c r="K1845" s="1" cm="1">
        <f t="array" ref="K1845">SUMPRODUCT(([1]OUT_FinalEnergyCons!$B$4:$B$10000="var_cap")*1, (ISNUMBER(SEARCH("RH*-WHNGABR",[1]OUT_FinalEnergyCons!$A$4:$A$10000)))*1,[1]OUT_FinalEnergyCons!I$4:I$10000)</f>
        <v>0.14067987481289579</v>
      </c>
    </row>
    <row r="1846" spans="2:11" x14ac:dyDescent="0.25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3.7926236486573083E-6</v>
      </c>
      <c r="H1846" s="1" cm="1">
        <f t="array" ref="H1846">SUMPRODUCT(([1]OUT_FinalEnergyCons!$B$4:$B$10000="var_cap")*1,ISNUMBER(SEARCH("RH*-WHngahp",[1]OUT_FinalEnergyCons!$A$4:$A$10000))*1,[1]OUT_FinalEnergyCons!F$4:F$10000)</f>
        <v>2.3485837144909851E-4</v>
      </c>
      <c r="I1846" s="1" cm="1">
        <f t="array" ref="I1846">SUMPRODUCT(([1]OUT_FinalEnergyCons!$B$4:$B$10000="var_cap")*1,ISNUMBER(SEARCH("RH*-WHngahp",[1]OUT_FinalEnergyCons!$A$4:$A$10000))*1,[1]OUT_FinalEnergyCons!G$4:G$10000)</f>
        <v>2.3752184570819377E-4</v>
      </c>
      <c r="J1846" s="1" cm="1">
        <f t="array" ref="J1846">SUMPRODUCT(([1]OUT_FinalEnergyCons!$B$4:$B$10000="var_cap")*1,ISNUMBER(SEARCH("RH*-WHngahp",[1]OUT_FinalEnergyCons!$A$4:$A$10000))*1,[1]OUT_FinalEnergyCons!H$4:H$10000)</f>
        <v>4.9664241763108905E-4</v>
      </c>
      <c r="K1846" s="1" cm="1">
        <f t="array" ref="K1846">SUMPRODUCT(([1]OUT_FinalEnergyCons!$B$4:$B$10000="var_cap")*1,ISNUMBER(SEARCH("RH*-WHngahp",[1]OUT_FinalEnergyCons!$A$4:$A$10000))*1,[1]OUT_FinalEnergyCons!I$4:I$10000)</f>
        <v>2.1606578934481752E-4</v>
      </c>
    </row>
    <row r="1847" spans="2:11" x14ac:dyDescent="0.25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25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25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4.044198914399464E-2</v>
      </c>
      <c r="H1849" s="1">
        <f t="shared" ref="H1849" si="1236">H1850</f>
        <v>3.0482827573648626E-2</v>
      </c>
      <c r="I1849" s="1">
        <f t="shared" ref="I1849" si="1237">I1850</f>
        <v>3.0458974255109031E-2</v>
      </c>
      <c r="J1849" s="1">
        <f t="shared" ref="J1849" si="1238">J1850</f>
        <v>1.807065808634524E-2</v>
      </c>
      <c r="K1849" s="1">
        <f t="shared" ref="K1849" si="1239">K1850</f>
        <v>9.6635708938294599E-3</v>
      </c>
    </row>
    <row r="1850" spans="2:11" x14ac:dyDescent="0.25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4.044198914399464E-2</v>
      </c>
      <c r="H1850" s="1" cm="1">
        <f t="array" ref="H1850">SUMPRODUCT(([1]OUT_FinalEnergyCons!$B$4:$B$10000="var_cap")*1, (ISNUMBER(SEARCH("RH*-WHWODBR",[1]OUT_FinalEnergyCons!$A$4:$A$10000)))*1,[1]OUT_FinalEnergyCons!F$4:F$10000)</f>
        <v>3.0482827573648626E-2</v>
      </c>
      <c r="I1850" s="1" cm="1">
        <f t="array" ref="I1850">SUMPRODUCT(([1]OUT_FinalEnergyCons!$B$4:$B$10000="var_cap")*1, (ISNUMBER(SEARCH("RH*-WHWODBR",[1]OUT_FinalEnergyCons!$A$4:$A$10000)))*1,[1]OUT_FinalEnergyCons!G$4:G$10000)</f>
        <v>3.0458974255109031E-2</v>
      </c>
      <c r="J1850" s="1" cm="1">
        <f t="array" ref="J1850">SUMPRODUCT(([1]OUT_FinalEnergyCons!$B$4:$B$10000="var_cap")*1, (ISNUMBER(SEARCH("RH*-WHWODBR",[1]OUT_FinalEnergyCons!$A$4:$A$10000)))*1,[1]OUT_FinalEnergyCons!H$4:H$10000)</f>
        <v>1.807065808634524E-2</v>
      </c>
      <c r="K1850" s="1" cm="1">
        <f t="array" ref="K1850">SUMPRODUCT(([1]OUT_FinalEnergyCons!$B$4:$B$10000="var_cap")*1, (ISNUMBER(SEARCH("RH*-WHWODBR",[1]OUT_FinalEnergyCons!$A$4:$A$10000)))*1,[1]OUT_FinalEnergyCons!I$4:I$10000)</f>
        <v>9.6635708938294599E-3</v>
      </c>
    </row>
    <row r="1851" spans="2:11" x14ac:dyDescent="0.25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1.3198401114917617E-2</v>
      </c>
      <c r="H1851" s="1">
        <f t="shared" ref="H1851" si="1243">H1852</f>
        <v>1.3195318104090472E-2</v>
      </c>
      <c r="I1851" s="1">
        <f t="shared" ref="I1851" si="1244">I1852</f>
        <v>1.3193360920410581E-2</v>
      </c>
      <c r="J1851" s="1">
        <f t="shared" ref="J1851" si="1245">J1852</f>
        <v>1.0337849946259173E-2</v>
      </c>
      <c r="K1851" s="1">
        <f t="shared" ref="K1851" si="1246">K1852</f>
        <v>1.0616455105126571E-2</v>
      </c>
    </row>
    <row r="1852" spans="2:11" x14ac:dyDescent="0.25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1.3198401114917617E-2</v>
      </c>
      <c r="H1852" s="1" cm="1">
        <f t="array" ref="H1852">SUMPRODUCT(([1]OUT_FinalEnergyCons!$B$4:$B$10000="var_cap")*1, (ISNUMBER(SEARCH("RH*-WHPLTBR",[1]OUT_FinalEnergyCons!$A$4:$A$10000)))*1,[1]OUT_FinalEnergyCons!F$4:F$10000)</f>
        <v>1.3195318104090472E-2</v>
      </c>
      <c r="I1852" s="1" cm="1">
        <f t="array" ref="I1852">SUMPRODUCT(([1]OUT_FinalEnergyCons!$B$4:$B$10000="var_cap")*1, (ISNUMBER(SEARCH("RH*-WHPLTBR",[1]OUT_FinalEnergyCons!$A$4:$A$10000)))*1,[1]OUT_FinalEnergyCons!G$4:G$10000)</f>
        <v>1.3193360920410581E-2</v>
      </c>
      <c r="J1852" s="1" cm="1">
        <f t="array" ref="J1852">SUMPRODUCT(([1]OUT_FinalEnergyCons!$B$4:$B$10000="var_cap")*1, (ISNUMBER(SEARCH("RH*-WHPLTBR",[1]OUT_FinalEnergyCons!$A$4:$A$10000)))*1,[1]OUT_FinalEnergyCons!H$4:H$10000)</f>
        <v>1.0337849946259173E-2</v>
      </c>
      <c r="K1852" s="1" cm="1">
        <f t="array" ref="K1852">SUMPRODUCT(([1]OUT_FinalEnergyCons!$B$4:$B$10000="var_cap")*1, (ISNUMBER(SEARCH("RH*-WHPLTBR",[1]OUT_FinalEnergyCons!$A$4:$A$10000)))*1,[1]OUT_FinalEnergyCons!I$4:I$10000)</f>
        <v>1.0616455105126571E-2</v>
      </c>
    </row>
    <row r="1853" spans="2:11" x14ac:dyDescent="0.25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0.28853758270380075</v>
      </c>
      <c r="I1853" s="1">
        <f t="shared" ref="I1853" si="1251">I1854</f>
        <v>0.28853963402305915</v>
      </c>
      <c r="J1853" s="1">
        <f t="shared" ref="J1853" si="1252">J1854</f>
        <v>0.44502053078628301</v>
      </c>
      <c r="K1853" s="1">
        <f t="shared" ref="K1853" si="1253">K1854</f>
        <v>0.44499644898364699</v>
      </c>
    </row>
    <row r="1854" spans="2:11" x14ac:dyDescent="0.25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0.28853758270380075</v>
      </c>
      <c r="I1854" s="1" cm="1">
        <f t="array" ref="I1854">SUMPRODUCT(([1]OUT_FinalEnergyCons!$B$4:$B$10000="var_cap")*1, (ISNUMBER(SEARCH("RH*-WHSOLBR",[1]OUT_FinalEnergyCons!$A$4:$A$10000)))*1,[1]OUT_FinalEnergyCons!G$4:G$10000)</f>
        <v>0.28853963402305915</v>
      </c>
      <c r="J1854" s="1" cm="1">
        <f t="array" ref="J1854">SUMPRODUCT(([1]OUT_FinalEnergyCons!$B$4:$B$10000="var_cap")*1, (ISNUMBER(SEARCH("RH*-WHSOLBR",[1]OUT_FinalEnergyCons!$A$4:$A$10000)))*1,[1]OUT_FinalEnergyCons!H$4:H$10000)</f>
        <v>0.44502053078628301</v>
      </c>
      <c r="K1854" s="1" cm="1">
        <f t="array" ref="K1854">SUMPRODUCT(([1]OUT_FinalEnergyCons!$B$4:$B$10000="var_cap")*1, (ISNUMBER(SEARCH("RH*-WHSOLBR",[1]OUT_FinalEnergyCons!$A$4:$A$10000)))*1,[1]OUT_FinalEnergyCons!I$4:I$10000)</f>
        <v>0.44499644898364699</v>
      </c>
    </row>
    <row r="1855" spans="2:11" x14ac:dyDescent="0.25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25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25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3.6007264623500461</v>
      </c>
      <c r="G1857" s="17">
        <f t="shared" ref="G1857:K1857" si="1262">SUM(G1858,G1861,G1864,G1868,G1870,G1872,G1874,G1876,G1878)</f>
        <v>3.6273392726854188</v>
      </c>
      <c r="H1857" s="17">
        <f t="shared" si="1262"/>
        <v>3.499976442642752</v>
      </c>
      <c r="I1857" s="17">
        <f t="shared" si="1262"/>
        <v>3.3781992053544125</v>
      </c>
      <c r="J1857" s="17">
        <f t="shared" si="1262"/>
        <v>3.3265291005841577</v>
      </c>
      <c r="K1857" s="17">
        <f t="shared" si="1262"/>
        <v>3.5675125401078347</v>
      </c>
    </row>
    <row r="1858" spans="2:11" x14ac:dyDescent="0.25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0.8129381314815316</v>
      </c>
      <c r="H1858" s="18">
        <f t="shared" si="1263"/>
        <v>0.86787447038904775</v>
      </c>
      <c r="I1858" s="18">
        <f t="shared" si="1263"/>
        <v>0.96752378560450647</v>
      </c>
      <c r="J1858" s="18">
        <f t="shared" si="1263"/>
        <v>1.117060916536192</v>
      </c>
      <c r="K1858" s="18">
        <f t="shared" si="1263"/>
        <v>1.4662849576276697</v>
      </c>
    </row>
    <row r="1859" spans="2:11" x14ac:dyDescent="0.25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0.73654752427299619</v>
      </c>
      <c r="H1859" s="1" cm="1">
        <f t="array" ref="H1859">SUMPRODUCT(([1]OUT_FinalEnergyCons!$B$4:$B$10000="Var_cap")*1,  (ISNUMBER(SEARCH("ITOT-SWHELCBR",[1]OUT_FinalEnergyCons!$A$4:$A$10000)))*1,[1]OUT_FinalEnergyCons!F$4:F$10000)</f>
        <v>0.73670070035797508</v>
      </c>
      <c r="I1859" s="1" cm="1">
        <f t="array" ref="I1859">SUMPRODUCT(([1]OUT_FinalEnergyCons!$B$4:$B$10000="Var_cap")*1,  (ISNUMBER(SEARCH("ITOT-SWHELCBR",[1]OUT_FinalEnergyCons!$A$4:$A$10000)))*1,[1]OUT_FinalEnergyCons!G$4:G$10000)</f>
        <v>0.75762378909631845</v>
      </c>
      <c r="J1859" s="1" cm="1">
        <f t="array" ref="J1859">SUMPRODUCT(([1]OUT_FinalEnergyCons!$B$4:$B$10000="Var_cap")*1,  (ISNUMBER(SEARCH("ITOT-SWHELCBR",[1]OUT_FinalEnergyCons!$A$4:$A$10000)))*1,[1]OUT_FinalEnergyCons!H$4:H$10000)</f>
        <v>0.90575630724730338</v>
      </c>
      <c r="K1859" s="1" cm="1">
        <f t="array" ref="K1859">SUMPRODUCT(([1]OUT_FinalEnergyCons!$B$4:$B$10000="Var_cap")*1,  (ISNUMBER(SEARCH("ITOT-SWHELCBR",[1]OUT_FinalEnergyCons!$A$4:$A$10000)))*1,[1]OUT_FinalEnergyCons!I$4:I$10000)</f>
        <v>1.1256486066879905</v>
      </c>
    </row>
    <row r="1860" spans="2:11" x14ac:dyDescent="0.25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7.6390607208535424E-2</v>
      </c>
      <c r="H1860" s="1" cm="1">
        <f t="array" ref="H1860">SUMPRODUCT(([1]OUT_FinalEnergyCons!$B$4:$B$10000="Var_cap")*1,  (ISNUMBER(SEARCH("ITOT-SWHELCHP",[1]OUT_FinalEnergyCons!$A$4:$A$10000)))*1,[1]OUT_FinalEnergyCons!F$4:F$10000)</f>
        <v>0.1311737700310727</v>
      </c>
      <c r="I1860" s="1" cm="1">
        <f t="array" ref="I1860">SUMPRODUCT(([1]OUT_FinalEnergyCons!$B$4:$B$10000="Var_cap")*1,  (ISNUMBER(SEARCH("ITOT-SWHELCHP",[1]OUT_FinalEnergyCons!$A$4:$A$10000)))*1,[1]OUT_FinalEnergyCons!G$4:G$10000)</f>
        <v>0.20989999650818808</v>
      </c>
      <c r="J1860" s="1" cm="1">
        <f t="array" ref="J1860">SUMPRODUCT(([1]OUT_FinalEnergyCons!$B$4:$B$10000="Var_cap")*1,  (ISNUMBER(SEARCH("ITOT-SWHELCHP",[1]OUT_FinalEnergyCons!$A$4:$A$10000)))*1,[1]OUT_FinalEnergyCons!H$4:H$10000)</f>
        <v>0.21130460928888856</v>
      </c>
      <c r="K1860" s="1" cm="1">
        <f t="array" ref="K1860">SUMPRODUCT(([1]OUT_FinalEnergyCons!$B$4:$B$10000="Var_cap")*1,  (ISNUMBER(SEARCH("ITOT-SWHELCHP",[1]OUT_FinalEnergyCons!$A$4:$A$10000)))*1,[1]OUT_FinalEnergyCons!I$4:I$10000)</f>
        <v>0.34063635093967931</v>
      </c>
    </row>
    <row r="1861" spans="2:11" x14ac:dyDescent="0.25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0.47764715640067662</v>
      </c>
      <c r="G1861" s="18">
        <f t="shared" ref="G1861:K1861" si="1265">SUM(G1862:G1863)</f>
        <v>0.37661004854489721</v>
      </c>
      <c r="H1861" s="18">
        <f t="shared" si="1265"/>
        <v>0.37670678711712718</v>
      </c>
      <c r="I1861" s="18">
        <f t="shared" si="1265"/>
        <v>0.37643615976864775</v>
      </c>
      <c r="J1861" s="18">
        <f t="shared" si="1265"/>
        <v>0.16763156098378887</v>
      </c>
      <c r="K1861" s="18">
        <f t="shared" si="1265"/>
        <v>1.7275250747411684E-2</v>
      </c>
    </row>
    <row r="1862" spans="2:11" x14ac:dyDescent="0.25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0.37656580801005374</v>
      </c>
      <c r="H1862" s="1" cm="1">
        <f t="array" ref="H1862">SUMPRODUCT(([1]OUT_FinalEnergyCons!$B$4:$B$10000="Var_cap")*1,  (ISNUMBER(SEARCH("ITOT-SWHLFOBR",[1]OUT_FinalEnergyCons!$A$4:$A$10000)))*1,[1]OUT_FinalEnergyCons!F$4:F$10000)</f>
        <v>0.37658931205433377</v>
      </c>
      <c r="I1862" s="1" cm="1">
        <f t="array" ref="I1862">SUMPRODUCT(([1]OUT_FinalEnergyCons!$B$4:$B$10000="Var_cap")*1,  (ISNUMBER(SEARCH("ITOT-SWHLFOBR",[1]OUT_FinalEnergyCons!$A$4:$A$10000)))*1,[1]OUT_FinalEnergyCons!G$4:G$10000)</f>
        <v>0.37637370825059724</v>
      </c>
      <c r="J1862" s="1" cm="1">
        <f t="array" ref="J1862">SUMPRODUCT(([1]OUT_FinalEnergyCons!$B$4:$B$10000="Var_cap")*1,  (ISNUMBER(SEARCH("ITOT-SWHLFOBR",[1]OUT_FinalEnergyCons!$A$4:$A$10000)))*1,[1]OUT_FinalEnergyCons!H$4:H$10000)</f>
        <v>0.16752503144415323</v>
      </c>
      <c r="K1862" s="1" cm="1">
        <f t="array" ref="K1862">SUMPRODUCT(([1]OUT_FinalEnergyCons!$B$4:$B$10000="Var_cap")*1,  (ISNUMBER(SEARCH("ITOT-SWHLFOBR",[1]OUT_FinalEnergyCons!$A$4:$A$10000)))*1,[1]OUT_FinalEnergyCons!I$4:I$10000)</f>
        <v>1.7275248968638995E-2</v>
      </c>
    </row>
    <row r="1863" spans="2:11" x14ac:dyDescent="0.25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0.10131171676984464</v>
      </c>
      <c r="G1863" s="1" cm="1">
        <f t="array" ref="G1863">SUMPRODUCT(([1]OUT_FinalEnergyCons!$B$4:$B$10000="Var_cap")*1,  (ISNUMBER(SEARCH("ITOT-SWHHFOBR",[1]OUT_FinalEnergyCons!$A$4:$A$10000)))*1,[1]OUT_FinalEnergyCons!E$4:E$10000)</f>
        <v>4.4240534843489887E-5</v>
      </c>
      <c r="H1863" s="1" cm="1">
        <f t="array" ref="H1863">SUMPRODUCT(([1]OUT_FinalEnergyCons!$B$4:$B$10000="Var_cap")*1,  (ISNUMBER(SEARCH("ITOT-SWHHFOBR",[1]OUT_FinalEnergyCons!$A$4:$A$10000)))*1,[1]OUT_FinalEnergyCons!F$4:F$10000)</f>
        <v>1.1747506279341513E-4</v>
      </c>
      <c r="I1863" s="1" cm="1">
        <f t="array" ref="I1863">SUMPRODUCT(([1]OUT_FinalEnergyCons!$B$4:$B$10000="Var_cap")*1,  (ISNUMBER(SEARCH("ITOT-SWHHFOBR",[1]OUT_FinalEnergyCons!$A$4:$A$10000)))*1,[1]OUT_FinalEnergyCons!G$4:G$10000)</f>
        <v>6.2451518050510302E-5</v>
      </c>
      <c r="J1863" s="1" cm="1">
        <f t="array" ref="J1863">SUMPRODUCT(([1]OUT_FinalEnergyCons!$B$4:$B$10000="Var_cap")*1,  (ISNUMBER(SEARCH("ITOT-SWHHFOBR",[1]OUT_FinalEnergyCons!$A$4:$A$10000)))*1,[1]OUT_FinalEnergyCons!H$4:H$10000)</f>
        <v>1.0652953963564231E-4</v>
      </c>
      <c r="K1863" s="1" cm="1">
        <f t="array" ref="K1863">SUMPRODUCT(([1]OUT_FinalEnergyCons!$B$4:$B$10000="Var_cap")*1,  (ISNUMBER(SEARCH("ITOT-SWHHFOBR",[1]OUT_FinalEnergyCons!$A$4:$A$10000)))*1,[1]OUT_FinalEnergyCons!I$4:I$10000)</f>
        <v>1.7787726876020756E-9</v>
      </c>
    </row>
    <row r="1864" spans="2:11" x14ac:dyDescent="0.25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1.5571661598241637</v>
      </c>
      <c r="H1864" s="18">
        <f t="shared" si="1268"/>
        <v>1.557622224503137</v>
      </c>
      <c r="I1864" s="18">
        <f t="shared" si="1268"/>
        <v>1.3251748076996503</v>
      </c>
      <c r="J1864" s="18">
        <f t="shared" si="1268"/>
        <v>0.76562487942996349</v>
      </c>
      <c r="K1864" s="18">
        <f t="shared" si="1268"/>
        <v>0.32974645342710296</v>
      </c>
    </row>
    <row r="1865" spans="2:11" x14ac:dyDescent="0.25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1.5566799777829141</v>
      </c>
      <c r="H1865" s="1" cm="1">
        <f t="array" ref="H1865">SUMPRODUCT(([1]OUT_FinalEnergyCons!$B$4:$B$10000="Var_cap")*1,  (ISNUMBER(SEARCH("ITOT-SWHNGA*BR",[1]OUT_FinalEnergyCons!$A$4:$A$10000)))*1,[1]OUT_FinalEnergyCons!F$4:F$10000)</f>
        <v>1.5567417628544351</v>
      </c>
      <c r="I1865" s="1" cm="1">
        <f t="array" ref="I1865">SUMPRODUCT(([1]OUT_FinalEnergyCons!$B$4:$B$10000="Var_cap")*1,  (ISNUMBER(SEARCH("ITOT-SWHNGA*BR",[1]OUT_FinalEnergyCons!$A$4:$A$10000)))*1,[1]OUT_FinalEnergyCons!G$4:G$10000)</f>
        <v>1.3242817590632938</v>
      </c>
      <c r="J1865" s="1" cm="1">
        <f t="array" ref="J1865">SUMPRODUCT(([1]OUT_FinalEnergyCons!$B$4:$B$10000="Var_cap")*1,  (ISNUMBER(SEARCH("ITOT-SWHNGA*BR",[1]OUT_FinalEnergyCons!$A$4:$A$10000)))*1,[1]OUT_FinalEnergyCons!H$4:H$10000)</f>
        <v>0.76444846808460032</v>
      </c>
      <c r="K1865" s="1" cm="1">
        <f t="array" ref="K1865">SUMPRODUCT(([1]OUT_FinalEnergyCons!$B$4:$B$10000="Var_cap")*1,  (ISNUMBER(SEARCH("ITOT-SWHNGA*BR",[1]OUT_FinalEnergyCons!$A$4:$A$10000)))*1,[1]OUT_FinalEnergyCons!I$4:I$10000)</f>
        <v>0.32895054965595616</v>
      </c>
    </row>
    <row r="1866" spans="2:11" x14ac:dyDescent="0.25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4.8618204124967998E-4</v>
      </c>
      <c r="H1866" s="1" cm="1">
        <f t="array" ref="H1866">SUMPRODUCT(([1]OUT_FinalEnergyCons!$B$4:$B$10000="Var_cap")*1,  (ISNUMBER(SEARCH("ITOT-SWHNGAHP",[1]OUT_FinalEnergyCons!$A$4:$A$10000)))*1,[1]OUT_FinalEnergyCons!F$4:F$10000)</f>
        <v>8.80461648701929E-4</v>
      </c>
      <c r="I1866" s="1" cm="1">
        <f t="array" ref="I1866">SUMPRODUCT(([1]OUT_FinalEnergyCons!$B$4:$B$10000="Var_cap")*1,  (ISNUMBER(SEARCH("ITOT-SWHNGAHP",[1]OUT_FinalEnergyCons!$A$4:$A$10000)))*1,[1]OUT_FinalEnergyCons!G$4:G$10000)</f>
        <v>8.9304863635646244E-4</v>
      </c>
      <c r="J1866" s="1" cm="1">
        <f t="array" ref="J1866">SUMPRODUCT(([1]OUT_FinalEnergyCons!$B$4:$B$10000="Var_cap")*1,  (ISNUMBER(SEARCH("ITOT-SWHNGAHP",[1]OUT_FinalEnergyCons!$A$4:$A$10000)))*1,[1]OUT_FinalEnergyCons!H$4:H$10000)</f>
        <v>1.1764113453631567E-3</v>
      </c>
      <c r="K1866" s="1" cm="1">
        <f t="array" ref="K1866">SUMPRODUCT(([1]OUT_FinalEnergyCons!$B$4:$B$10000="Var_cap")*1,  (ISNUMBER(SEARCH("ITOT-SWHNGAHP",[1]OUT_FinalEnergyCons!$A$4:$A$10000)))*1,[1]OUT_FinalEnergyCons!I$4:I$10000)</f>
        <v>7.9590377114681192E-4</v>
      </c>
    </row>
    <row r="1867" spans="2:11" x14ac:dyDescent="0.25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2.7295911612044591E-2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0.17481206889613227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0.30989806202189329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0.45200462704652278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0.37689033319487458</v>
      </c>
    </row>
    <row r="1868" spans="2:11" x14ac:dyDescent="0.25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0.1770259401162706</v>
      </c>
      <c r="H1868" s="1">
        <f t="shared" si="1269"/>
        <v>8.3181914090818543E-4</v>
      </c>
      <c r="I1868" s="1">
        <f t="shared" si="1269"/>
        <v>5.2729160117948037E-5</v>
      </c>
      <c r="J1868" s="1">
        <f t="shared" si="1269"/>
        <v>7.9700775407167971E-5</v>
      </c>
      <c r="K1868" s="1">
        <f t="shared" si="1269"/>
        <v>2.4225055702503298E-5</v>
      </c>
    </row>
    <row r="1869" spans="2:11" x14ac:dyDescent="0.25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0.1770259401162706</v>
      </c>
      <c r="H1869" s="1" cm="1">
        <f t="array" ref="H1869">SUMPRODUCT(([1]OUT_FinalEnergyCons!$B$4:$B$10000="Var_cap")*1,  (ISNUMBER(SEARCH("ITOT-SWHCOA*BR",[1]OUT_FinalEnergyCons!$A$4:$A$10000)))*1,[1]OUT_FinalEnergyCons!F$4:F$10000)</f>
        <v>8.3181914090818543E-4</v>
      </c>
      <c r="I1869" s="1" cm="1">
        <f t="array" ref="I1869">SUMPRODUCT(([1]OUT_FinalEnergyCons!$B$4:$B$10000="Var_cap")*1,  (ISNUMBER(SEARCH("ITOT-SWHCOA*BR",[1]OUT_FinalEnergyCons!$A$4:$A$10000)))*1,[1]OUT_FinalEnergyCons!G$4:G$10000)</f>
        <v>5.2729160117948037E-5</v>
      </c>
      <c r="J1869" s="1" cm="1">
        <f t="array" ref="J1869">SUMPRODUCT(([1]OUT_FinalEnergyCons!$B$4:$B$10000="Var_cap")*1,  (ISNUMBER(SEARCH("ITOT-SWHCOA*BR",[1]OUT_FinalEnergyCons!$A$4:$A$10000)))*1,[1]OUT_FinalEnergyCons!H$4:H$10000)</f>
        <v>7.9700775407167971E-5</v>
      </c>
      <c r="K1869" s="1" cm="1">
        <f t="array" ref="K1869">SUMPRODUCT(([1]OUT_FinalEnergyCons!$B$4:$B$10000="Var_cap")*1,  (ISNUMBER(SEARCH("ITOT-SWHCOA*BR",[1]OUT_FinalEnergyCons!$A$4:$A$10000)))*1,[1]OUT_FinalEnergyCons!I$4:I$10000)</f>
        <v>2.4225055702503298E-5</v>
      </c>
    </row>
    <row r="1870" spans="2:11" x14ac:dyDescent="0.25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0.34181120657636571</v>
      </c>
      <c r="H1870" s="1">
        <f t="shared" si="1270"/>
        <v>0.34184922478568475</v>
      </c>
      <c r="I1870" s="1">
        <f t="shared" si="1270"/>
        <v>0.41127737669488251</v>
      </c>
      <c r="J1870" s="1">
        <f t="shared" si="1270"/>
        <v>0.42805566701033981</v>
      </c>
      <c r="K1870" s="1">
        <f t="shared" si="1270"/>
        <v>0.39198004943134929</v>
      </c>
    </row>
    <row r="1871" spans="2:11" x14ac:dyDescent="0.25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0.34181120657636571</v>
      </c>
      <c r="H1871" s="1" cm="1">
        <f t="array" ref="H1871">SUMPRODUCT(([1]OUT_FinalEnergyCons!$B$4:$B$10000="Var_cap")*1,  (ISNUMBER(SEARCH("ITOT-SWHWOD*BR",[1]OUT_FinalEnergyCons!$A$4:$A$10000)))*1,[1]OUT_FinalEnergyCons!F$4:F$10000)</f>
        <v>0.34184922478568475</v>
      </c>
      <c r="I1871" s="1" cm="1">
        <f t="array" ref="I1871">SUMPRODUCT(([1]OUT_FinalEnergyCons!$B$4:$B$10000="Var_cap")*1,  (ISNUMBER(SEARCH("ITOT-SWHWOD*BR",[1]OUT_FinalEnergyCons!$A$4:$A$10000)))*1,[1]OUT_FinalEnergyCons!G$4:G$10000)</f>
        <v>0.41127737669488251</v>
      </c>
      <c r="J1871" s="1" cm="1">
        <f t="array" ref="J1871">SUMPRODUCT(([1]OUT_FinalEnergyCons!$B$4:$B$10000="Var_cap")*1,  (ISNUMBER(SEARCH("ITOT-SWHWOD*BR",[1]OUT_FinalEnergyCons!$A$4:$A$10000)))*1,[1]OUT_FinalEnergyCons!H$4:H$10000)</f>
        <v>0.42805566701033981</v>
      </c>
      <c r="K1871" s="1" cm="1">
        <f t="array" ref="K1871">SUMPRODUCT(([1]OUT_FinalEnergyCons!$B$4:$B$10000="Var_cap")*1,  (ISNUMBER(SEARCH("ITOT-SWHWOD*BR",[1]OUT_FinalEnergyCons!$A$4:$A$10000)))*1,[1]OUT_FinalEnergyCons!I$4:I$10000)</f>
        <v>0.39198004943134929</v>
      </c>
    </row>
    <row r="1872" spans="2:11" x14ac:dyDescent="0.25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3.6914633321908523E-2</v>
      </c>
      <c r="H1872" s="1">
        <f t="shared" si="1271"/>
        <v>3.6960834261695677E-2</v>
      </c>
      <c r="I1872" s="1">
        <f t="shared" si="1271"/>
        <v>4.0866174019791271E-2</v>
      </c>
      <c r="J1872" s="1">
        <f t="shared" si="1271"/>
        <v>4.1500833331475855E-2</v>
      </c>
      <c r="K1872" s="1">
        <f t="shared" si="1271"/>
        <v>4.6447651996208726E-2</v>
      </c>
    </row>
    <row r="1873" spans="2:11" x14ac:dyDescent="0.25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3.6914633321908523E-2</v>
      </c>
      <c r="H1873" s="1" cm="1">
        <f t="array" ref="H1873">SUMPRODUCT(([1]OUT_FinalEnergyCons!$B$4:$B$10000="Var_cap")*1,  (ISNUMBER(SEARCH("ITOT-SWHPLT*BR",[1]OUT_FinalEnergyCons!$A$4:$A$10000)))*1,[1]OUT_FinalEnergyCons!F$4:F$10000)</f>
        <v>3.6960834261695677E-2</v>
      </c>
      <c r="I1873" s="1" cm="1">
        <f t="array" ref="I1873">SUMPRODUCT(([1]OUT_FinalEnergyCons!$B$4:$B$10000="Var_cap")*1,  (ISNUMBER(SEARCH("ITOT-SWHPLT*BR",[1]OUT_FinalEnergyCons!$A$4:$A$10000)))*1,[1]OUT_FinalEnergyCons!G$4:G$10000)</f>
        <v>4.0866174019791271E-2</v>
      </c>
      <c r="J1873" s="1" cm="1">
        <f t="array" ref="J1873">SUMPRODUCT(([1]OUT_FinalEnergyCons!$B$4:$B$10000="Var_cap")*1,  (ISNUMBER(SEARCH("ITOT-SWHPLT*BR",[1]OUT_FinalEnergyCons!$A$4:$A$10000)))*1,[1]OUT_FinalEnergyCons!H$4:H$10000)</f>
        <v>4.1500833331475855E-2</v>
      </c>
      <c r="K1873" s="1" cm="1">
        <f t="array" ref="K1873">SUMPRODUCT(([1]OUT_FinalEnergyCons!$B$4:$B$10000="Var_cap")*1,  (ISNUMBER(SEARCH("ITOT-SWHPLT*BR",[1]OUT_FinalEnergyCons!$A$4:$A$10000)))*1,[1]OUT_FinalEnergyCons!I$4:I$10000)</f>
        <v>4.6447651996208726E-2</v>
      </c>
    </row>
    <row r="1874" spans="2:11" x14ac:dyDescent="0.25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0.31245776904344397</v>
      </c>
      <c r="H1874" s="1">
        <f t="shared" si="1272"/>
        <v>0.3057055213715516</v>
      </c>
      <c r="I1874" s="1">
        <f t="shared" si="1272"/>
        <v>0.24402967790896607</v>
      </c>
      <c r="J1874" s="1">
        <f t="shared" si="1272"/>
        <v>0.16671808078630174</v>
      </c>
      <c r="K1874" s="1">
        <f t="shared" si="1272"/>
        <v>4.9315848278400076E-5</v>
      </c>
    </row>
    <row r="1875" spans="2:11" x14ac:dyDescent="0.25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0.31245776904344397</v>
      </c>
      <c r="H1875" s="1" cm="1">
        <f t="array" ref="H1875">SUMPRODUCT(([1]OUT_FinalEnergyCons!$B$4:$B$10000="Var_cap")*1,  (ISNUMBER(SEARCH("ITOT-SWHWST*BR",[1]OUT_FinalEnergyCons!$A$4:$A$10000)))*1,[1]OUT_FinalEnergyCons!F$4:F$10000)</f>
        <v>0.3057055213715516</v>
      </c>
      <c r="I1875" s="1" cm="1">
        <f t="array" ref="I1875">SUMPRODUCT(([1]OUT_FinalEnergyCons!$B$4:$B$10000="Var_cap")*1,  (ISNUMBER(SEARCH("ITOT-SWHWST*BR",[1]OUT_FinalEnergyCons!$A$4:$A$10000)))*1,[1]OUT_FinalEnergyCons!G$4:G$10000)</f>
        <v>0.24402967790896607</v>
      </c>
      <c r="J1875" s="1" cm="1">
        <f t="array" ref="J1875">SUMPRODUCT(([1]OUT_FinalEnergyCons!$B$4:$B$10000="Var_cap")*1,  (ISNUMBER(SEARCH("ITOT-SWHWST*BR",[1]OUT_FinalEnergyCons!$A$4:$A$10000)))*1,[1]OUT_FinalEnergyCons!H$4:H$10000)</f>
        <v>0.16671808078630174</v>
      </c>
      <c r="K1875" s="1" cm="1">
        <f t="array" ref="K1875">SUMPRODUCT(([1]OUT_FinalEnergyCons!$B$4:$B$10000="Var_cap")*1,  (ISNUMBER(SEARCH("ITOT-SWHWST*BR",[1]OUT_FinalEnergyCons!$A$4:$A$10000)))*1,[1]OUT_FinalEnergyCons!I$4:I$10000)</f>
        <v>4.9315848278400076E-5</v>
      </c>
    </row>
    <row r="1876" spans="2:11" x14ac:dyDescent="0.25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1.2425561073599711E-2</v>
      </c>
      <c r="I1876" s="1">
        <f t="shared" si="1273"/>
        <v>1.2425735393760831E-2</v>
      </c>
      <c r="J1876" s="1">
        <f t="shared" si="1273"/>
        <v>1.2426115425948899E-2</v>
      </c>
      <c r="K1876" s="1">
        <f t="shared" si="1273"/>
        <v>1.2426353301673E-2</v>
      </c>
    </row>
    <row r="1877" spans="2:11" x14ac:dyDescent="0.25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1.2425561073599711E-2</v>
      </c>
      <c r="I1877" s="1" cm="1">
        <f t="array" ref="I1877">SUMPRODUCT(([1]OUT_FinalEnergyCons!$B$4:$B$10000="Var_cap")*1, (ISNUMBER(SEARCH("ITOT-SWHSOLBR",[1]OUT_FinalEnergyCons!$A$4:$A$10000)))*1,[1]OUT_FinalEnergyCons!G$4:G$10000)</f>
        <v>1.2425735393760831E-2</v>
      </c>
      <c r="J1877" s="1" cm="1">
        <f t="array" ref="J1877">SUMPRODUCT(([1]OUT_FinalEnergyCons!$B$4:$B$10000="Var_cap")*1, (ISNUMBER(SEARCH("ITOT-SWHSOLBR",[1]OUT_FinalEnergyCons!$A$4:$A$10000)))*1,[1]OUT_FinalEnergyCons!H$4:H$10000)</f>
        <v>1.2426115425948899E-2</v>
      </c>
      <c r="K1877" s="1" cm="1">
        <f t="array" ref="K1877">SUMPRODUCT(([1]OUT_FinalEnergyCons!$B$4:$B$10000="Var_cap")*1, (ISNUMBER(SEARCH("ITOT-SWHSOLBR",[1]OUT_FinalEnergyCons!$A$4:$A$10000)))*1,[1]OUT_FinalEnergyCons!I$4:I$10000)</f>
        <v>1.2426353301673E-2</v>
      </c>
    </row>
    <row r="1878" spans="2:11" x14ac:dyDescent="0.25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4.1275910408930403E-4</v>
      </c>
      <c r="J1878" s="1">
        <f t="shared" si="1274"/>
        <v>0.62743134630474018</v>
      </c>
      <c r="K1878" s="1">
        <f t="shared" si="1274"/>
        <v>1.3032782826724385</v>
      </c>
    </row>
    <row r="1879" spans="2:11" x14ac:dyDescent="0.25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4.1275910408930403E-4</v>
      </c>
      <c r="J1879" s="1" cm="1">
        <f t="array" ref="J1879">SUMPRODUCT(([1]OUT_FinalEnergyCons!$B$4:$B$10000="Var_cap")*1, (ISNUMBER(SEARCH("ITOT-SWHH2BR",[1]OUT_FinalEnergyCons!$A$4:$A$10000)))*1,[1]OUT_FinalEnergyCons!H$4:H$10000)</f>
        <v>0.62743134630474018</v>
      </c>
      <c r="K1879" s="1" cm="1">
        <f t="array" ref="K1879">SUMPRODUCT(([1]OUT_FinalEnergyCons!$B$4:$B$10000="Var_cap")*1, (ISNUMBER(SEARCH("ITOT-SWHH2BR",[1]OUT_FinalEnergyCons!$A$4:$A$10000)))*1,[1]OUT_FinalEnergyCons!I$4:I$10000)</f>
        <v>1.3032782826724385</v>
      </c>
    </row>
    <row r="1880" spans="2:11" x14ac:dyDescent="0.25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6.1445108023783748</v>
      </c>
      <c r="G1880" s="17">
        <f t="shared" ref="G1880:K1880" si="1275">SUM(G1881,G1884,G1886,G1890,G1892,G1894,G1896)</f>
        <v>6.0683042153601088</v>
      </c>
      <c r="H1880" s="17">
        <f t="shared" si="1275"/>
        <v>6.2092607929704711</v>
      </c>
      <c r="I1880" s="17">
        <f t="shared" si="1275"/>
        <v>6.2308588850372892</v>
      </c>
      <c r="J1880" s="17">
        <f t="shared" si="1275"/>
        <v>4.1661600049919159</v>
      </c>
      <c r="K1880" s="17">
        <f t="shared" si="1275"/>
        <v>3.7908392250400489</v>
      </c>
    </row>
    <row r="1881" spans="2:11" x14ac:dyDescent="0.25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0.61560810829785684</v>
      </c>
      <c r="G1881" s="1">
        <f t="shared" ref="G1881:K1881" si="1276">SUM(G1882:G1883)</f>
        <v>0.43065849072385087</v>
      </c>
      <c r="H1881" s="1">
        <f t="shared" si="1276"/>
        <v>0.61353665730063223</v>
      </c>
      <c r="I1881" s="1">
        <f t="shared" si="1276"/>
        <v>0.61353426702716674</v>
      </c>
      <c r="J1881" s="1">
        <f t="shared" si="1276"/>
        <v>0.58637822633852021</v>
      </c>
      <c r="K1881" s="1">
        <f t="shared" si="1276"/>
        <v>0.74302715670761033</v>
      </c>
    </row>
    <row r="1882" spans="2:11" x14ac:dyDescent="0.25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0.18499056464340394</v>
      </c>
      <c r="G1882" s="1" cm="1">
        <f t="array" ref="G1882">SUMPRODUCT(([1]OUT_FinalEnergyCons!$B$4:$B$10000="Var_cap")*1, (ISNUMBER(SEARCH("SCOM-SHELCBR",[1]OUT_FinalEnergyCons!$A$4:$A$10000)))*1,[1]OUT_FinalEnergyCons!E$4:E$10000)</f>
        <v>4.1794068423195441E-5</v>
      </c>
      <c r="H1882" s="1" cm="1">
        <f t="array" ref="H1882">SUMPRODUCT(([1]OUT_FinalEnergyCons!$B$4:$B$10000="Var_cap")*1, (ISNUMBER(SEARCH("SCOM-SHELCBR",[1]OUT_FinalEnergyCons!$A$4:$A$10000)))*1,[1]OUT_FinalEnergyCons!F$4:F$10000)</f>
        <v>0.18292119697199299</v>
      </c>
      <c r="I1882" s="1" cm="1">
        <f t="array" ref="I1882">SUMPRODUCT(([1]OUT_FinalEnergyCons!$B$4:$B$10000="Var_cap")*1, (ISNUMBER(SEARCH("SCOM-SHELCBR",[1]OUT_FinalEnergyCons!$A$4:$A$10000)))*1,[1]OUT_FinalEnergyCons!G$4:G$10000)</f>
        <v>0.18291868623194199</v>
      </c>
      <c r="J1882" s="1" cm="1">
        <f t="array" ref="J1882">SUMPRODUCT(([1]OUT_FinalEnergyCons!$B$4:$B$10000="Var_cap")*1, (ISNUMBER(SEARCH("SCOM-SHELCBR",[1]OUT_FinalEnergyCons!$A$4:$A$10000)))*1,[1]OUT_FinalEnergyCons!H$4:H$10000)</f>
        <v>0.11909837650400962</v>
      </c>
      <c r="K1882" s="1" cm="1">
        <f t="array" ref="K1882">SUMPRODUCT(([1]OUT_FinalEnergyCons!$B$4:$B$10000="Var_cap")*1, (ISNUMBER(SEARCH("SCOM-SHELCBR",[1]OUT_FinalEnergyCons!$A$4:$A$10000)))*1,[1]OUT_FinalEnergyCons!I$4:I$10000)</f>
        <v>6.891235246480093E-2</v>
      </c>
    </row>
    <row r="1883" spans="2:11" x14ac:dyDescent="0.25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0.43061754365445287</v>
      </c>
      <c r="G1883" s="1" cm="1">
        <f t="array" ref="G1883">SUMPRODUCT(([1]OUT_FinalEnergyCons!$B$4:$B$10000="Var_cap")*1, (ISNUMBER(SEARCH("SCOM-SHELCHP",[1]OUT_FinalEnergyCons!$A$4:$A$10000)))*1,[1]OUT_FinalEnergyCons!E$4:E$10000)</f>
        <v>0.43061669665542768</v>
      </c>
      <c r="H1883" s="1" cm="1">
        <f t="array" ref="H1883">SUMPRODUCT(([1]OUT_FinalEnergyCons!$B$4:$B$10000="Var_cap")*1, (ISNUMBER(SEARCH("SCOM-SHELCHP",[1]OUT_FinalEnergyCons!$A$4:$A$10000)))*1,[1]OUT_FinalEnergyCons!F$4:F$10000)</f>
        <v>0.43061546032863923</v>
      </c>
      <c r="I1883" s="1" cm="1">
        <f t="array" ref="I1883">SUMPRODUCT(([1]OUT_FinalEnergyCons!$B$4:$B$10000="Var_cap")*1, (ISNUMBER(SEARCH("SCOM-SHELCHP",[1]OUT_FinalEnergyCons!$A$4:$A$10000)))*1,[1]OUT_FinalEnergyCons!G$4:G$10000)</f>
        <v>0.43061558079522477</v>
      </c>
      <c r="J1883" s="1" cm="1">
        <f t="array" ref="J1883">SUMPRODUCT(([1]OUT_FinalEnergyCons!$B$4:$B$10000="Var_cap")*1, (ISNUMBER(SEARCH("SCOM-SHELCHP",[1]OUT_FinalEnergyCons!$A$4:$A$10000)))*1,[1]OUT_FinalEnergyCons!H$4:H$10000)</f>
        <v>0.4672798498345106</v>
      </c>
      <c r="K1883" s="1" cm="1">
        <f t="array" ref="K1883">SUMPRODUCT(([1]OUT_FinalEnergyCons!$B$4:$B$10000="Var_cap")*1, (ISNUMBER(SEARCH("SCOM-SHELCHP",[1]OUT_FinalEnergyCons!$A$4:$A$10000)))*1,[1]OUT_FinalEnergyCons!I$4:I$10000)</f>
        <v>0.67411480424280945</v>
      </c>
    </row>
    <row r="1884" spans="2:11" x14ac:dyDescent="0.25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1.9285751619247056</v>
      </c>
      <c r="G1884" s="1">
        <f t="shared" ref="G1884:K1884" si="1279">G1885</f>
        <v>1.9285670747685602</v>
      </c>
      <c r="H1884" s="1">
        <f t="shared" si="1279"/>
        <v>1.9284969208354146</v>
      </c>
      <c r="I1884" s="1">
        <f t="shared" si="1279"/>
        <v>1.9284409430713276</v>
      </c>
      <c r="J1884" s="1">
        <f t="shared" si="1279"/>
        <v>0.39558033523628261</v>
      </c>
      <c r="K1884" s="1">
        <f t="shared" si="1279"/>
        <v>6.955800017792442E-2</v>
      </c>
    </row>
    <row r="1885" spans="2:11" x14ac:dyDescent="0.25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1.9285751619247056</v>
      </c>
      <c r="G1885" s="1" cm="1">
        <f t="array" ref="G1885">SUMPRODUCT(([1]OUT_FinalEnergyCons!$B$4:$B$10000="Var_cap")*1,(ISNUMBER(SEARCH("SCOM-SHLFOBR",[1]OUT_FinalEnergyCons!$A$4:$A$10000)))*1,[1]OUT_FinalEnergyCons!E$4:E$10000)</f>
        <v>1.9285670747685602</v>
      </c>
      <c r="H1885" s="1" cm="1">
        <f t="array" ref="H1885">SUMPRODUCT(([1]OUT_FinalEnergyCons!$B$4:$B$10000="Var_cap")*1,(ISNUMBER(SEARCH("SCOM-SHLFOBR",[1]OUT_FinalEnergyCons!$A$4:$A$10000)))*1,[1]OUT_FinalEnergyCons!F$4:F$10000)</f>
        <v>1.9284969208354146</v>
      </c>
      <c r="I1885" s="1" cm="1">
        <f t="array" ref="I1885">SUMPRODUCT(([1]OUT_FinalEnergyCons!$B$4:$B$10000="Var_cap")*1,(ISNUMBER(SEARCH("SCOM-SHLFOBR",[1]OUT_FinalEnergyCons!$A$4:$A$10000)))*1,[1]OUT_FinalEnergyCons!G$4:G$10000)</f>
        <v>1.9284409430713276</v>
      </c>
      <c r="J1885" s="1" cm="1">
        <f t="array" ref="J1885">SUMPRODUCT(([1]OUT_FinalEnergyCons!$B$4:$B$10000="Var_cap")*1,(ISNUMBER(SEARCH("SCOM-SHLFOBR",[1]OUT_FinalEnergyCons!$A$4:$A$10000)))*1,[1]OUT_FinalEnergyCons!H$4:H$10000)</f>
        <v>0.39558033523628261</v>
      </c>
      <c r="K1885" s="1" cm="1">
        <f t="array" ref="K1885">SUMPRODUCT(([1]OUT_FinalEnergyCons!$B$4:$B$10000="Var_cap")*1,(ISNUMBER(SEARCH("SCOM-SHLFOBR",[1]OUT_FinalEnergyCons!$A$4:$A$10000)))*1,[1]OUT_FinalEnergyCons!I$4:I$10000)</f>
        <v>6.955800017792442E-2</v>
      </c>
    </row>
    <row r="1886" spans="2:11" x14ac:dyDescent="0.25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2.8800285283031539</v>
      </c>
      <c r="G1886" s="1">
        <f t="shared" ref="G1886:K1886" si="1283">SUM(G1887:G1889)</f>
        <v>2.880086964479307</v>
      </c>
      <c r="H1886" s="1">
        <f t="shared" si="1283"/>
        <v>2.8802489426429374</v>
      </c>
      <c r="I1886" s="1">
        <f t="shared" si="1283"/>
        <v>2.8911901537981177</v>
      </c>
      <c r="J1886" s="1">
        <f t="shared" si="1283"/>
        <v>2.1754699022258839</v>
      </c>
      <c r="K1886" s="1">
        <f t="shared" si="1283"/>
        <v>2.0978009244404676</v>
      </c>
    </row>
    <row r="1887" spans="2:11" x14ac:dyDescent="0.25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2.7746817339671934</v>
      </c>
      <c r="G1887" s="1" cm="1">
        <f t="array" ref="G1887">SUMPRODUCT(([1]OUT_FinalEnergyCons!$B$4:$B$10000="Var_cap")*1, (ISNUMBER(SEARCH("SCOM-SHNGABR",[1]OUT_FinalEnergyCons!$A$4:$A$10000)))*1,[1]OUT_FinalEnergyCons!E$4:E$10000)</f>
        <v>2.7746561075781773</v>
      </c>
      <c r="H1887" s="1" cm="1">
        <f t="array" ref="H1887">SUMPRODUCT(([1]OUT_FinalEnergyCons!$B$4:$B$10000="Var_cap")*1, (ISNUMBER(SEARCH("SCOM-SHNGABR",[1]OUT_FinalEnergyCons!$A$4:$A$10000)))*1,[1]OUT_FinalEnergyCons!F$4:F$10000)</f>
        <v>2.7746312545966898</v>
      </c>
      <c r="I1887" s="1" cm="1">
        <f t="array" ref="I1887">SUMPRODUCT(([1]OUT_FinalEnergyCons!$B$4:$B$10000="Var_cap")*1, (ISNUMBER(SEARCH("SCOM-SHNGABR",[1]OUT_FinalEnergyCons!$A$4:$A$10000)))*1,[1]OUT_FinalEnergyCons!G$4:G$10000)</f>
        <v>2.7746106019659016</v>
      </c>
      <c r="J1887" s="1" cm="1">
        <f t="array" ref="J1887">SUMPRODUCT(([1]OUT_FinalEnergyCons!$B$4:$B$10000="Var_cap")*1, (ISNUMBER(SEARCH("SCOM-SHNGABR",[1]OUT_FinalEnergyCons!$A$4:$A$10000)))*1,[1]OUT_FinalEnergyCons!H$4:H$10000)</f>
        <v>1.7780000480009053</v>
      </c>
      <c r="K1887" s="1" cm="1">
        <f t="array" ref="K1887">SUMPRODUCT(([1]OUT_FinalEnergyCons!$B$4:$B$10000="Var_cap")*1, (ISNUMBER(SEARCH("SCOM-SHNGABR",[1]OUT_FinalEnergyCons!$A$4:$A$10000)))*1,[1]OUT_FinalEnergyCons!I$4:I$10000)</f>
        <v>1.4372266199600618</v>
      </c>
    </row>
    <row r="1888" spans="2:11" x14ac:dyDescent="0.25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1.64019764389889E-6</v>
      </c>
      <c r="G1888" s="1" cm="1">
        <f t="array" ref="G1888">SUMPRODUCT(([1]OUT_FinalEnergyCons!$B$4:$B$10000="Var_cap")*1, (ISNUMBER(SEARCH("SCOM-SHngahp",[1]OUT_FinalEnergyCons!$A$4:$A$10000)))*1,[1]OUT_FinalEnergyCons!E$4:E$10000)</f>
        <v>5.7755526693656582E-5</v>
      </c>
      <c r="H1888" s="1" cm="1">
        <f t="array" ref="H1888">SUMPRODUCT(([1]OUT_FinalEnergyCons!$B$4:$B$10000="Var_cap")*1, (ISNUMBER(SEARCH("SCOM-SHngahp",[1]OUT_FinalEnergyCons!$A$4:$A$10000)))*1,[1]OUT_FinalEnergyCons!F$4:F$10000)</f>
        <v>2.2737109565181893E-4</v>
      </c>
      <c r="I1888" s="1" cm="1">
        <f t="array" ref="I1888">SUMPRODUCT(([1]OUT_FinalEnergyCons!$B$4:$B$10000="Var_cap")*1, (ISNUMBER(SEARCH("SCOM-SHngahp",[1]OUT_FinalEnergyCons!$A$4:$A$10000)))*1,[1]OUT_FinalEnergyCons!G$4:G$10000)</f>
        <v>2.3182217285012724E-4</v>
      </c>
      <c r="J1888" s="1" cm="1">
        <f t="array" ref="J1888">SUMPRODUCT(([1]OUT_FinalEnergyCons!$B$4:$B$10000="Var_cap")*1, (ISNUMBER(SEARCH("SCOM-SHngahp",[1]OUT_FinalEnergyCons!$A$4:$A$10000)))*1,[1]OUT_FinalEnergyCons!H$4:H$10000)</f>
        <v>1.3663085099637653E-3</v>
      </c>
      <c r="K1888" s="1" cm="1">
        <f t="array" ref="K1888">SUMPRODUCT(([1]OUT_FinalEnergyCons!$B$4:$B$10000="Var_cap")*1, (ISNUMBER(SEARCH("SCOM-SHngahp",[1]OUT_FinalEnergyCons!$A$4:$A$10000)))*1,[1]OUT_FinalEnergyCons!I$4:I$10000)</f>
        <v>5.6668582104997122E-4</v>
      </c>
    </row>
    <row r="1889" spans="2:11" x14ac:dyDescent="0.25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0.10534515413831644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0.10537310137443601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0.10539031695059579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0.11634772965936591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0.39610354571501472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0.66000761865935564</v>
      </c>
    </row>
    <row r="1890" spans="2:11" x14ac:dyDescent="0.25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0.47857783974169033</v>
      </c>
      <c r="G1890" s="1">
        <f t="shared" ref="G1890:K1890" si="1288">G1891</f>
        <v>0.55526326063192044</v>
      </c>
      <c r="H1890" s="1">
        <f t="shared" si="1288"/>
        <v>0.51319278057729312</v>
      </c>
      <c r="I1890" s="1">
        <f t="shared" si="1288"/>
        <v>0.51316908995363786</v>
      </c>
      <c r="J1890" s="1">
        <f t="shared" si="1288"/>
        <v>0.17233728387254521</v>
      </c>
      <c r="K1890" s="1">
        <f t="shared" si="1288"/>
        <v>3.5704685177214895E-2</v>
      </c>
    </row>
    <row r="1891" spans="2:11" x14ac:dyDescent="0.25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0.47857783974169033</v>
      </c>
      <c r="G1891" s="1" cm="1">
        <f t="array" ref="G1891">SUMPRODUCT(([1]OUT_FinalEnergyCons!$B$4:$B$10000="Var_cap")*1, (ISNUMBER(SEARCH("SCOM-SHWODBR",[1]OUT_FinalEnergyCons!$A$4:$A$10000)))*1,[1]OUT_FinalEnergyCons!E$4:E$10000)</f>
        <v>0.55526326063192044</v>
      </c>
      <c r="H1891" s="1" cm="1">
        <f t="array" ref="H1891">SUMPRODUCT(([1]OUT_FinalEnergyCons!$B$4:$B$10000="Var_cap")*1, (ISNUMBER(SEARCH("SCOM-SHWODBR",[1]OUT_FinalEnergyCons!$A$4:$A$10000)))*1,[1]OUT_FinalEnergyCons!F$4:F$10000)</f>
        <v>0.51319278057729312</v>
      </c>
      <c r="I1891" s="1" cm="1">
        <f t="array" ref="I1891">SUMPRODUCT(([1]OUT_FinalEnergyCons!$B$4:$B$10000="Var_cap")*1, (ISNUMBER(SEARCH("SCOM-SHWODBR",[1]OUT_FinalEnergyCons!$A$4:$A$10000)))*1,[1]OUT_FinalEnergyCons!G$4:G$10000)</f>
        <v>0.51316908995363786</v>
      </c>
      <c r="J1891" s="1" cm="1">
        <f t="array" ref="J1891">SUMPRODUCT(([1]OUT_FinalEnergyCons!$B$4:$B$10000="Var_cap")*1, (ISNUMBER(SEARCH("SCOM-SHWODBR",[1]OUT_FinalEnergyCons!$A$4:$A$10000)))*1,[1]OUT_FinalEnergyCons!H$4:H$10000)</f>
        <v>0.17233728387254521</v>
      </c>
      <c r="K1891" s="1" cm="1">
        <f t="array" ref="K1891">SUMPRODUCT(([1]OUT_FinalEnergyCons!$B$4:$B$10000="Var_cap")*1, (ISNUMBER(SEARCH("SCOM-SHWODBR",[1]OUT_FinalEnergyCons!$A$4:$A$10000)))*1,[1]OUT_FinalEnergyCons!I$4:I$10000)</f>
        <v>3.5704685177214895E-2</v>
      </c>
    </row>
    <row r="1892" spans="2:11" x14ac:dyDescent="0.25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0.15066357063488975</v>
      </c>
      <c r="G1892" s="1">
        <f t="shared" ref="G1892:K1892" si="1291">G1893</f>
        <v>0.17390801791920193</v>
      </c>
      <c r="H1892" s="1">
        <f t="shared" si="1291"/>
        <v>0.17391574894978179</v>
      </c>
      <c r="I1892" s="1">
        <f t="shared" si="1291"/>
        <v>0.18241791486076109</v>
      </c>
      <c r="J1892" s="1">
        <f t="shared" si="1291"/>
        <v>0.18437095468911971</v>
      </c>
      <c r="K1892" s="1">
        <f t="shared" si="1291"/>
        <v>0.19263414221691963</v>
      </c>
    </row>
    <row r="1893" spans="2:11" x14ac:dyDescent="0.25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0.15066357063488975</v>
      </c>
      <c r="G1893" s="1" cm="1">
        <f t="array" ref="G1893">SUMPRODUCT(([1]OUT_FinalEnergyCons!$B$4:$B$10000="Var_cap")*1,(ISNUMBER(SEARCH("SCOM-SHPLTBR",[1]OUT_FinalEnergyCons!$A$4:$A$10000)))*1,[1]OUT_FinalEnergyCons!E$4:E$10000)</f>
        <v>0.17390801791920193</v>
      </c>
      <c r="H1893" s="1" cm="1">
        <f t="array" ref="H1893">SUMPRODUCT(([1]OUT_FinalEnergyCons!$B$4:$B$10000="Var_cap")*1,(ISNUMBER(SEARCH("SCOM-SHPLTBR",[1]OUT_FinalEnergyCons!$A$4:$A$10000)))*1,[1]OUT_FinalEnergyCons!F$4:F$10000)</f>
        <v>0.17391574894978179</v>
      </c>
      <c r="I1893" s="1" cm="1">
        <f t="array" ref="I1893">SUMPRODUCT(([1]OUT_FinalEnergyCons!$B$4:$B$10000="Var_cap")*1,(ISNUMBER(SEARCH("SCOM-SHPLTBR",[1]OUT_FinalEnergyCons!$A$4:$A$10000)))*1,[1]OUT_FinalEnergyCons!G$4:G$10000)</f>
        <v>0.18241791486076109</v>
      </c>
      <c r="J1893" s="1" cm="1">
        <f t="array" ref="J1893">SUMPRODUCT(([1]OUT_FinalEnergyCons!$B$4:$B$10000="Var_cap")*1,(ISNUMBER(SEARCH("SCOM-SHPLTBR",[1]OUT_FinalEnergyCons!$A$4:$A$10000)))*1,[1]OUT_FinalEnergyCons!H$4:H$10000)</f>
        <v>0.18437095468911971</v>
      </c>
      <c r="K1893" s="1" cm="1">
        <f t="array" ref="K1893">SUMPRODUCT(([1]OUT_FinalEnergyCons!$B$4:$B$10000="Var_cap")*1,(ISNUMBER(SEARCH("SCOM-SHPLTBR",[1]OUT_FinalEnergyCons!$A$4:$A$10000)))*1,[1]OUT_FinalEnergyCons!I$4:I$10000)</f>
        <v>0.19263414221691963</v>
      </c>
    </row>
    <row r="1894" spans="2:11" x14ac:dyDescent="0.25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9.9869742664412259E-2</v>
      </c>
      <c r="I1894" s="1">
        <f t="shared" si="1294"/>
        <v>0.10199889235169771</v>
      </c>
      <c r="J1894" s="1">
        <f t="shared" si="1294"/>
        <v>0.651773336361542</v>
      </c>
      <c r="K1894" s="1">
        <f t="shared" si="1294"/>
        <v>0.65177378697101995</v>
      </c>
    </row>
    <row r="1895" spans="2:11" x14ac:dyDescent="0.25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9.9869742664412259E-2</v>
      </c>
      <c r="I1895" s="1" cm="1">
        <f t="array" ref="I1895">SUMPRODUCT(([1]OUT_FinalEnergyCons!$B$4:$B$10000="Var_cap")*1, (ISNUMBER(SEARCH("SCOM-SHSOLBR",[1]OUT_FinalEnergyCons!$A$4:$A$10000)))*1,[1]OUT_FinalEnergyCons!G$4:G$10000)</f>
        <v>0.10199889235169771</v>
      </c>
      <c r="J1895" s="1" cm="1">
        <f t="array" ref="J1895">SUMPRODUCT(([1]OUT_FinalEnergyCons!$B$4:$B$10000="Var_cap")*1, (ISNUMBER(SEARCH("SCOM-SHSOLBR",[1]OUT_FinalEnergyCons!$A$4:$A$10000)))*1,[1]OUT_FinalEnergyCons!H$4:H$10000)</f>
        <v>0.651773336361542</v>
      </c>
      <c r="K1895" s="1" cm="1">
        <f t="array" ref="K1895">SUMPRODUCT(([1]OUT_FinalEnergyCons!$B$4:$B$10000="Var_cap")*1, (ISNUMBER(SEARCH("SCOM-SHSOLBR",[1]OUT_FinalEnergyCons!$A$4:$A$10000)))*1,[1]OUT_FinalEnergyCons!I$4:I$10000)</f>
        <v>0.65177378697101995</v>
      </c>
    </row>
    <row r="1896" spans="2:11" x14ac:dyDescent="0.25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1.0762397458014699E-4</v>
      </c>
      <c r="J1896" s="1">
        <f t="shared" si="1297"/>
        <v>2.4996626802230185E-4</v>
      </c>
      <c r="K1896" s="1">
        <f t="shared" si="1297"/>
        <v>3.405293488921953E-4</v>
      </c>
    </row>
    <row r="1897" spans="2:11" x14ac:dyDescent="0.25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1.0762397458014699E-4</v>
      </c>
      <c r="J1897" s="1" cm="1">
        <f t="array" ref="J1897">SUMPRODUCT(([1]OUT_FinalEnergyCons!$B$4:$B$10000="Var_cap")*1, (ISNUMBER(SEARCH("SCOM-SHH2BR",[1]OUT_FinalEnergyCons!$A$4:$A$10000)))*1,[1]OUT_FinalEnergyCons!H$4:H$10000)</f>
        <v>2.4996626802230185E-4</v>
      </c>
      <c r="K1897" s="1" cm="1">
        <f t="array" ref="K1897">SUMPRODUCT(([1]OUT_FinalEnergyCons!$B$4:$B$10000="Var_cap")*1, (ISNUMBER(SEARCH("SCOM-SHH2BR",[1]OUT_FinalEnergyCons!$A$4:$A$10000)))*1,[1]OUT_FinalEnergyCons!I$4:I$10000)</f>
        <v>3.405293488921953E-4</v>
      </c>
    </row>
    <row r="1898" spans="2:11" x14ac:dyDescent="0.25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4.6486159901371389</v>
      </c>
      <c r="G1898" s="3">
        <f t="shared" ref="G1898:K1898" si="1299">SUM(G1899:G1948)</f>
        <v>4.8370751821014242</v>
      </c>
      <c r="H1898" s="3">
        <f t="shared" si="1299"/>
        <v>4.9057484606120569</v>
      </c>
      <c r="I1898" s="3">
        <f t="shared" si="1299"/>
        <v>5.2126772606860738</v>
      </c>
      <c r="J1898" s="3">
        <f t="shared" si="1299"/>
        <v>5.5482769326677772</v>
      </c>
      <c r="K1898" s="3">
        <f t="shared" si="1299"/>
        <v>5.756608445508185</v>
      </c>
    </row>
    <row r="1899" spans="2:11" x14ac:dyDescent="0.25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2.8026645899427868E-2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25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1.5462037233649722E-3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3.500523260870967E-2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0.11902826318018414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0.23990721957747477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0.35237520066835115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0.3648118655696852</v>
      </c>
    </row>
    <row r="1901" spans="2:11" x14ac:dyDescent="0.25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7.3627649085487631E-3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1.145102522209519E-2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1.4865968823732737E-2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0.56213434116111571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1.8934930846976012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1.8672087500378904</v>
      </c>
    </row>
    <row r="1902" spans="2:11" x14ac:dyDescent="0.25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4.2765980038682863E-3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6.4416341523382218E-3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8.4272291162118332E-3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7.7882471866110416E-3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4.7244627324108536E-2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5.8547350531975795E-2</v>
      </c>
    </row>
    <row r="1903" spans="2:11" x14ac:dyDescent="0.25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1.5356535436814565E-2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8.4803126066965259E-2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0.32961184822382011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1.0423434353240424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1.956429732049882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2.3490309942006879</v>
      </c>
    </row>
    <row r="1904" spans="2:11" x14ac:dyDescent="0.25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2.59978481411511E-5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3.2183111961106239E-4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4.0668328703769415E-4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4.2596116187799157E-4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2.9990545881297106E-4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2.0275470481409351E-4</v>
      </c>
    </row>
    <row r="1905" spans="2:11" x14ac:dyDescent="0.25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4.8861168646604598E-3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7.5132788945699563E-3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7.4667621522681348E-3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6.2652450438815963E-3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4.0270345368028405E-3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2.2219243883218943E-3</v>
      </c>
    </row>
    <row r="1906" spans="2:11" x14ac:dyDescent="0.25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4.0688814984907338E-3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1.073108872143372E-2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9.7542441830593934E-2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0.37434524792227386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0.72772148308042561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0.64793802556275093</v>
      </c>
    </row>
    <row r="1907" spans="2:11" x14ac:dyDescent="0.25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7.2628599895032016E-3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1.2818403944175036E-2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1.2605470811117818E-2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1.0421006820032825E-2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2.0195372897939476E-3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1.2190054111342694E-3</v>
      </c>
    </row>
    <row r="1908" spans="2:11" x14ac:dyDescent="0.25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5.1543763691568392E-4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5.8425025832205756E-4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5.6853720320019076E-4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3.0072136923201714E-4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2.0444198908911747E-4</v>
      </c>
    </row>
    <row r="1909" spans="2:11" x14ac:dyDescent="0.25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6.5526075456425853E-5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3.4866244940057206E-4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5.1598415172911174E-4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8.9490768238639756E-3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4.8026623152189144E-3</v>
      </c>
    </row>
    <row r="1910" spans="2:11" x14ac:dyDescent="0.25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2.6271538461041687E-4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4.6988341471090087E-2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0.24499407385623978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0.5050529671534566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0.44992002479906129</v>
      </c>
    </row>
    <row r="1911" spans="2:11" x14ac:dyDescent="0.25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2.5915236277514598E-4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3.8549673876093461E-2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3.6668014364103732E-2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2.9760184914410112E-2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2.2099977269638047E-3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1.3143317885740567E-3</v>
      </c>
    </row>
    <row r="1912" spans="2:11" x14ac:dyDescent="0.25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9.1278641268115397E-6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2.6085828684758501E-5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3.9506977570651203E-5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1.1340606358131931E-4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7.5758456869261731E-5</v>
      </c>
    </row>
    <row r="1913" spans="2:11" x14ac:dyDescent="0.25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1.2330188000856899E-5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2.324824932512763E-5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3.0648321485518987E-5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5.7887588951683602E-5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4.2708493418262667E-5</v>
      </c>
    </row>
    <row r="1914" spans="2:11" x14ac:dyDescent="0.25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5.3666666666666699E-5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1.1318558124110304E-4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1.160956145091841E-4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1.0546739267337355E-4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4.4412441051644216E-5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3.7906601496839776E-5</v>
      </c>
    </row>
    <row r="1915" spans="2:11" x14ac:dyDescent="0.25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7.4893036872560699E-6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1.88671074754983E-5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2.7474665100628799E-5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1.1789892969446165E-4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5.4271593603731211E-3</v>
      </c>
    </row>
    <row r="1916" spans="2:11" x14ac:dyDescent="0.25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4.3894651732277475E-2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25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5.6690014977485046E-3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6.6046404197384768E-3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6.8764941580553079E-3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8.7323205989612348E-3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3.1417973925272303E-3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5.6574017202921044E-4</v>
      </c>
    </row>
    <row r="1918" spans="2:11" x14ac:dyDescent="0.25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1.7227219031889344E-2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2.9748159528086241E-2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0.13798591280013603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0.1192139222809032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9.5997628139907337E-3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1.038634022171425E-4</v>
      </c>
    </row>
    <row r="1919" spans="2:11" x14ac:dyDescent="0.25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1.4248951967372818E-2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0.2540496273212256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0.24001458571807605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0.19320044285956361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1.5403267559142467E-4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4.6692999058016999E-5</v>
      </c>
    </row>
    <row r="1920" spans="2:11" x14ac:dyDescent="0.25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8.1130406706134191E-3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1.448996325783555E-2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1.4024588497355656E-2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1.1891233609250715E-2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3.6363245693673662E-4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1.3555832042659778E-4</v>
      </c>
    </row>
    <row r="1921" spans="2:11" x14ac:dyDescent="0.25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1.6628718863732093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0.83144107517922361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25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3.6479304036554278E-2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3.9455332117069211E-2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4.0911372150064393E-2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3.1773092909623595E-2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3.2661420910869057E-4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2.7444135293550506E-5</v>
      </c>
    </row>
    <row r="1923" spans="2:11" x14ac:dyDescent="0.25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0.21739267939400772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0.24334584861587383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0.24057018226251847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0.1901836961133811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1.5539003670619981E-4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2.1592452465651181E-5</v>
      </c>
    </row>
    <row r="1924" spans="2:11" x14ac:dyDescent="0.25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0.18201253503932768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0.20366406292388223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0.20088341295311371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0.16320346941592911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1.2642918961696341E-4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2.0269008242038235E-5</v>
      </c>
    </row>
    <row r="1925" spans="2:11" x14ac:dyDescent="0.25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0.12961792623237561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0.1518151410597377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0.26721288436130325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0.229658195563641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1.0780754482767442E-2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2.0406903020767824E-4</v>
      </c>
    </row>
    <row r="1926" spans="2:11" x14ac:dyDescent="0.25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1.05498234945863E-5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1.4534393899087299E-4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2.95476281234738E-4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1.6401517954057199E-4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3.6774407355530401E-5</v>
      </c>
    </row>
    <row r="1927" spans="2:11" x14ac:dyDescent="0.25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6.5953884542707704E-6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6.7515611245702497E-5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1.15936777076575E-4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9.3315725661517594E-5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2.7326553977759501E-5</v>
      </c>
    </row>
    <row r="1928" spans="2:11" x14ac:dyDescent="0.25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6.1364863927381403E-6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5.3469573199371301E-5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8.9833557009774302E-5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8.1760423713348902E-5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2.48739595047071E-5</v>
      </c>
    </row>
    <row r="1929" spans="2:11" x14ac:dyDescent="0.25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8.6225001906044199E-6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9.9075133690576793E-5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1.7626200394833599E-4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2.5835499058520899E-4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1.01029265456054E-4</v>
      </c>
    </row>
    <row r="1930" spans="2:11" x14ac:dyDescent="0.25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25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6.82671473328333E-5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5.3204406404465821E-4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7.1758297680761941E-4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1.2987794975211518E-3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3.8300664473859571E-4</v>
      </c>
    </row>
    <row r="1932" spans="2:11" x14ac:dyDescent="0.25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2.5986386435055E-4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0.13670183565709601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0.26789288968331815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0.22579251231825223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1.2073496442785605E-2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1.0376766941454482E-4</v>
      </c>
    </row>
    <row r="1933" spans="2:11" x14ac:dyDescent="0.25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1.8564832000131271E-3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3.739756260581025E-3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3.646064524446204E-3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2.9611824430908866E-3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1.4809784747514654E-4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4.7732986116936964E-5</v>
      </c>
    </row>
    <row r="1934" spans="2:11" x14ac:dyDescent="0.25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3.7730227989945546E-3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2.2106308954972054E-2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2.1019412409942092E-2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1.7225731543348815E-2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1.5814643837633522E-4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5.3676108243078975E-5</v>
      </c>
    </row>
    <row r="1935" spans="2:11" x14ac:dyDescent="0.25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0.70636921208229286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0.35318551004312704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25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4.446887870024208E-4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4.9170175796220091E-4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5.6583089995343786E-4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4.5827639504250736E-4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7.1149557631336471E-5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1.3710833368656311E-5</v>
      </c>
    </row>
    <row r="1937" spans="2:11" x14ac:dyDescent="0.25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6.44528851108635E-2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6.8401482937613695E-2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6.783028143659052E-2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5.1474132649453108E-2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4.895291041658453E-5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9.8235791356687872E-6</v>
      </c>
    </row>
    <row r="1938" spans="2:11" x14ac:dyDescent="0.25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0.18322146305398418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0.19498126571882096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0.19298202720405297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0.14996542261411178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4.1829750997211639E-5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8.7500943852459256E-6</v>
      </c>
    </row>
    <row r="1939" spans="2:11" x14ac:dyDescent="0.25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7.1262305872193579E-2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7.9328981513591745E-2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7.8213641647404228E-2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6.1080791354948621E-2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3.0758612205999714E-5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6.5140668936770047E-6</v>
      </c>
    </row>
    <row r="1940" spans="2:11" x14ac:dyDescent="0.25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1.12972444406673E-5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1.2094755001876401E-4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2.4381725426544899E-4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1.8377840205272101E-4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5.47162724330208E-5</v>
      </c>
    </row>
    <row r="1941" spans="2:11" x14ac:dyDescent="0.25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7.0258107906257499E-6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5.9498165798171299E-5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1.0271821774925601E-4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9.6101482711693703E-5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3.1004885785893199E-5</v>
      </c>
    </row>
    <row r="1942" spans="2:11" x14ac:dyDescent="0.25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6.4911402736832399E-6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4.6894113153179198E-5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7.8245611849038903E-5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8.0469297950234693E-5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2.64541857073522E-5</v>
      </c>
    </row>
    <row r="1943" spans="2:11" x14ac:dyDescent="0.25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6.6336278428595998E-6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3.2939271410703398E-5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5.1709171666408399E-5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5.83343980132382E-5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2.01332606437836E-5</v>
      </c>
    </row>
    <row r="1944" spans="2:11" x14ac:dyDescent="0.25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25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2.5628022567922499E-4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2.7977321206252995E-4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3.1195917549063044E-4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2.7006918438051189E-4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4.3092609457933136E-5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7.6517109773392107E-6</v>
      </c>
    </row>
    <row r="1946" spans="2:11" x14ac:dyDescent="0.25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2.6902110955965824E-3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2.855189649960926E-3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2.8548379088885602E-3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2.4026771527314848E-3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5.0927311187933138E-5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9.2847224203948451E-6</v>
      </c>
    </row>
    <row r="1947" spans="2:11" x14ac:dyDescent="0.25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1.5112174236928E-4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1.7759760145208482E-4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5.5868938421695287E-4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6.1247858379366647E-4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1.9859717425596061E-4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3.2571651766913535E-5</v>
      </c>
    </row>
    <row r="1948" spans="2:11" x14ac:dyDescent="0.25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2.5543877846162582E-3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4.3450371604937072E-3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1.0446197675324237E-2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7.9915881554183527E-3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1.4787489185573586E-3</v>
      </c>
    </row>
    <row r="1949" spans="2:11" x14ac:dyDescent="0.25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5.6406680873885078</v>
      </c>
      <c r="G1949" s="3">
        <f t="shared" ref="G1949:K1949" si="1303">SUM(G1950:G1972)</f>
        <v>5.7082840868080398</v>
      </c>
      <c r="H1949" s="3">
        <f t="shared" si="1303"/>
        <v>5.9091787548544792</v>
      </c>
      <c r="I1949" s="3">
        <f t="shared" si="1303"/>
        <v>6.5721419605848723</v>
      </c>
      <c r="J1949" s="3">
        <f t="shared" si="1303"/>
        <v>7.0630679408791543</v>
      </c>
      <c r="K1949" s="3">
        <f t="shared" si="1303"/>
        <v>7.3949284393322712</v>
      </c>
    </row>
    <row r="1950" spans="2:11" x14ac:dyDescent="0.25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25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1.5618047448064854E-2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6.1132237275860223E-2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0.47015251090275362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0.93594675732648602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2.3422831427733071</v>
      </c>
    </row>
    <row r="1952" spans="2:11" x14ac:dyDescent="0.25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7.9226441631504909E-3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1.4361282588537829E-2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1.7410300851303941E-2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2.1212471926832517E-2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0.73404914673206989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0.85477876613393167</v>
      </c>
    </row>
    <row r="1953" spans="2:11" x14ac:dyDescent="0.25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2.5979979717782192E-2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4.00579721744019E-2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1.159641406730751E-2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6.1248370263889294E-3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1.4162432093042499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3.6508784863505102</v>
      </c>
    </row>
    <row r="1954" spans="2:11" x14ac:dyDescent="0.25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4.2334739803094297E-4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6.54719046922091E-4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9.7202952957194501E-4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4.9343339926013184E-4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7.6498856211947009E-4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3.5905286377775153E-4</v>
      </c>
    </row>
    <row r="1955" spans="2:11" x14ac:dyDescent="0.25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4.6340499709023996E-4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3.1379166077817193E-4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7.574186187711416E-3</v>
      </c>
    </row>
    <row r="1956" spans="2:11" x14ac:dyDescent="0.25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2.18161431565061E-4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2.93163334142583E-4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1.6437978073327399E-3</v>
      </c>
    </row>
    <row r="1957" spans="2:11" x14ac:dyDescent="0.25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1.4359490814695202E-4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2.3180401353571598E-4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1.58017370956631E-3</v>
      </c>
    </row>
    <row r="1958" spans="2:11" x14ac:dyDescent="0.25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0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2.5529454211813502E-5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1.42071849825039E-5</v>
      </c>
    </row>
    <row r="1959" spans="2:11" x14ac:dyDescent="0.25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0.64428917030843702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0.62439565694875221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1.0735365719091944E-2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1.3007613356095746E-2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0.40132752028442054</v>
      </c>
    </row>
    <row r="1960" spans="2:11" x14ac:dyDescent="0.25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7.1032314781917499E-3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8.5043537959534898E-3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1.1022554821961846E-2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6.2763671364695966E-3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2.7356508727160935E-3</v>
      </c>
    </row>
    <row r="1961" spans="2:11" x14ac:dyDescent="0.25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0.13188551513944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0.13264140266569399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8.1363092821669702E-2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0.34616372546129198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7.3202685513666793E-2</v>
      </c>
    </row>
    <row r="1962" spans="2:11" x14ac:dyDescent="0.25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1.4864814751612401E-5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4.3610511258274402E-5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4.6089692785863601E-5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8.3611308181606302E-5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1.7434829202098599E-5</v>
      </c>
    </row>
    <row r="1963" spans="2:11" x14ac:dyDescent="0.25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2.2839181087762701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25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4.3596063118489436E-3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0.51403971587210739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1.970212995968992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1.6836796373302381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3.3003391089669529E-3</v>
      </c>
    </row>
    <row r="1965" spans="2:11" x14ac:dyDescent="0.25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0.18367017843789346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0.22038304928103097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0.40861018798044135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0.72848851146093319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7.9462170847349647E-2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1.6573241886953839E-3</v>
      </c>
    </row>
    <row r="1966" spans="2:11" x14ac:dyDescent="0.25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0.72866341182684691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0.87640622638537524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1.6615783568366267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3.1494818325094709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1.5431337258026601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1.7548213668350265E-3</v>
      </c>
    </row>
    <row r="1967" spans="2:11" x14ac:dyDescent="0.25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4.0724711054920494E-3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4.360081273867782E-5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1.1754026998325406E-4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6.7352721922177476E-5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8.3395295197521508E-5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7.0033482852718799E-6</v>
      </c>
    </row>
    <row r="1968" spans="2:11" x14ac:dyDescent="0.25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25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7.7598139239354108E-4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1.29524175204653E-2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3.8483770148209986E-3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5.9089129381240876E-3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9.516461723407128E-3</v>
      </c>
    </row>
    <row r="1970" spans="2:11" x14ac:dyDescent="0.25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5.5842105107847199E-4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4.5641459798360503E-3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6.7346545280566883E-3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4.6585334148882898E-3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2.3881599204892798E-3</v>
      </c>
    </row>
    <row r="1971" spans="2:11" x14ac:dyDescent="0.25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4.0116450842428604E-4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0.105969528802543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0.111279998552669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0.292658620850969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3.9891556076123304E-2</v>
      </c>
    </row>
    <row r="1972" spans="2:11" x14ac:dyDescent="0.25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1.02946350142136E-5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5.0268802148127998E-5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5.27201804613919E-5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8.3236750095394896E-5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1.7669088344843502E-5</v>
      </c>
    </row>
    <row r="1973" spans="2:11" x14ac:dyDescent="0.25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2.8507604345253847</v>
      </c>
      <c r="G1973" s="3">
        <f t="shared" ref="G1973" si="1306">SUM(G1974:G1996)</f>
        <v>2.8741896546208152</v>
      </c>
      <c r="H1973" s="3">
        <f t="shared" ref="H1973" si="1307">SUM(H1974:H1996)</f>
        <v>2.892877930456109</v>
      </c>
      <c r="I1973" s="3">
        <f t="shared" ref="I1973" si="1308">SUM(I1974:I1996)</f>
        <v>2.9562544905239849</v>
      </c>
      <c r="J1973" s="3">
        <f t="shared" ref="J1973" si="1309">SUM(J1974:J1996)</f>
        <v>2.9632126404137069</v>
      </c>
      <c r="K1973" s="3">
        <f t="shared" ref="K1973" si="1310">SUM(K1974:K1996)</f>
        <v>2.9631464243337926</v>
      </c>
    </row>
    <row r="1974" spans="2:11" x14ac:dyDescent="0.25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25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9.0319167420753084E-3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1.2017298413258864E-2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0.15470499427294729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0.56125578290362443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1.368089727451246</v>
      </c>
    </row>
    <row r="1976" spans="2:11" x14ac:dyDescent="0.25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6.0493527451996702E-3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8.808659554035243E-3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8.8334294283462789E-3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1.2917633048766801E-2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0.68724554573503027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1.189568800670437</v>
      </c>
    </row>
    <row r="1977" spans="2:11" x14ac:dyDescent="0.25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2.2140712399452188E-3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4.3089829822149164E-3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3.5277154909741011E-3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4.0045242189977901E-3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2.2282195656170699E-2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5.1199020519390799E-2</v>
      </c>
    </row>
    <row r="1978" spans="2:11" x14ac:dyDescent="0.25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2.1764147784990699E-4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4.4417427991485402E-4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3.1314955317893802E-4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7.0340980434146106E-4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3.0500938022168478E-4</v>
      </c>
    </row>
    <row r="1979" spans="2:11" x14ac:dyDescent="0.25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7.7539354885505812E-2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0.22047852921040573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0.10724513079697058</v>
      </c>
    </row>
    <row r="1980" spans="2:11" x14ac:dyDescent="0.25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1.7732256661904802E-3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5.2327153745160802E-2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2.3491470956042919E-2</v>
      </c>
    </row>
    <row r="1981" spans="2:11" x14ac:dyDescent="0.25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7.3576653963188801E-4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4.68783920009926E-2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0.18899247922309201</v>
      </c>
    </row>
    <row r="1982" spans="2:11" x14ac:dyDescent="0.25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1.0199436541140899E-5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6.4120933449213598E-5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1.7544884193034501E-5</v>
      </c>
    </row>
    <row r="1983" spans="2:11" x14ac:dyDescent="0.25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0.808527079204996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0.80895560978558889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5.5876943016518014E-2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1.0775503561319221E-2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3.3815157601776915E-3</v>
      </c>
    </row>
    <row r="1984" spans="2:11" x14ac:dyDescent="0.25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1.72801038394519E-3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3.0490559421099805E-3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3.7447307740391067E-2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1.3001595864309649E-2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2.4358518165006372E-3</v>
      </c>
    </row>
    <row r="1985" spans="2:11" x14ac:dyDescent="0.25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9.2774758254806603E-4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1.46521766228631E-3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0.129287850588723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7.7856910661609604E-3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9.9128737677367409E-4</v>
      </c>
    </row>
    <row r="1986" spans="2:11" x14ac:dyDescent="0.25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1.37592420221288E-5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3.9402647439150096E-5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3.6356748123416605E-5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7.0637407574648098E-5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5.7049982851846702E-6</v>
      </c>
    </row>
    <row r="1987" spans="2:11" x14ac:dyDescent="0.25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25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5.5649127328362871E-2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0.24468039138768499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1.148636903841157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0.63789252116300865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1.6752151663670099E-3</v>
      </c>
    </row>
    <row r="1989" spans="2:11" x14ac:dyDescent="0.25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0.75754416650286704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0.9345196652953619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1.1907454060124358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0.49237421666980108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1.3672863554625107E-3</v>
      </c>
    </row>
    <row r="1990" spans="2:11" x14ac:dyDescent="0.25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0.19966474453986688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0.15917716512767352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0.1713630385258062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8.5627111039756509E-2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7.7021949918277099E-2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6.0860958429730994E-4</v>
      </c>
    </row>
    <row r="1991" spans="2:11" x14ac:dyDescent="0.25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1.2768565487592703E-2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5.977184813362558E-5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1.2034745229333525E-4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5.4966541352822225E-5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7.128803373750541E-5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5.70670076008861E-6</v>
      </c>
    </row>
    <row r="1992" spans="2:11" x14ac:dyDescent="0.25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25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9.1046111396310902E-4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6.3078373581864806E-3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3.5110739874516191E-3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1.20674397179652E-2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2.53561546177738E-3</v>
      </c>
    </row>
    <row r="1994" spans="2:11" x14ac:dyDescent="0.25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5.47540739814819E-4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3.0825700873107699E-3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5.5975872472332471E-3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6.9144769884212798E-3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2.4561403080828113E-3</v>
      </c>
    </row>
    <row r="1995" spans="2:11" x14ac:dyDescent="0.25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2.9272801139170103E-4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2.79047132165458E-2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4.7393514988081295E-2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0.113930236591901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1.87679179860533E-2</v>
      </c>
    </row>
    <row r="1996" spans="2:11" x14ac:dyDescent="0.25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1.0282522539314201E-5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4.5829572764794697E-5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4.0621151001289702E-5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7.1953442055274608E-5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6.3889376606156097E-6</v>
      </c>
    </row>
    <row r="1997" spans="2:11" x14ac:dyDescent="0.25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399.86736307885781</v>
      </c>
      <c r="G1997" s="3">
        <f t="shared" ref="G1997:K1997" si="1313">SUM(G1998:G2006)</f>
        <v>399.66476718171231</v>
      </c>
      <c r="H1997" s="3">
        <f t="shared" si="1313"/>
        <v>407.07951396519513</v>
      </c>
      <c r="I1997" s="3">
        <f t="shared" si="1313"/>
        <v>419.87575428950254</v>
      </c>
      <c r="J1997" s="3">
        <f t="shared" si="1313"/>
        <v>467.95215361000123</v>
      </c>
      <c r="K1997" s="3">
        <f t="shared" si="1313"/>
        <v>507.0233056992821</v>
      </c>
    </row>
    <row r="1998" spans="2:11" x14ac:dyDescent="0.25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25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1.6990000000000001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3.7612260870744674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13.843657831640156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58.701162863371337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183.42205853216907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421.09536576227401</v>
      </c>
    </row>
    <row r="2000" spans="2:11" x14ac:dyDescent="0.25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3.7616180370911999E-3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7.9746066730945805E-3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1.4961315383070195E-2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3.033004157200565E-2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0.49630124321808344</v>
      </c>
    </row>
    <row r="2001" spans="2:11" x14ac:dyDescent="0.25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30.634648542466621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25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12.434944058454995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14.139058904202948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26.51890239262088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47.450943906094622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5.3531633425928451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0.26731096073690802</v>
      </c>
    </row>
    <row r="2003" spans="2:11" x14ac:dyDescent="0.25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152.66198334381241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25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106.16876493417004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125.16730259303176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158.27870122330566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104.02582198039211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9.9049621845806443E-2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4.5708987664892828E-2</v>
      </c>
    </row>
    <row r="2005" spans="2:11" x14ac:dyDescent="0.25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14.089285790834099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21.228562118559378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114.64656750472277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276.02317128392662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81.777906911504118</v>
      </c>
    </row>
    <row r="2006" spans="2:11" x14ac:dyDescent="0.25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2.6696540862327818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2.5284655218652485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2.6050839061169766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2.7379633862052861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3.0243807878948967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3.3407118338841677</v>
      </c>
    </row>
    <row r="2007" spans="2:11" x14ac:dyDescent="0.25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41.458197094214434</v>
      </c>
      <c r="G2007" s="3">
        <f t="shared" ref="G2007" si="1316">SUM(G2008:G2016)</f>
        <v>42.399815733855327</v>
      </c>
      <c r="H2007" s="3">
        <f t="shared" ref="H2007" si="1317">SUM(H2008:H2016)</f>
        <v>43.497538545517763</v>
      </c>
      <c r="I2007" s="3">
        <f t="shared" ref="I2007" si="1318">SUM(I2008:I2016)</f>
        <v>45.397791020334587</v>
      </c>
      <c r="J2007" s="3">
        <f t="shared" ref="J2007" si="1319">SUM(J2008:J2016)</f>
        <v>49.357803294617142</v>
      </c>
      <c r="K2007" s="3">
        <f t="shared" ref="K2007" si="1320">SUM(K2008:K2016)</f>
        <v>53.368449196196458</v>
      </c>
    </row>
    <row r="2008" spans="2:11" x14ac:dyDescent="0.25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25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5.1999999999999998E-2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0.1510959669716215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0.42721940283412202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1.5502922362608336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6.8893040903869105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25.811683696568799</v>
      </c>
    </row>
    <row r="2010" spans="2:11" x14ac:dyDescent="0.25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1.3969474823597929E-2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4.3039204085048133E-2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4.3580235013616388E-2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0.17458304353302587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5.0504142207107199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12.233038357921401</v>
      </c>
    </row>
    <row r="2011" spans="2:11" x14ac:dyDescent="0.25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25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25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25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11.608227619390835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8.3597375236728055E-3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1.3316893380753925E-2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9.8645849333021118E-3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3.8353088930314703E-3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1.2683175287983698E-3</v>
      </c>
    </row>
    <row r="2015" spans="2:11" x14ac:dyDescent="0.25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16.208942873730699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22.7453670624285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32.9117388828071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35.205731740406499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10.415442264083399</v>
      </c>
    </row>
    <row r="2016" spans="2:11" x14ac:dyDescent="0.25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0.281311284877581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0.49338828519407396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0.86397893946699955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2.2085179342199801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4.9070165600940596</v>
      </c>
    </row>
    <row r="2017" spans="2:11" x14ac:dyDescent="0.25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4.9610983708032802E-4</v>
      </c>
      <c r="G2017" s="3">
        <f t="shared" ref="G2017" si="1324">SUM(G2018,G2022,G2025)</f>
        <v>1.1468996709839319E-3</v>
      </c>
      <c r="H2017" s="3">
        <f t="shared" ref="H2017" si="1325">SUM(H2018,H2022,H2025)</f>
        <v>1.2033172921262279E-3</v>
      </c>
      <c r="I2017" s="3">
        <f t="shared" ref="I2017" si="1326">SUM(I2018,I2022,I2025)</f>
        <v>3.8978199170313175E-3</v>
      </c>
      <c r="J2017" s="3">
        <f t="shared" ref="J2017" si="1327">SUM(J2018,J2022,J2025)</f>
        <v>1.2738884108577675</v>
      </c>
      <c r="K2017" s="3">
        <f t="shared" ref="K2017" si="1328">SUM(K2018,K2022,K2025)</f>
        <v>2.8135580442571615</v>
      </c>
    </row>
    <row r="2018" spans="2:11" x14ac:dyDescent="0.25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4.9610983708032802E-4</v>
      </c>
      <c r="G2018" s="1" cm="1">
        <f t="array" ref="G2018">SUMPRODUCT(ISNUMBER(SEARCH("SUP_ELCH2*",[1]OUT_SyntheticFuels!$C$4:$C$1000))*1,("Var_cap"=[1]OUT_SyntheticFuels!$B$4:$B$1000)*1,[1]OUT_SyntheticFuels!F$4:F$1000)</f>
        <v>1.1468996709839319E-3</v>
      </c>
      <c r="H2018" s="1" cm="1">
        <f t="array" ref="H2018">SUMPRODUCT(ISNUMBER(SEARCH("SUP_ELCH2*",[1]OUT_SyntheticFuels!$C$4:$C$1000))*1,("Var_cap"=[1]OUT_SyntheticFuels!$B$4:$B$1000)*1,[1]OUT_SyntheticFuels!G$4:G$1000)</f>
        <v>1.2033172921262279E-3</v>
      </c>
      <c r="I2018" s="1" cm="1">
        <f t="array" ref="I2018">SUMPRODUCT(ISNUMBER(SEARCH("SUP_ELCH2*",[1]OUT_SyntheticFuels!$C$4:$C$1000))*1,("Var_cap"=[1]OUT_SyntheticFuels!$B$4:$B$1000)*1,[1]OUT_SyntheticFuels!H$4:H$1000)</f>
        <v>3.8965878155318673E-3</v>
      </c>
      <c r="J2018" s="1" cm="1">
        <f t="array" ref="J2018">SUMPRODUCT(ISNUMBER(SEARCH("SUP_ELCH2*",[1]OUT_SyntheticFuels!$C$4:$C$1000))*1,("Var_cap"=[1]OUT_SyntheticFuels!$B$4:$B$1000)*1,[1]OUT_SyntheticFuels!I$4:I$1000)</f>
        <v>1.2738846128260886</v>
      </c>
      <c r="K2018" s="1" cm="1">
        <f t="array" ref="K2018">SUMPRODUCT(ISNUMBER(SEARCH("SUP_ELCH2*",[1]OUT_SyntheticFuels!$C$4:$C$1000))*1,("Var_cap"=[1]OUT_SyntheticFuels!$B$4:$B$1000)*1,[1]OUT_SyntheticFuels!J$4:J$1000)</f>
        <v>2.8132050319161936</v>
      </c>
    </row>
    <row r="2019" spans="2:11" x14ac:dyDescent="0.25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4.9610983708032802E-4</v>
      </c>
      <c r="G2019" s="1">
        <f t="shared" ref="G2019" si="1332">G2018-G2020-G2021</f>
        <v>1.1468996709839319E-3</v>
      </c>
      <c r="H2019" s="1">
        <f t="shared" ref="H2019" si="1333">H2018-H2020-H2021</f>
        <v>1.2033172921262279E-3</v>
      </c>
      <c r="I2019" s="1">
        <f t="shared" ref="I2019" si="1334">I2018-I2020-I2021</f>
        <v>3.8867733173471135E-3</v>
      </c>
      <c r="J2019" s="1">
        <f t="shared" ref="J2019" si="1335">J2018-J2020-J2021</f>
        <v>1.0354713253939876</v>
      </c>
      <c r="K2019" s="1">
        <f t="shared" ref="K2019" si="1336">K2018-K2020-K2021</f>
        <v>2.560905085850544</v>
      </c>
    </row>
    <row r="2020" spans="2:11" x14ac:dyDescent="0.25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9.8144981847539E-6</v>
      </c>
      <c r="J2020" s="1" cm="1">
        <f t="array" ref="J2020">SUMPRODUCT(ISNUMBER(SEARCH("SUP_ELCH2*D",[1]OUT_SyntheticFuels!$C$4:$C$1000))*1,("Var_cap"=[1]OUT_SyntheticFuels!$B$4:$B$1000)*1,[1]OUT_SyntheticFuels!I$4:I$1000)</f>
        <v>0.237611369792539</v>
      </c>
      <c r="K2020" s="1" cm="1">
        <f t="array" ref="K2020">SUMPRODUCT(ISNUMBER(SEARCH("SUP_ELCH2*D",[1]OUT_SyntheticFuels!$C$4:$C$1000))*1,("Var_cap"=[1]OUT_SyntheticFuels!$B$4:$B$1000)*1,[1]OUT_SyntheticFuels!J$4:J$1000)</f>
        <v>0.25140805307773001</v>
      </c>
    </row>
    <row r="2021" spans="2:11" x14ac:dyDescent="0.25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8.0191763956195697E-4</v>
      </c>
      <c r="K2021" s="1" cm="1">
        <f t="array" ref="K2021">SUMPRODUCT(ISNUMBER(SEARCH("SUP_ELCH2*SOEC*",[1]OUT_SyntheticFuels!$C$4:$C$1000))*1,("Var_cap"=[1]OUT_SyntheticFuels!$B$4:$B$1000)*1,[1]OUT_SyntheticFuels!J$4:J$1000)</f>
        <v>8.9189298791977618E-4</v>
      </c>
    </row>
    <row r="2022" spans="2:11" x14ac:dyDescent="0.25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1.23210149945034E-6</v>
      </c>
      <c r="J2022" s="1">
        <f t="shared" ref="J2022" si="1341">SUM(J2023:J2024)</f>
        <v>3.7980316790346484E-6</v>
      </c>
      <c r="K2022" s="1">
        <f t="shared" ref="K2022" si="1342">SUM(K2023:K2024)</f>
        <v>2.7692583155669364E-4</v>
      </c>
    </row>
    <row r="2023" spans="2:11" x14ac:dyDescent="0.25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1.23210149945034E-6</v>
      </c>
      <c r="J2023" s="1" cm="1">
        <f t="array" ref="J2023">SUMPRODUCT(ISNUMBER(SEARCH("SUP_NGAH2",[1]OUT_SyntheticFuels!$C$4:$C$1000))*1,("Var_cap"=[1]OUT_SyntheticFuels!$B$4:$B$1000)*1,[1]OUT_SyntheticFuels!I$4:I$1000)-J2024</f>
        <v>3.3036950434340804E-6</v>
      </c>
      <c r="K2023" s="1" cm="1">
        <f t="array" ref="K2023">SUMPRODUCT(ISNUMBER(SEARCH("SUP_NGAH2",[1]OUT_SyntheticFuels!$C$4:$C$1000))*1,("Var_cap"=[1]OUT_SyntheticFuels!$B$4:$B$1000)*1,[1]OUT_SyntheticFuels!J$4:J$1000)-K2024</f>
        <v>9.7512651810670065E-5</v>
      </c>
    </row>
    <row r="2024" spans="2:11" x14ac:dyDescent="0.25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4.9433663560056805E-7</v>
      </c>
      <c r="K2024" s="1" cm="1">
        <f t="array" ref="K2024">SUMPRODUCT(ISNUMBER(SEARCH("SUP_NGAH2CCS",[1]OUT_SyntheticFuels!$C$4:$C$1000))*1,("Var_cap"=[1]OUT_SyntheticFuels!$B$4:$B$1000)*1,[1]OUT_SyntheticFuels!J$4:J$1000)</f>
        <v>1.7941317974602358E-4</v>
      </c>
    </row>
    <row r="2025" spans="2:11" x14ac:dyDescent="0.25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7.6086509411360198E-5</v>
      </c>
    </row>
    <row r="2026" spans="2:11" x14ac:dyDescent="0.25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3.17242589491528E-5</v>
      </c>
    </row>
    <row r="2027" spans="2:11" x14ac:dyDescent="0.25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4.4362250462207397E-5</v>
      </c>
    </row>
    <row r="2028" spans="2:11" x14ac:dyDescent="0.25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25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3.1588740282148288E-2</v>
      </c>
      <c r="G2029" s="7" cm="1">
        <f t="array" ref="G2029">SUMPRODUCT(("CT_CWODBDS"=[1]OUT_SyntheticFuels!$C$4:$C$1000)*1,("Var_cap"=[1]OUT_SyntheticFuels!$B$4:$B$1000)*1,[1]OUT_SyntheticFuels!F$4:F$1000)</f>
        <v>3.1576066254587039E-2</v>
      </c>
      <c r="H2029" s="7" cm="1">
        <f t="array" ref="H2029">SUMPRODUCT(("CT_CWODBDS"=[1]OUT_SyntheticFuels!$C$4:$C$1000)*1,("Var_cap"=[1]OUT_SyntheticFuels!$B$4:$B$1000)*1,[1]OUT_SyntheticFuels!G$4:G$1000)</f>
        <v>3.157500930551331E-2</v>
      </c>
      <c r="I2029" s="7" cm="1">
        <f t="array" ref="I2029">SUMPRODUCT(("CT_CWODBDS"=[1]OUT_SyntheticFuels!$C$4:$C$1000)*1,("Var_cap"=[1]OUT_SyntheticFuels!$B$4:$B$1000)*1,[1]OUT_SyntheticFuels!H$4:H$1000)</f>
        <v>6.5556256255532019E-5</v>
      </c>
      <c r="J2029" s="7" cm="1">
        <f t="array" ref="J2029">SUMPRODUCT(("CT_CWODBDS"=[1]OUT_SyntheticFuels!$C$4:$C$1000)*1,("Var_cap"=[1]OUT_SyntheticFuels!$B$4:$B$1000)*1,[1]OUT_SyntheticFuels!I$4:I$1000)</f>
        <v>3.7317279335766291E-5</v>
      </c>
      <c r="K2029" s="7" cm="1">
        <f t="array" ref="K2029">SUMPRODUCT(("CT_CWODBDS"=[1]OUT_SyntheticFuels!$C$4:$C$1000)*1,("Var_cap"=[1]OUT_SyntheticFuels!$B$4:$B$1000)*1,[1]OUT_SyntheticFuels!J$4:J$1000)</f>
        <v>3.0138693281868615E-5</v>
      </c>
    </row>
    <row r="2030" spans="2:11" x14ac:dyDescent="0.25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2.79931088165269E-5</v>
      </c>
      <c r="K2030" s="7" cm="1">
        <f t="array" ref="K2030">SUMPRODUCT(("CT_CWODBDSCCS"=[1]OUT_SyntheticFuels!$C$4:$C$1000)*1,("Var_cap"=[1]OUT_SyntheticFuels!$B$4:$B$1000)*1,[1]OUT_SyntheticFuels!J$4:J$1000)</f>
        <v>2.8671502232612398E-5</v>
      </c>
    </row>
    <row r="2031" spans="2:11" x14ac:dyDescent="0.25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6.3295550726252961E-3</v>
      </c>
      <c r="G2031" s="7" cm="1">
        <f t="array" ref="G2031">SUMPRODUCT(("CT_CWODETH"=[1]OUT_SyntheticFuels!$C$4:$C$1000)*1,("Var_cap"=[1]OUT_SyntheticFuels!$B$4:$B$1000)*1,[1]OUT_SyntheticFuels!F$4:F$1000)</f>
        <v>2.3809660255915983E-4</v>
      </c>
      <c r="H2031" s="7" cm="1">
        <f t="array" ref="H2031">SUMPRODUCT(("CT_CWODETH"=[1]OUT_SyntheticFuels!$C$4:$C$1000)*1,("Var_cap"=[1]OUT_SyntheticFuels!$B$4:$B$1000)*1,[1]OUT_SyntheticFuels!G$4:G$1000)</f>
        <v>2.3790545838634023E-4</v>
      </c>
      <c r="I2031" s="7" cm="1">
        <f t="array" ref="I2031">SUMPRODUCT(("CT_CWODETH"=[1]OUT_SyntheticFuels!$C$4:$C$1000)*1,("Var_cap"=[1]OUT_SyntheticFuels!$B$4:$B$1000)*1,[1]OUT_SyntheticFuels!H$4:H$1000)</f>
        <v>4.7611050038580405E-5</v>
      </c>
      <c r="J2031" s="7" cm="1">
        <f t="array" ref="J2031">SUMPRODUCT(("CT_CWODETH"=[1]OUT_SyntheticFuels!$C$4:$C$1000)*1,("Var_cap"=[1]OUT_SyntheticFuels!$B$4:$B$1000)*1,[1]OUT_SyntheticFuels!I$4:I$1000)</f>
        <v>3.0586865461129827E-5</v>
      </c>
      <c r="K2031" s="7" cm="1">
        <f t="array" ref="K2031">SUMPRODUCT(("CT_CWODETH"=[1]OUT_SyntheticFuels!$C$4:$C$1000)*1,("Var_cap"=[1]OUT_SyntheticFuels!$B$4:$B$1000)*1,[1]OUT_SyntheticFuels!J$4:J$1000)</f>
        <v>1.7163381612238379E-5</v>
      </c>
    </row>
    <row r="2032" spans="2:11" x14ac:dyDescent="0.25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1.73940731338101E-5</v>
      </c>
      <c r="K2032" s="7" cm="1">
        <f t="array" ref="K2032">SUMPRODUCT(("CT_CWODETHCCS"=[1]OUT_SyntheticFuels!$C$4:$C$1000)*1,("Var_cap"=[1]OUT_SyntheticFuels!$B$4:$B$1000)*1,[1]OUT_SyntheticFuels!J$4:J$1000)</f>
        <v>1.7653294998663001E-5</v>
      </c>
    </row>
    <row r="2033" spans="2:11" x14ac:dyDescent="0.25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5.1218815396778E-2</v>
      </c>
      <c r="G2033" s="7" cm="1">
        <f t="array" ref="G2033">SUMPRODUCT(("SUP_MNRBIO"=[1]OUT_SyntheticFuels!$C$4:$C$1000)*1,("Var_cap"=[1]OUT_SyntheticFuels!$B$4:$B$1000)*1,[1]OUT_SyntheticFuels!F$4:F$1000)</f>
        <v>0.1759470734935541</v>
      </c>
      <c r="H2033" s="7" cm="1">
        <f t="array" ref="H2033">SUMPRODUCT(("SUP_MNRBIO"=[1]OUT_SyntheticFuels!$C$4:$C$1000)*1,("Var_cap"=[1]OUT_SyntheticFuels!$B$4:$B$1000)*1,[1]OUT_SyntheticFuels!G$4:G$1000)</f>
        <v>0.19636367280105846</v>
      </c>
      <c r="I2033" s="7" cm="1">
        <f t="array" ref="I2033">SUMPRODUCT(("SUP_MNRBIO"=[1]OUT_SyntheticFuels!$C$4:$C$1000)*1,("Var_cap"=[1]OUT_SyntheticFuels!$B$4:$B$1000)*1,[1]OUT_SyntheticFuels!H$4:H$1000)</f>
        <v>0.22153019870704296</v>
      </c>
      <c r="J2033" s="7" cm="1">
        <f t="array" ref="J2033">SUMPRODUCT(("SUP_MNRBIO"=[1]OUT_SyntheticFuels!$C$4:$C$1000)*1,("Var_cap"=[1]OUT_SyntheticFuels!$B$4:$B$1000)*1,[1]OUT_SyntheticFuels!I$4:I$1000)</f>
        <v>0.24436642631284128</v>
      </c>
      <c r="K2033" s="7" cm="1">
        <f t="array" ref="K2033">SUMPRODUCT(("SUP_MNRBIO"=[1]OUT_SyntheticFuels!$C$4:$C$1000)*1,("Var_cap"=[1]OUT_SyntheticFuels!$B$4:$B$1000)*1,[1]OUT_SyntheticFuels!J$4:J$1000)</f>
        <v>0.34965216581037067</v>
      </c>
    </row>
    <row r="2034" spans="2:11" x14ac:dyDescent="0.25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0.21266856463704525</v>
      </c>
      <c r="G2034" s="7" cm="1">
        <f t="array" ref="G2034">SUMPRODUCT(("SUP_WSTBIO"=[1]OUT_SyntheticFuels!$C$4:$C$1000)*1,("Var_cap"=[1]OUT_SyntheticFuels!$B$4:$B$1000)*1,[1]OUT_SyntheticFuels!F$4:F$1000)</f>
        <v>0.21296014913341052</v>
      </c>
      <c r="H2034" s="7" cm="1">
        <f t="array" ref="H2034">SUMPRODUCT(("SUP_WSTBIO"=[1]OUT_SyntheticFuels!$C$4:$C$1000)*1,("Var_cap"=[1]OUT_SyntheticFuels!$B$4:$B$1000)*1,[1]OUT_SyntheticFuels!G$4:G$1000)</f>
        <v>0.21295656371737004</v>
      </c>
      <c r="I2034" s="7" cm="1">
        <f t="array" ref="I2034">SUMPRODUCT(("SUP_WSTBIO"=[1]OUT_SyntheticFuels!$C$4:$C$1000)*1,("Var_cap"=[1]OUT_SyntheticFuels!$B$4:$B$1000)*1,[1]OUT_SyntheticFuels!H$4:H$1000)</f>
        <v>0.21222593421473174</v>
      </c>
      <c r="J2034" s="7" cm="1">
        <f t="array" ref="J2034">SUMPRODUCT(("SUP_WSTBIO"=[1]OUT_SyntheticFuels!$C$4:$C$1000)*1,("Var_cap"=[1]OUT_SyntheticFuels!$B$4:$B$1000)*1,[1]OUT_SyntheticFuels!I$4:I$1000)</f>
        <v>0.20567474463795998</v>
      </c>
      <c r="K2034" s="7" cm="1">
        <f t="array" ref="K2034">SUMPRODUCT(("SUP_WSTBIO"=[1]OUT_SyntheticFuels!$C$4:$C$1000)*1,("Var_cap"=[1]OUT_SyntheticFuels!$B$4:$B$1000)*1,[1]OUT_SyntheticFuels!J$4:J$1000)</f>
        <v>0.19352632545648688</v>
      </c>
    </row>
    <row r="2035" spans="2:11" x14ac:dyDescent="0.25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25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2.9182783686732201E-5</v>
      </c>
      <c r="K2036" s="7" cm="1">
        <f t="array" ref="K2036">SUMPRODUCT(("SUP_WSTHTGBIO"=[1]OUT_SyntheticFuels!$C$4:$C$1000)*1,("Var_cap"=[1]OUT_SyntheticFuels!$B$4:$B$1000)*1,[1]OUT_SyntheticFuels!J$4:J$1000)</f>
        <v>2.9465072933607816E-5</v>
      </c>
    </row>
    <row r="2037" spans="2:11" x14ac:dyDescent="0.25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9.1074209759366099E-6</v>
      </c>
      <c r="K2037" s="7" cm="1">
        <f t="array" ref="K2037">SUMPRODUCT(("SUP_WSTHTGBIOCCS"=[1]OUT_SyntheticFuels!$C$4:$C$1000)*1,("Var_cap"=[1]OUT_SyntheticFuels!$B$4:$B$1000)*1,[1]OUT_SyntheticFuels!J$4:J$1000)</f>
        <v>1.0988294072183036E-5</v>
      </c>
    </row>
    <row r="2038" spans="2:11" x14ac:dyDescent="0.25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1.7019388854731099E-6</v>
      </c>
      <c r="G2038" s="7" cm="1">
        <f t="array" ref="G2038">SUMPRODUCT(("SUP_WODBIO"=[1]OUT_SyntheticFuels!$C$4:$C$1000)*1,("Var_cap"=[1]OUT_SyntheticFuels!$B$4:$B$1000)*1,[1]OUT_SyntheticFuels!F$4:F$1000)</f>
        <v>5.1264369427985642E-5</v>
      </c>
      <c r="H2038" s="7" cm="1">
        <f t="array" ref="H2038">SUMPRODUCT(("SUP_WODBIO"=[1]OUT_SyntheticFuels!$C$4:$C$1000)*1,("Var_cap"=[1]OUT_SyntheticFuels!$B$4:$B$1000)*1,[1]OUT_SyntheticFuels!G$4:G$1000)</f>
        <v>5.2239985274819244E-5</v>
      </c>
      <c r="I2038" s="7" cm="1">
        <f t="array" ref="I2038">SUMPRODUCT(("SUP_WODBIO"=[1]OUT_SyntheticFuels!$C$4:$C$1000)*1,("Var_cap"=[1]OUT_SyntheticFuels!$B$4:$B$1000)*1,[1]OUT_SyntheticFuels!H$4:H$1000)</f>
        <v>5.2407163168446407E-5</v>
      </c>
      <c r="J2038" s="7" cm="1">
        <f t="array" ref="J2038">SUMPRODUCT(("SUP_WODBIO"=[1]OUT_SyntheticFuels!$C$4:$C$1000)*1,("Var_cap"=[1]OUT_SyntheticFuels!$B$4:$B$1000)*1,[1]OUT_SyntheticFuels!I$4:I$1000)</f>
        <v>4.3877201497477083E-5</v>
      </c>
      <c r="K2038" s="7" cm="1">
        <f t="array" ref="K2038">SUMPRODUCT(("SUP_WODBIO"=[1]OUT_SyntheticFuels!$C$4:$C$1000)*1,("Var_cap"=[1]OUT_SyntheticFuels!$B$4:$B$1000)*1,[1]OUT_SyntheticFuels!J$4:J$1000)</f>
        <v>2.5683355798741006E-5</v>
      </c>
    </row>
    <row r="2039" spans="2:11" x14ac:dyDescent="0.25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2.2605362517701301E-5</v>
      </c>
      <c r="K2039" s="7" cm="1">
        <f t="array" ref="K2039">SUMPRODUCT(("SUP_WODBIOCCS"=[1]OUT_SyntheticFuels!$C$4:$C$1000)*1,("Var_cap"=[1]OUT_SyntheticFuels!$B$4:$B$1000)*1,[1]OUT_SyntheticFuels!J$4:J$1000)</f>
        <v>2.27476120767723E-5</v>
      </c>
    </row>
    <row r="2040" spans="2:11" x14ac:dyDescent="0.25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4.235282376003055E-2</v>
      </c>
      <c r="G2040" s="7" cm="1">
        <f t="array" ref="G2040">SUMPRODUCT(("SUP_BIONGA"=[1]OUT_SyntheticFuels!$C$4:$C$1000)*1,("Var_cap"=[1]OUT_SyntheticFuels!$B$4:$B$1000)*1,[1]OUT_SyntheticFuels!F$4:F$1000)</f>
        <v>0.17056985519269649</v>
      </c>
      <c r="H2040" s="7" cm="1">
        <f t="array" ref="H2040">SUMPRODUCT(("SUP_BIONGA"=[1]OUT_SyntheticFuels!$C$4:$C$1000)*1,("Var_cap"=[1]OUT_SyntheticFuels!$B$4:$B$1000)*1,[1]OUT_SyntheticFuels!G$4:G$1000)</f>
        <v>0.1425942260113762</v>
      </c>
      <c r="I2040" s="7" cm="1">
        <f t="array" ref="I2040">SUMPRODUCT(("SUP_BIONGA"=[1]OUT_SyntheticFuels!$C$4:$C$1000)*1,("Var_cap"=[1]OUT_SyntheticFuels!$B$4:$B$1000)*1,[1]OUT_SyntheticFuels!H$4:H$1000)</f>
        <v>0.14256408666406839</v>
      </c>
      <c r="J2040" s="7" cm="1">
        <f t="array" ref="J2040">SUMPRODUCT(("SUP_BIONGA"=[1]OUT_SyntheticFuels!$C$4:$C$1000)*1,("Var_cap"=[1]OUT_SyntheticFuels!$B$4:$B$1000)*1,[1]OUT_SyntheticFuels!I$4:I$1000)</f>
        <v>0.14809584290468775</v>
      </c>
      <c r="K2040" s="7" cm="1">
        <f t="array" ref="K2040">SUMPRODUCT(("SUP_BIONGA"=[1]OUT_SyntheticFuels!$C$4:$C$1000)*1,("Var_cap"=[1]OUT_SyntheticFuels!$B$4:$B$1000)*1,[1]OUT_SyntheticFuels!J$4:J$1000)</f>
        <v>0.14925603871846402</v>
      </c>
    </row>
    <row r="2041" spans="2:11" x14ac:dyDescent="0.25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0.3554268136029537</v>
      </c>
      <c r="G2041" s="7" cm="1">
        <f t="array" ref="G2041">SUMPRODUCT(("CT_CWODPLT"=[1]OUT_SyntheticFuels!$C$4:$C$1000)*1,("Var_cap"=[1]OUT_SyntheticFuels!$B$4:$B$1000)*1,[1]OUT_SyntheticFuels!F$4:F$1000)</f>
        <v>0.41148640485468879</v>
      </c>
      <c r="H2041" s="7" cm="1">
        <f t="array" ref="H2041">SUMPRODUCT(("CT_CWODPLT"=[1]OUT_SyntheticFuels!$C$4:$C$1000)*1,("Var_cap"=[1]OUT_SyntheticFuels!$B$4:$B$1000)*1,[1]OUT_SyntheticFuels!G$4:G$1000)</f>
        <v>0.41149464947052755</v>
      </c>
      <c r="I2041" s="7" cm="1">
        <f t="array" ref="I2041">SUMPRODUCT(("CT_CWODPLT"=[1]OUT_SyntheticFuels!$C$4:$C$1000)*1,("Var_cap"=[1]OUT_SyntheticFuels!$B$4:$B$1000)*1,[1]OUT_SyntheticFuels!H$4:H$1000)</f>
        <v>0.41340745826175024</v>
      </c>
      <c r="J2041" s="7" cm="1">
        <f t="array" ref="J2041">SUMPRODUCT(("CT_CWODPLT"=[1]OUT_SyntheticFuels!$C$4:$C$1000)*1,("Var_cap"=[1]OUT_SyntheticFuels!$B$4:$B$1000)*1,[1]OUT_SyntheticFuels!I$4:I$1000)</f>
        <v>0.44691474300445555</v>
      </c>
      <c r="K2041" s="7" cm="1">
        <f t="array" ref="K2041">SUMPRODUCT(("CT_CWODPLT"=[1]OUT_SyntheticFuels!$C$4:$C$1000)*1,("Var_cap"=[1]OUT_SyntheticFuels!$B$4:$B$1000)*1,[1]OUT_SyntheticFuels!J$4:J$1000)</f>
        <v>0.45743551968233565</v>
      </c>
    </row>
    <row r="2042" spans="2:11" x14ac:dyDescent="0.25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1.74634941622977E-6</v>
      </c>
      <c r="J2042" s="7" cm="1">
        <f t="array" ref="J2042">SUMPRODUCT(("SUP_H2NGA"=[1]OUT_SyntheticFuels!$C$4:$C$1000)*1,("Var_cap"=[1]OUT_SyntheticFuels!$B$4:$B$1000)*1,[1]OUT_SyntheticFuels!I$4:I$1000)</f>
        <v>2.190565944070632E-4</v>
      </c>
      <c r="K2042" s="7" cm="1">
        <f t="array" ref="K2042">SUMPRODUCT(("SUP_H2NGA"=[1]OUT_SyntheticFuels!$C$4:$C$1000)*1,("Var_cap"=[1]OUT_SyntheticFuels!$B$4:$B$1000)*1,[1]OUT_SyntheticFuels!J$4:J$1000)</f>
        <v>2.2218348880680258E-4</v>
      </c>
    </row>
    <row r="2043" spans="2:11" x14ac:dyDescent="0.25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2.7102859833264802E-6</v>
      </c>
      <c r="J2043" s="7" cm="1">
        <f t="array" ref="J2043">SUMPRODUCT(("SUP_H2DSL"=[1]OUT_SyntheticFuels!$C$4:$C$1000)*1,("Var_cap"=[1]OUT_SyntheticFuels!$B$4:$B$1000)*1,[1]OUT_SyntheticFuels!I$4:I$1000)</f>
        <v>0.41373477796592889</v>
      </c>
      <c r="K2043" s="7" cm="1">
        <f t="array" ref="K2043">SUMPRODUCT(("SUP_H2DSL"=[1]OUT_SyntheticFuels!$C$4:$C$1000)*1,("Var_cap"=[1]OUT_SyntheticFuels!$B$4:$B$1000)*1,[1]OUT_SyntheticFuels!J$4:J$1000)</f>
        <v>1.1614452479455752</v>
      </c>
    </row>
    <row r="2044" spans="2:11" x14ac:dyDescent="0.25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2.6553167925560099E-6</v>
      </c>
      <c r="J2044" s="7" cm="1">
        <f t="array" ref="J2044">SUMPRODUCT(("SUP_H2GSL"=[1]OUT_SyntheticFuels!$C$4:$C$1000)*1,("Var_cap"=[1]OUT_SyntheticFuels!$B$4:$B$1000)*1,[1]OUT_SyntheticFuels!I$4:I$1000)</f>
        <v>4.7918527090431283E-2</v>
      </c>
      <c r="K2044" s="7" cm="1">
        <f t="array" ref="K2044">SUMPRODUCT(("SUP_H2GSL"=[1]OUT_SyntheticFuels!$C$4:$C$1000)*1,("Var_cap"=[1]OUT_SyntheticFuels!$B$4:$B$1000)*1,[1]OUT_SyntheticFuels!J$4:J$1000)</f>
        <v>4.7916042203150641E-2</v>
      </c>
    </row>
    <row r="2045" spans="2:11" x14ac:dyDescent="0.25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75" x14ac:dyDescent="0.25"/>
  <cols>
    <col min="2" max="2" width="36.625" bestFit="1" customWidth="1"/>
    <col min="3" max="3" width="9.375" bestFit="1" customWidth="1"/>
  </cols>
  <sheetData>
    <row r="2" spans="2:8" x14ac:dyDescent="0.25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25">
      <c r="B3" s="2" t="s">
        <v>1720</v>
      </c>
      <c r="C3" s="3">
        <f>SUM(C4:C7)</f>
        <v>713.42196967742143</v>
      </c>
      <c r="D3" s="3">
        <f t="shared" ref="D3:H3" si="0">SUM(D4:D7)</f>
        <v>703.77431555837461</v>
      </c>
      <c r="E3" s="3">
        <f t="shared" si="0"/>
        <v>683.32451711323654</v>
      </c>
      <c r="F3" s="3">
        <f t="shared" si="0"/>
        <v>633.48240807360105</v>
      </c>
      <c r="G3" s="3">
        <f t="shared" si="0"/>
        <v>574.74566852280077</v>
      </c>
      <c r="H3" s="3">
        <f t="shared" si="0"/>
        <v>545.64146344314906</v>
      </c>
    </row>
    <row r="4" spans="2:8" x14ac:dyDescent="0.25">
      <c r="B4" s="25" t="s">
        <v>1728</v>
      </c>
      <c r="C4" s="1">
        <f>'SPS1'!F761</f>
        <v>142.21736275530424</v>
      </c>
      <c r="D4" s="1">
        <f>'SPS1'!G761</f>
        <v>140.22038476186174</v>
      </c>
      <c r="E4" s="1">
        <f>'SPS1'!H761</f>
        <v>140.95047516235465</v>
      </c>
      <c r="F4" s="1">
        <f>'SPS1'!I761</f>
        <v>144.37227777697927</v>
      </c>
      <c r="G4" s="1">
        <f>'SPS1'!J761</f>
        <v>147.01602440016546</v>
      </c>
      <c r="H4" s="1">
        <f>'SPS1'!K761</f>
        <v>152.22658260457297</v>
      </c>
    </row>
    <row r="5" spans="2:8" x14ac:dyDescent="0.25">
      <c r="B5" s="25" t="s">
        <v>1729</v>
      </c>
      <c r="C5" s="1">
        <f>'SPS1'!F880</f>
        <v>140.10106881466405</v>
      </c>
      <c r="D5" s="1">
        <f>'SPS1'!G880</f>
        <v>139.8625620142893</v>
      </c>
      <c r="E5" s="1">
        <f>'SPS1'!H880</f>
        <v>142.47783095118271</v>
      </c>
      <c r="F5" s="1">
        <f>'SPS1'!I880</f>
        <v>137.54358708723743</v>
      </c>
      <c r="G5" s="1">
        <f>'SPS1'!J880</f>
        <v>124.80063674208566</v>
      </c>
      <c r="H5" s="1">
        <f>'SPS1'!K880</f>
        <v>115.41063571123425</v>
      </c>
    </row>
    <row r="6" spans="2:8" x14ac:dyDescent="0.25">
      <c r="B6" s="25" t="s">
        <v>1730</v>
      </c>
      <c r="C6" s="1">
        <f>'SPS1'!F970</f>
        <v>217.10213576034263</v>
      </c>
      <c r="D6" s="1">
        <f>'SPS1'!G970</f>
        <v>216.43034438431641</v>
      </c>
      <c r="E6" s="1">
        <f>'SPS1'!H970</f>
        <v>215.05124051532468</v>
      </c>
      <c r="F6" s="1">
        <f>'SPS1'!I970</f>
        <v>211.00459753224499</v>
      </c>
      <c r="G6" s="1">
        <f>'SPS1'!J970</f>
        <v>192.46613080908591</v>
      </c>
      <c r="H6" s="1">
        <f>'SPS1'!K970</f>
        <v>180.20379704745528</v>
      </c>
    </row>
    <row r="7" spans="2:8" x14ac:dyDescent="0.25">
      <c r="B7" s="25" t="s">
        <v>1731</v>
      </c>
      <c r="C7" s="1">
        <f>'SPS1'!F1134+'SPS1'!F1313+'SPS1'!F1397+'SPS1'!F1481+'SPS1'!F1488+'SPS1'!F1495+'SPS1'!F1544+'SPS1'!F1591+'SPS1'!F1638</f>
        <v>214.00140234711048</v>
      </c>
      <c r="D7" s="1">
        <f>'SPS1'!G1134+'SPS1'!G1313+'SPS1'!G1397+'SPS1'!G1481+'SPS1'!G1488+'SPS1'!G1495+'SPS1'!G1544+'SPS1'!G1591+'SPS1'!G1638</f>
        <v>207.26102439790708</v>
      </c>
      <c r="E7" s="1">
        <f>'SPS1'!H1134+'SPS1'!H1313+'SPS1'!H1397+'SPS1'!H1481+'SPS1'!H1488+'SPS1'!H1495+'SPS1'!H1544+'SPS1'!H1591+'SPS1'!H1638</f>
        <v>184.84497048437447</v>
      </c>
      <c r="F7" s="1">
        <f>'SPS1'!I1134+'SPS1'!I1313+'SPS1'!I1397+'SPS1'!I1481+'SPS1'!I1488+'SPS1'!I1495+'SPS1'!I1544+'SPS1'!I1591+'SPS1'!I1638</f>
        <v>140.56194567713936</v>
      </c>
      <c r="G7" s="1">
        <f>'SPS1'!J1134+'SPS1'!J1313+'SPS1'!J1397+'SPS1'!J1481+'SPS1'!J1488+'SPS1'!J1495+'SPS1'!J1544+'SPS1'!J1591+'SPS1'!J1638</f>
        <v>110.46287657146374</v>
      </c>
      <c r="H7" s="1">
        <f>'SPS1'!K1134+'SPS1'!K1313+'SPS1'!K1397+'SPS1'!K1481+'SPS1'!K1488+'SPS1'!K1495+'SPS1'!K1544+'SPS1'!K1591+'SPS1'!K1638</f>
        <v>97.800448079886607</v>
      </c>
    </row>
    <row r="8" spans="2:8" x14ac:dyDescent="0.25">
      <c r="B8" s="2" t="s">
        <v>1736</v>
      </c>
      <c r="C8" s="3">
        <f>SUM(C9:C12)</f>
        <v>508.79519472716669</v>
      </c>
      <c r="D8" s="3">
        <f t="shared" ref="D8:H8" si="1">SUM(D9:D12)</f>
        <v>495.52420061240775</v>
      </c>
      <c r="E8" s="3">
        <f t="shared" si="1"/>
        <v>484.61859959338443</v>
      </c>
      <c r="F8" s="3">
        <f t="shared" si="1"/>
        <v>514.14136422341369</v>
      </c>
      <c r="G8" s="3">
        <f t="shared" si="1"/>
        <v>473.34983077292077</v>
      </c>
      <c r="H8" s="3">
        <f t="shared" si="1"/>
        <v>476.62519460636537</v>
      </c>
    </row>
    <row r="9" spans="2:8" x14ac:dyDescent="0.25">
      <c r="B9" s="25" t="s">
        <v>1733</v>
      </c>
      <c r="C9" s="1">
        <f>'SPS1'!F289+'SPS1'!F407</f>
        <v>493.47388719972929</v>
      </c>
      <c r="D9" s="1">
        <f>'SPS1'!G289+'SPS1'!G407</f>
        <v>473.57359645296577</v>
      </c>
      <c r="E9" s="1">
        <f>'SPS1'!H289+'SPS1'!H407</f>
        <v>458.28468518570395</v>
      </c>
      <c r="F9" s="1">
        <f>'SPS1'!I289+'SPS1'!I407</f>
        <v>487.26607241983533</v>
      </c>
      <c r="G9" s="1">
        <f>'SPS1'!J289+'SPS1'!J407</f>
        <v>432.05242630660587</v>
      </c>
      <c r="H9" s="1">
        <f>'SPS1'!K289+'SPS1'!K407</f>
        <v>404.40909637560173</v>
      </c>
    </row>
    <row r="10" spans="2:8" x14ac:dyDescent="0.25">
      <c r="B10" s="25" t="s">
        <v>1734</v>
      </c>
      <c r="C10" s="1">
        <f>'SPS1'!F588+'SPS1'!F602+'SPS1'!F642</f>
        <v>15.313899955049161</v>
      </c>
      <c r="D10" s="1">
        <f>'SPS1'!G588+'SPS1'!G602+'SPS1'!G642</f>
        <v>21.922882796084636</v>
      </c>
      <c r="E10" s="1">
        <f>'SPS1'!H588+'SPS1'!H602+'SPS1'!H642</f>
        <v>26.296060329957701</v>
      </c>
      <c r="F10" s="1">
        <f>'SPS1'!I588+'SPS1'!I602+'SPS1'!I642</f>
        <v>26.767151812572674</v>
      </c>
      <c r="G10" s="1">
        <f>'SPS1'!J588+'SPS1'!J602+'SPS1'!J642</f>
        <v>28.234422408375845</v>
      </c>
      <c r="H10" s="1">
        <f>'SPS1'!K588+'SPS1'!K602+'SPS1'!K642</f>
        <v>35.811202911208504</v>
      </c>
    </row>
    <row r="11" spans="2:8" x14ac:dyDescent="0.25">
      <c r="B11" s="25" t="s">
        <v>1732</v>
      </c>
      <c r="C11" s="1">
        <f>'SPS1'!F677</f>
        <v>7.4075723882343313E-3</v>
      </c>
      <c r="D11" s="1">
        <f>'SPS1'!G677</f>
        <v>2.7721363357320467E-2</v>
      </c>
      <c r="E11" s="1">
        <f>'SPS1'!H677</f>
        <v>3.7854077722773424E-2</v>
      </c>
      <c r="F11" s="1">
        <f>'SPS1'!I677</f>
        <v>0.10813999100571724</v>
      </c>
      <c r="G11" s="1">
        <f>'SPS1'!J677</f>
        <v>13.062920710336927</v>
      </c>
      <c r="H11" s="1">
        <f>'SPS1'!K677</f>
        <v>36.404510487482938</v>
      </c>
    </row>
    <row r="12" spans="2:8" x14ac:dyDescent="0.25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6.1347602103998259E-5</v>
      </c>
      <c r="H12" s="1">
        <f>'SPS1'!K1702</f>
        <v>3.8483207218316731E-4</v>
      </c>
    </row>
    <row r="13" spans="2:8" x14ac:dyDescent="0.25">
      <c r="B13" s="2" t="s">
        <v>1737</v>
      </c>
      <c r="C13" s="3">
        <f>'SPS1'!F2+'SPS1'!F20-'SPS1'!F55</f>
        <v>962.03482803908776</v>
      </c>
      <c r="D13" s="3">
        <f>'SPS1'!G2+'SPS1'!G20-'SPS1'!G55</f>
        <v>960.41060977236043</v>
      </c>
      <c r="E13" s="3">
        <f>'SPS1'!H2+'SPS1'!H20-'SPS1'!H55</f>
        <v>899.72254593214927</v>
      </c>
      <c r="F13" s="3">
        <f>'SPS1'!I2+'SPS1'!I20-'SPS1'!I55</f>
        <v>857.55501185130538</v>
      </c>
      <c r="G13" s="3">
        <f>'SPS1'!J2+'SPS1'!J20-'SPS1'!J55</f>
        <v>721.18205037714779</v>
      </c>
      <c r="H13" s="3">
        <f>'SPS1'!K2+'SPS1'!K20-'SPS1'!K55</f>
        <v>649.88075515877085</v>
      </c>
    </row>
    <row r="14" spans="2:8" x14ac:dyDescent="0.25">
      <c r="B14" s="25" t="s">
        <v>1738</v>
      </c>
      <c r="C14" s="1">
        <f>'SPS1'!F2</f>
        <v>299.34493661055478</v>
      </c>
      <c r="D14" s="1">
        <f>'SPS1'!G2</f>
        <v>292.81877628390129</v>
      </c>
      <c r="E14" s="1">
        <f>'SPS1'!H2</f>
        <v>337.22614822557841</v>
      </c>
      <c r="F14" s="1">
        <f>'SPS1'!I2</f>
        <v>364.27794363681369</v>
      </c>
      <c r="G14" s="1">
        <f>'SPS1'!J2</f>
        <v>425.65696385872297</v>
      </c>
      <c r="H14" s="1">
        <f>'SPS1'!K2</f>
        <v>568.60759627682285</v>
      </c>
    </row>
    <row r="15" spans="2:8" x14ac:dyDescent="0.25">
      <c r="B15" s="25" t="s">
        <v>19</v>
      </c>
      <c r="C15" s="1">
        <f>'SPS1'!F20</f>
        <v>779.859898393187</v>
      </c>
      <c r="D15" s="1">
        <f>'SPS1'!G20</f>
        <v>703.13942259249097</v>
      </c>
      <c r="E15" s="1">
        <f>'SPS1'!H20</f>
        <v>617.34724758719358</v>
      </c>
      <c r="F15" s="1">
        <f>'SPS1'!I20</f>
        <v>524.27292318237585</v>
      </c>
      <c r="G15" s="1">
        <f>'SPS1'!J20</f>
        <v>309.48129187234787</v>
      </c>
      <c r="H15" s="1">
        <f>'SPS1'!K20</f>
        <v>103.30633354078847</v>
      </c>
    </row>
    <row r="16" spans="2:8" x14ac:dyDescent="0.25">
      <c r="B16" s="25" t="s">
        <v>24</v>
      </c>
      <c r="C16" s="1">
        <f>'SPS1'!F55</f>
        <v>117.17000696465394</v>
      </c>
      <c r="D16" s="1">
        <f>'SPS1'!G55</f>
        <v>35.547589104031829</v>
      </c>
      <c r="E16" s="1">
        <f>'SPS1'!H55</f>
        <v>54.850849880622668</v>
      </c>
      <c r="F16" s="1">
        <f>'SPS1'!I55</f>
        <v>30.995854967884192</v>
      </c>
      <c r="G16" s="1">
        <f>'SPS1'!J55</f>
        <v>13.956205353923028</v>
      </c>
      <c r="H16" s="1">
        <f>'SPS1'!K55</f>
        <v>22.033174658840487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Treyer Karin</cp:lastModifiedBy>
  <dcterms:created xsi:type="dcterms:W3CDTF">2023-01-16T15:31:56Z</dcterms:created>
  <dcterms:modified xsi:type="dcterms:W3CDTF">2025-05-12T16:11:47Z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732137024402618</vt:r8>
  </property>
</Properties>
</file>