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356A7FE2-CE49-4D1A-922E-6C1CEAD6C80B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J1688" i="1" a="1"/>
  <c r="J1688" i="1" s="1"/>
  <c r="F1688" i="1" a="1"/>
  <c r="F1688" i="1" s="1"/>
  <c r="H1688" i="1" a="1"/>
  <c r="H1688" i="1" s="1"/>
  <c r="G1688" i="1" a="1"/>
  <c r="G1688" i="1" s="1"/>
  <c r="I1688" i="1" a="1"/>
  <c r="I1688" i="1" s="1"/>
  <c r="K1688" i="1" a="1"/>
  <c r="K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2016" i="1" a="1"/>
  <c r="J2016" i="1" s="1"/>
  <c r="K2016" i="1" a="1"/>
  <c r="K2016" i="1" s="1"/>
  <c r="I2016" i="1" a="1"/>
  <c r="I2016" i="1" s="1"/>
  <c r="H2016" i="1" a="1"/>
  <c r="H2016" i="1" s="1"/>
  <c r="F2008" i="1" a="1"/>
  <c r="F2008" i="1" s="1"/>
  <c r="J2006" i="1" a="1"/>
  <c r="J2006" i="1" s="1"/>
  <c r="J2015" i="1" a="1"/>
  <c r="J2015" i="1" s="1"/>
  <c r="H2011" i="1" a="1"/>
  <c r="H2011" i="1" s="1"/>
  <c r="H2012" i="1" s="1" a="1"/>
  <c r="H2012" i="1" s="1"/>
  <c r="H2006" i="1" a="1"/>
  <c r="H2006" i="1" s="1"/>
  <c r="F2015" i="1" a="1"/>
  <c r="F2015" i="1" s="1"/>
  <c r="I2015" i="1" a="1"/>
  <c r="I2015" i="1" s="1"/>
  <c r="H2015" i="1" a="1"/>
  <c r="H2015" i="1" s="1"/>
  <c r="G2015" i="1" a="1"/>
  <c r="G2015" i="1" s="1"/>
  <c r="K2013" i="1" a="1"/>
  <c r="K2013" i="1" s="1"/>
  <c r="K2014" i="1" s="1" a="1"/>
  <c r="K2014" i="1" s="1"/>
  <c r="K2006" i="1" a="1"/>
  <c r="K2006" i="1" s="1"/>
  <c r="K2005" i="1" a="1"/>
  <c r="K2005" i="1" s="1"/>
  <c r="K2011" i="1" a="1"/>
  <c r="K2011" i="1" s="1"/>
  <c r="G2014" i="1" a="1"/>
  <c r="G2014" i="1"/>
  <c r="J2013" i="1" a="1"/>
  <c r="J2013" i="1" s="1"/>
  <c r="I2013" i="1" a="1"/>
  <c r="I2013" i="1" s="1"/>
  <c r="H2013" i="1" a="1"/>
  <c r="H2013" i="1" s="1"/>
  <c r="H2014" i="1" s="1" a="1"/>
  <c r="H2014" i="1" s="1"/>
  <c r="G2013" i="1" a="1"/>
  <c r="G2013" i="1" s="1"/>
  <c r="F2013" i="1" a="1"/>
  <c r="F2013" i="1" s="1"/>
  <c r="F2014" i="1" s="1" a="1"/>
  <c r="F2014" i="1" s="1"/>
  <c r="J2008" i="1" a="1"/>
  <c r="J2008" i="1" s="1"/>
  <c r="I2010" i="1" a="1"/>
  <c r="I2010" i="1" s="1"/>
  <c r="I2008" i="1" a="1"/>
  <c r="I2008" i="1" s="1"/>
  <c r="I2009" i="1" a="1"/>
  <c r="I2009" i="1" s="1"/>
  <c r="J2011" i="1" a="1"/>
  <c r="J2011" i="1" s="1"/>
  <c r="I2011" i="1" a="1"/>
  <c r="I2011" i="1" s="1"/>
  <c r="I2012" i="1" s="1" a="1"/>
  <c r="I2012" i="1" s="1"/>
  <c r="K2008" i="1" a="1"/>
  <c r="K2008" i="1" s="1"/>
  <c r="K2009" i="1" s="1" a="1"/>
  <c r="K2009" i="1" s="1"/>
  <c r="H2008" i="1" a="1"/>
  <c r="H2008" i="1" s="1"/>
  <c r="K2010" i="1" a="1"/>
  <c r="K2010" i="1" s="1"/>
  <c r="G2010" i="1" a="1"/>
  <c r="G2010" i="1" s="1"/>
  <c r="F2006" i="1" a="1"/>
  <c r="F2006" i="1" s="1"/>
  <c r="G2011" i="1" a="1"/>
  <c r="G2011" i="1" s="1"/>
  <c r="G2012" i="1" s="1" a="1"/>
  <c r="G2012" i="1" s="1"/>
  <c r="F2010" i="1" a="1"/>
  <c r="F2010" i="1" s="1"/>
  <c r="F2009" i="1" a="1"/>
  <c r="F2009" i="1"/>
  <c r="I2006" i="1" a="1"/>
  <c r="I2006" i="1" s="1"/>
  <c r="J2010" i="1" a="1"/>
  <c r="J2010" i="1" s="1"/>
  <c r="J2009" i="1" a="1"/>
  <c r="J2009" i="1" s="1"/>
  <c r="H2010" i="1" a="1"/>
  <c r="H2010" i="1" s="1"/>
  <c r="H2009" i="1" a="1"/>
  <c r="H2009" i="1" s="1"/>
  <c r="F2011" i="1" a="1"/>
  <c r="F2011" i="1" s="1"/>
  <c r="F2012" i="1" s="1" a="1"/>
  <c r="F2012" i="1" s="1"/>
  <c r="G2016" i="1" a="1"/>
  <c r="G2016" i="1" s="1"/>
  <c r="F2016" i="1" a="1"/>
  <c r="F2016" i="1" s="1"/>
  <c r="K2015" i="1" a="1"/>
  <c r="K2015" i="1" s="1"/>
  <c r="J2014" i="1" a="1"/>
  <c r="J2014" i="1" s="1"/>
  <c r="J2012" i="1" a="1"/>
  <c r="J2012" i="1"/>
  <c r="I2014" i="1" a="1"/>
  <c r="I2014" i="1" s="1"/>
  <c r="K2012" i="1" a="1"/>
  <c r="K2012" i="1" s="1"/>
  <c r="G2008" i="1" a="1"/>
  <c r="G2008" i="1" s="1"/>
  <c r="G2009" i="1" s="1" a="1"/>
  <c r="G2009" i="1" s="1"/>
  <c r="G2006" i="1" a="1"/>
  <c r="G2006" i="1" s="1"/>
  <c r="H1995" i="1" a="1"/>
  <c r="H1995" i="1" s="1"/>
  <c r="I2001" i="1" a="1"/>
  <c r="I2001" i="1" s="1"/>
  <c r="F1996" i="1" a="1"/>
  <c r="F1996" i="1" s="1"/>
  <c r="J1998" i="1" a="1"/>
  <c r="J1998" i="1" s="1"/>
  <c r="K1996" i="1" a="1"/>
  <c r="K1996" i="1" s="1"/>
  <c r="J2001" i="1" a="1"/>
  <c r="J2001" i="1" s="1"/>
  <c r="K1994" i="1" a="1"/>
  <c r="K1994" i="1" s="1"/>
  <c r="F2000" i="1" a="1"/>
  <c r="F2000" i="1" s="1"/>
  <c r="I2005" i="1" a="1"/>
  <c r="I2005" i="1" s="1"/>
  <c r="H2005" i="1" a="1"/>
  <c r="H2005" i="1" s="1"/>
  <c r="J1996" i="1" a="1"/>
  <c r="J1996" i="1" s="1"/>
  <c r="K1995" i="1" a="1"/>
  <c r="K1995" i="1" s="1"/>
  <c r="F1998" i="1" a="1"/>
  <c r="F1998" i="1" s="1"/>
  <c r="F1999" i="1" s="1" a="1"/>
  <c r="F1999" i="1" s="1"/>
  <c r="G2005" i="1" a="1"/>
  <c r="G2005" i="1" s="1"/>
  <c r="J2002" i="1" a="1"/>
  <c r="J2002" i="1" s="1"/>
  <c r="K2001" i="1" a="1"/>
  <c r="K2001" i="1" s="1"/>
  <c r="G2001" i="1" a="1"/>
  <c r="G2001" i="1" s="1"/>
  <c r="G2002" i="1" s="1" a="1"/>
  <c r="G2002" i="1" s="1"/>
  <c r="G2000" i="1" a="1"/>
  <c r="G2000" i="1" s="1"/>
  <c r="H1999" i="1" a="1"/>
  <c r="H1999" i="1" s="1"/>
  <c r="G1998" i="1" a="1"/>
  <c r="G1998" i="1" s="1"/>
  <c r="G1999" i="1" s="1" a="1"/>
  <c r="G1999" i="1" s="1"/>
  <c r="F2005" i="1" a="1"/>
  <c r="F2005" i="1" s="1"/>
  <c r="F1995" i="1" a="1"/>
  <c r="F1995" i="1" s="1"/>
  <c r="J2003" i="1" a="1"/>
  <c r="J2003" i="1" s="1"/>
  <c r="J2004" i="1" s="1" a="1"/>
  <c r="J2004" i="1" s="1"/>
  <c r="I2002" i="1" a="1"/>
  <c r="I2002" i="1" s="1"/>
  <c r="H2000" i="1" a="1"/>
  <c r="H2000" i="1" s="1"/>
  <c r="H1998" i="1" a="1"/>
  <c r="H1998" i="1" s="1"/>
  <c r="H1996" i="1" a="1"/>
  <c r="H1996" i="1" s="1"/>
  <c r="I2003" i="1" a="1"/>
  <c r="I2003" i="1" s="1"/>
  <c r="I2004" i="1" s="1" a="1"/>
  <c r="I2004" i="1" s="1"/>
  <c r="I1998" i="1" a="1"/>
  <c r="I1998" i="1" s="1"/>
  <c r="I1999" i="1" s="1" a="1"/>
  <c r="I1999" i="1" s="1"/>
  <c r="I1996" i="1" a="1"/>
  <c r="I1996" i="1" s="1"/>
  <c r="F2004" i="1" a="1"/>
  <c r="F2004" i="1" s="1"/>
  <c r="K2003" i="1" a="1"/>
  <c r="K2003" i="1" s="1"/>
  <c r="K2004" i="1" s="1" a="1"/>
  <c r="K2004" i="1" s="1"/>
  <c r="F2003" i="1" a="1"/>
  <c r="F2003" i="1" s="1"/>
  <c r="K2002" i="1" a="1"/>
  <c r="K2002" i="1" s="1"/>
  <c r="F2001" i="1" a="1"/>
  <c r="F2001" i="1" s="1"/>
  <c r="F2002" i="1" s="1" a="1"/>
  <c r="F2002" i="1" s="1"/>
  <c r="G1996" i="1" a="1"/>
  <c r="G1996" i="1" s="1"/>
  <c r="H2003" i="1" a="1"/>
  <c r="H2003" i="1" s="1"/>
  <c r="H2004" i="1" s="1" a="1"/>
  <c r="H2004" i="1" s="1"/>
  <c r="H2001" i="1" a="1"/>
  <c r="H2001" i="1"/>
  <c r="H2002" i="1" s="1" a="1"/>
  <c r="H2002" i="1" s="1"/>
  <c r="G1995" i="1" a="1"/>
  <c r="G1995" i="1" s="1"/>
  <c r="I2000" i="1" a="1"/>
  <c r="I2000" i="1" s="1"/>
  <c r="J1999" i="1" a="1"/>
  <c r="J1999" i="1" s="1"/>
  <c r="J1995" i="1" a="1"/>
  <c r="J1995" i="1" s="1"/>
  <c r="K1998" i="1" a="1"/>
  <c r="K1998" i="1" s="1"/>
  <c r="K1999" i="1" s="1" a="1"/>
  <c r="K1999" i="1" s="1"/>
  <c r="K2000" i="1" a="1"/>
  <c r="K2000" i="1"/>
  <c r="I1995" i="1" a="1"/>
  <c r="I1995" i="1" s="1"/>
  <c r="J1994" i="1" a="1"/>
  <c r="J1994" i="1" s="1"/>
  <c r="J2005" i="1" a="1"/>
  <c r="J2005" i="1" s="1"/>
  <c r="G2003" i="1" a="1"/>
  <c r="G2003" i="1" s="1"/>
  <c r="G2004" i="1" s="1" a="1"/>
  <c r="G2004" i="1" s="1"/>
  <c r="J2000" i="1" a="1"/>
  <c r="J2000" i="1" s="1"/>
  <c r="F1992" i="1" a="1"/>
  <c r="F1992" i="1" s="1"/>
  <c r="J1988" i="1" a="1"/>
  <c r="J1988" i="1" s="1"/>
  <c r="I1992" i="1" a="1"/>
  <c r="I1992" i="1" s="1"/>
  <c r="H1992" i="1" a="1"/>
  <c r="H1992" i="1" s="1"/>
  <c r="G1992" i="1" a="1"/>
  <c r="G1992" i="1" s="1"/>
  <c r="I1990" i="1" a="1"/>
  <c r="I1990" i="1" s="1"/>
  <c r="J1984" i="1" a="1"/>
  <c r="J1984" i="1"/>
  <c r="G1985" i="1" a="1"/>
  <c r="G1985" i="1" s="1"/>
  <c r="G1987" i="1" a="1"/>
  <c r="G1987" i="1" s="1"/>
  <c r="G1989" i="1" a="1"/>
  <c r="G1989" i="1" s="1"/>
  <c r="K1986" i="1" a="1"/>
  <c r="K1986" i="1" s="1"/>
  <c r="H1990" i="1" a="1"/>
  <c r="H1990" i="1" s="1"/>
  <c r="F1990" i="1" a="1"/>
  <c r="F1990" i="1" s="1"/>
  <c r="K1991" i="1" a="1"/>
  <c r="K1991" i="1" s="1"/>
  <c r="I1991" i="1" a="1"/>
  <c r="I1991" i="1" s="1"/>
  <c r="G1991" i="1" a="1"/>
  <c r="G1991" i="1" s="1"/>
  <c r="F1991" i="1" a="1"/>
  <c r="F1991" i="1" s="1"/>
  <c r="J1986" i="1" a="1"/>
  <c r="J1986" i="1" s="1"/>
  <c r="I1987" i="1" a="1"/>
  <c r="I1987" i="1"/>
  <c r="F1988" i="1" a="1"/>
  <c r="F1988" i="1" s="1"/>
  <c r="I1989" i="1" a="1"/>
  <c r="I1989" i="1" s="1"/>
  <c r="F1989" i="1" a="1"/>
  <c r="F1989" i="1" s="1"/>
  <c r="K1985" i="1" a="1"/>
  <c r="K1985" i="1" s="1"/>
  <c r="J1985" i="1" a="1"/>
  <c r="J1985" i="1" s="1"/>
  <c r="F1984" i="1" a="1"/>
  <c r="F1984" i="1" s="1"/>
  <c r="H1991" i="1" a="1"/>
  <c r="H1991" i="1" s="1"/>
  <c r="J1991" i="1" a="1"/>
  <c r="J1991" i="1" s="1"/>
  <c r="K1988" i="1" a="1"/>
  <c r="K1988" i="1" s="1"/>
  <c r="H1989" i="1" a="1"/>
  <c r="H1989" i="1" s="1"/>
  <c r="H1984" i="1" a="1"/>
  <c r="H1984" i="1" s="1"/>
  <c r="G1984" i="1" a="1"/>
  <c r="G1984" i="1" s="1"/>
  <c r="J1987" i="1" a="1"/>
  <c r="J1987" i="1" s="1"/>
  <c r="F1993" i="1" a="1"/>
  <c r="F1993" i="1" s="1"/>
  <c r="F1985" i="1" a="1"/>
  <c r="F1985" i="1" s="1"/>
  <c r="G1990" i="1" a="1"/>
  <c r="G1990" i="1" s="1"/>
  <c r="I1988" i="1" a="1"/>
  <c r="I1988" i="1" s="1"/>
  <c r="G1988" i="1" a="1"/>
  <c r="G1988" i="1" s="1"/>
  <c r="H1986" i="1" a="1"/>
  <c r="H1986" i="1" s="1"/>
  <c r="F1986" i="1" a="1"/>
  <c r="F1986" i="1" s="1"/>
  <c r="J1993" i="1" a="1"/>
  <c r="J1993" i="1" s="1"/>
  <c r="J1989" i="1" a="1"/>
  <c r="J1989" i="1" s="1"/>
  <c r="I1985" i="1" a="1"/>
  <c r="I1985" i="1" s="1"/>
  <c r="I1986" i="1" a="1"/>
  <c r="I1986" i="1"/>
  <c r="I1994" i="1" a="1"/>
  <c r="I1994" i="1" s="1"/>
  <c r="J1992" i="1" a="1"/>
  <c r="J1992" i="1" s="1"/>
  <c r="K1990" i="1" a="1"/>
  <c r="K1990" i="1" s="1"/>
  <c r="K1989" i="1" a="1"/>
  <c r="K1989" i="1" s="1"/>
  <c r="H1985" i="1" a="1"/>
  <c r="H1985" i="1" s="1"/>
  <c r="H1988" i="1" a="1"/>
  <c r="H1988" i="1" s="1"/>
  <c r="G1986" i="1" a="1"/>
  <c r="G1986" i="1" s="1"/>
  <c r="H1994" i="1" a="1"/>
  <c r="H1994" i="1" s="1"/>
  <c r="I1993" i="1" a="1"/>
  <c r="I1993" i="1" s="1"/>
  <c r="J1990" i="1" a="1"/>
  <c r="J1990" i="1" s="1"/>
  <c r="K1987" i="1" a="1"/>
  <c r="K1987" i="1" s="1"/>
  <c r="F1987" i="1" a="1"/>
  <c r="F1987" i="1" s="1"/>
  <c r="I1984" i="1" a="1"/>
  <c r="I1984" i="1" s="1"/>
  <c r="H1987" i="1" a="1"/>
  <c r="H1987" i="1" s="1"/>
  <c r="G1994" i="1" a="1"/>
  <c r="G1994" i="1" s="1"/>
  <c r="F1994" i="1" a="1"/>
  <c r="F1994" i="1" s="1"/>
  <c r="K1993" i="1" a="1"/>
  <c r="K1993" i="1" s="1"/>
  <c r="H1993" i="1" a="1"/>
  <c r="H1993" i="1"/>
  <c r="G1993" i="1" a="1"/>
  <c r="G1993" i="1" s="1"/>
  <c r="K1984" i="1" a="1"/>
  <c r="K1984" i="1" s="1"/>
  <c r="K1992" i="1" a="1"/>
  <c r="K1992" i="1" s="1"/>
  <c r="G1666" i="1" a="1"/>
  <c r="G1666" i="1" s="1"/>
  <c r="F1663" i="1" a="1"/>
  <c r="F1663" i="1" s="1"/>
  <c r="G1662" i="1" a="1"/>
  <c r="G1662" i="1"/>
  <c r="H1666" i="1" a="1"/>
  <c r="H1666" i="1" s="1"/>
  <c r="F1660" i="1" a="1"/>
  <c r="F1660" i="1" s="1"/>
  <c r="I1660" i="1" a="1"/>
  <c r="I1660" i="1" s="1"/>
  <c r="I1665" i="1" a="1"/>
  <c r="I1665" i="1" s="1"/>
  <c r="H1662" i="1" a="1"/>
  <c r="H1662" i="1" s="1"/>
  <c r="H1665" i="1" a="1"/>
  <c r="H1665" i="1" s="1"/>
  <c r="J1660" i="1" a="1"/>
  <c r="J1660" i="1" s="1"/>
  <c r="I1662" i="1" a="1"/>
  <c r="I1662" i="1" s="1"/>
  <c r="H1659" i="1" a="1"/>
  <c r="H1659" i="1" s="1"/>
  <c r="H1669" i="1" a="1"/>
  <c r="H1669" i="1" s="1"/>
  <c r="G1669" i="1" a="1"/>
  <c r="G1669" i="1" s="1"/>
  <c r="G1668" i="1" a="1"/>
  <c r="G1668" i="1"/>
  <c r="F1667" i="1" a="1"/>
  <c r="F1667" i="1" s="1"/>
  <c r="J1666" i="1" a="1"/>
  <c r="J1666" i="1" s="1"/>
  <c r="F1665" i="1" a="1"/>
  <c r="F1665" i="1" s="1"/>
  <c r="K1659" i="1" a="1"/>
  <c r="K1659" i="1" s="1"/>
  <c r="I1663" i="1" a="1"/>
  <c r="I1663" i="1" s="1"/>
  <c r="H1660" i="1" a="1"/>
  <c r="H1660" i="1" s="1"/>
  <c r="G1663" i="1" a="1"/>
  <c r="G1663" i="1" s="1"/>
  <c r="J1663" i="1" a="1"/>
  <c r="J1663" i="1" s="1"/>
  <c r="F1669" i="1" a="1"/>
  <c r="F1669" i="1" s="1"/>
  <c r="K1668" i="1" a="1"/>
  <c r="K1668" i="1" s="1"/>
  <c r="H1668" i="1" a="1"/>
  <c r="H1668" i="1" s="1"/>
  <c r="K1660" i="1" a="1"/>
  <c r="K1660" i="1"/>
  <c r="J1668" i="1" a="1"/>
  <c r="J1668" i="1" s="1"/>
  <c r="I1668" i="1" a="1"/>
  <c r="I1668" i="1" s="1"/>
  <c r="K1665" i="1" a="1"/>
  <c r="K1665" i="1" s="1"/>
  <c r="J1664" i="1" a="1"/>
  <c r="J1664" i="1" s="1"/>
  <c r="H1663" i="1" a="1"/>
  <c r="H1663" i="1" s="1"/>
  <c r="G1659" i="1" a="1"/>
  <c r="G1659" i="1" s="1"/>
  <c r="F1668" i="1" a="1"/>
  <c r="F1668" i="1" s="1"/>
  <c r="K1667" i="1" a="1"/>
  <c r="K1667" i="1" s="1"/>
  <c r="J1665" i="1" a="1"/>
  <c r="J1665" i="1" s="1"/>
  <c r="K1666" i="1" a="1"/>
  <c r="K1666" i="1" s="1"/>
  <c r="I1659" i="1" a="1"/>
  <c r="I1659" i="1" s="1"/>
  <c r="H1667" i="1" a="1"/>
  <c r="H1667" i="1" s="1"/>
  <c r="I1664" i="1" a="1"/>
  <c r="I1664" i="1" s="1"/>
  <c r="J1667" i="1" a="1"/>
  <c r="J1667" i="1" s="1"/>
  <c r="K1663" i="1" a="1"/>
  <c r="K1663" i="1" s="1"/>
  <c r="I1667" i="1" a="1"/>
  <c r="I1667" i="1" s="1"/>
  <c r="J1662" i="1" a="1"/>
  <c r="J1662" i="1" s="1"/>
  <c r="F1662" i="1" a="1"/>
  <c r="F1662" i="1" s="1"/>
  <c r="K1664" i="1" a="1"/>
  <c r="K1664" i="1" s="1"/>
  <c r="F1664" i="1" a="1"/>
  <c r="F1664" i="1" s="1"/>
  <c r="J1659" i="1" a="1"/>
  <c r="J1659" i="1" s="1"/>
  <c r="H1664" i="1" a="1"/>
  <c r="H1664" i="1" s="1"/>
  <c r="G1660" i="1" a="1"/>
  <c r="G1660" i="1" s="1"/>
  <c r="I1666" i="1" a="1"/>
  <c r="I1666" i="1"/>
  <c r="G1665" i="1" a="1"/>
  <c r="G1665" i="1" s="1"/>
  <c r="G1667" i="1" a="1"/>
  <c r="G1667" i="1" s="1"/>
  <c r="F1666" i="1" a="1"/>
  <c r="F1666" i="1" s="1"/>
  <c r="G1664" i="1" a="1"/>
  <c r="G1664" i="1" s="1"/>
  <c r="K1662" i="1" a="1"/>
  <c r="K1662" i="1" s="1"/>
  <c r="K1645" i="1" a="1"/>
  <c r="K1645" i="1" s="1"/>
  <c r="H1644" i="1" a="1"/>
  <c r="H1644" i="1" s="1"/>
  <c r="J1645" i="1" a="1"/>
  <c r="J1645" i="1" s="1"/>
  <c r="K1644" i="1" a="1"/>
  <c r="K1644" i="1" s="1"/>
  <c r="F1644" i="1" a="1"/>
  <c r="F1644" i="1" s="1"/>
  <c r="F1659" i="1" a="1"/>
  <c r="F1659" i="1" s="1"/>
  <c r="I1644" i="1" a="1"/>
  <c r="I1644" i="1" s="1"/>
  <c r="F1652" i="1" a="1"/>
  <c r="F1652" i="1" s="1"/>
  <c r="J1644" i="1" a="1"/>
  <c r="J1644" i="1" s="1"/>
  <c r="K1642" i="1" a="1"/>
  <c r="K1642" i="1" s="1"/>
  <c r="J1642" i="1" a="1"/>
  <c r="J1642" i="1" s="1"/>
  <c r="G1645" i="1" a="1"/>
  <c r="G1645" i="1" s="1"/>
  <c r="H1642" i="1" a="1"/>
  <c r="H1642" i="1"/>
  <c r="H1646" i="1" a="1"/>
  <c r="H1646" i="1" s="1"/>
  <c r="H1658" i="1" a="1"/>
  <c r="H1658" i="1" s="1"/>
  <c r="I1646" i="1" a="1"/>
  <c r="I1646" i="1" s="1"/>
  <c r="G1642" i="1" a="1"/>
  <c r="G1642" i="1" s="1"/>
  <c r="F1642" i="1" a="1"/>
  <c r="F1642" i="1" s="1"/>
  <c r="K1641" i="1" a="1"/>
  <c r="K1641" i="1"/>
  <c r="F1641" i="1" a="1"/>
  <c r="F1641" i="1" s="1"/>
  <c r="K1646" i="1" a="1"/>
  <c r="K1646" i="1" s="1"/>
  <c r="K1658" i="1" a="1"/>
  <c r="K1658" i="1" s="1"/>
  <c r="J1646" i="1" a="1"/>
  <c r="J1646" i="1" s="1"/>
  <c r="J1641" i="1" a="1"/>
  <c r="J1641" i="1" s="1"/>
  <c r="J1658" i="1" a="1"/>
  <c r="J1658" i="1" s="1"/>
  <c r="I1652" i="1" a="1"/>
  <c r="I1652" i="1" s="1"/>
  <c r="I1658" i="1" a="1"/>
  <c r="I1658" i="1" s="1"/>
  <c r="G1658" i="1" a="1"/>
  <c r="G1658" i="1" s="1"/>
  <c r="I1641" i="1" a="1"/>
  <c r="I1641" i="1" s="1"/>
  <c r="F1658" i="1" a="1"/>
  <c r="F1658" i="1" s="1"/>
  <c r="J1652" i="1" a="1"/>
  <c r="J1652" i="1"/>
  <c r="H1652" i="1" a="1"/>
  <c r="H1652" i="1" s="1"/>
  <c r="G1646" i="1" a="1"/>
  <c r="G1646" i="1" s="1"/>
  <c r="F1646" i="1" a="1"/>
  <c r="F1646" i="1" s="1"/>
  <c r="F1645" i="1" a="1"/>
  <c r="F1645" i="1" s="1"/>
  <c r="G1641" i="1" a="1"/>
  <c r="G1641" i="1" s="1"/>
  <c r="H1641" i="1" a="1"/>
  <c r="H1641" i="1" s="1"/>
  <c r="G1644" i="1" a="1"/>
  <c r="G1644" i="1" s="1"/>
  <c r="K1652" i="1" a="1"/>
  <c r="K1652" i="1" s="1"/>
  <c r="G1652" i="1" a="1"/>
  <c r="G1652" i="1" s="1"/>
  <c r="I1642" i="1" a="1"/>
  <c r="I1642" i="1" s="1"/>
  <c r="I1645" i="1" a="1"/>
  <c r="I1645" i="1" s="1"/>
  <c r="H1645" i="1" a="1"/>
  <c r="H1645" i="1"/>
  <c r="H1627" i="1" a="1"/>
  <c r="H1627" i="1" s="1"/>
  <c r="J1625" i="1" a="1"/>
  <c r="J1625" i="1" s="1"/>
  <c r="F1622" i="1" a="1"/>
  <c r="F1622" i="1" s="1"/>
  <c r="H1622" i="1" a="1"/>
  <c r="H1622" i="1" s="1"/>
  <c r="H1621" i="1" a="1"/>
  <c r="H1621" i="1" s="1"/>
  <c r="H1626" i="1" a="1"/>
  <c r="H1626" i="1" s="1"/>
  <c r="K1640" i="1" a="1"/>
  <c r="K1640" i="1" s="1"/>
  <c r="J1640" i="1" a="1"/>
  <c r="J1640" i="1" s="1"/>
  <c r="I1640" i="1" a="1"/>
  <c r="I1640" i="1" s="1"/>
  <c r="H1640" i="1" a="1"/>
  <c r="H1640" i="1" s="1"/>
  <c r="F1624" i="1" a="1"/>
  <c r="F1624" i="1" s="1"/>
  <c r="I1624" i="1" a="1"/>
  <c r="I1624" i="1" s="1"/>
  <c r="G1640" i="1" a="1"/>
  <c r="G1640" i="1" s="1"/>
  <c r="H1623" i="1" a="1"/>
  <c r="H1623" i="1" s="1"/>
  <c r="F1640" i="1" a="1"/>
  <c r="F1640" i="1" s="1"/>
  <c r="J1621" i="1" a="1"/>
  <c r="J1621" i="1" s="1"/>
  <c r="J1627" i="1" a="1"/>
  <c r="J1627" i="1" s="1"/>
  <c r="K1626" i="1" a="1"/>
  <c r="K1626" i="1" s="1"/>
  <c r="J1626" i="1" a="1"/>
  <c r="J1626" i="1" s="1"/>
  <c r="I1622" i="1" a="1"/>
  <c r="I1622" i="1" s="1"/>
  <c r="I1625" i="1" a="1"/>
  <c r="I1625" i="1" s="1"/>
  <c r="G1625" i="1" a="1"/>
  <c r="G1625" i="1" s="1"/>
  <c r="K1624" i="1" a="1"/>
  <c r="K1624" i="1" s="1"/>
  <c r="H1624" i="1" a="1"/>
  <c r="H1624" i="1"/>
  <c r="J1623" i="1" a="1"/>
  <c r="J1623" i="1" s="1"/>
  <c r="G1621" i="1" a="1"/>
  <c r="G1621" i="1" s="1"/>
  <c r="G1624" i="1" a="1"/>
  <c r="G1624" i="1" s="1"/>
  <c r="J1622" i="1" a="1"/>
  <c r="J1622" i="1" s="1"/>
  <c r="F1625" i="1" a="1"/>
  <c r="F1625" i="1" s="1"/>
  <c r="G1623" i="1" a="1"/>
  <c r="G1623" i="1" s="1"/>
  <c r="K1620" i="1" a="1"/>
  <c r="K1620" i="1" s="1"/>
  <c r="I1627" i="1" a="1"/>
  <c r="I1627" i="1" s="1"/>
  <c r="I1626" i="1" a="1"/>
  <c r="I1626" i="1" s="1"/>
  <c r="H1625" i="1" a="1"/>
  <c r="H1625" i="1" s="1"/>
  <c r="J1624" i="1" a="1"/>
  <c r="J1624" i="1" s="1"/>
  <c r="I1623" i="1" a="1"/>
  <c r="I1623" i="1" s="1"/>
  <c r="K1621" i="1" a="1"/>
  <c r="K1621" i="1" s="1"/>
  <c r="F1621" i="1" a="1"/>
  <c r="F1621" i="1" s="1"/>
  <c r="F1623" i="1" a="1"/>
  <c r="F1623" i="1" s="1"/>
  <c r="K1622" i="1" a="1"/>
  <c r="K1622" i="1" s="1"/>
  <c r="G1622" i="1" a="1"/>
  <c r="G1622" i="1" s="1"/>
  <c r="K1627" i="1" a="1"/>
  <c r="K1627" i="1" s="1"/>
  <c r="I1621" i="1" a="1"/>
  <c r="I1621" i="1" s="1"/>
  <c r="G1627" i="1" a="1"/>
  <c r="G1627" i="1" s="1"/>
  <c r="F1627" i="1" a="1"/>
  <c r="F1627" i="1" s="1"/>
  <c r="G1626" i="1" a="1"/>
  <c r="G1626" i="1" s="1"/>
  <c r="F1626" i="1" a="1"/>
  <c r="F1626" i="1" s="1"/>
  <c r="K1625" i="1" a="1"/>
  <c r="K1625" i="1"/>
  <c r="K1623" i="1" a="1"/>
  <c r="K1623" i="1" s="1"/>
  <c r="H1610" i="1" a="1"/>
  <c r="H1610" i="1" s="1"/>
  <c r="F1603" i="1" a="1"/>
  <c r="F1603" i="1" s="1"/>
  <c r="J1619" i="1" a="1"/>
  <c r="J1619" i="1" s="1"/>
  <c r="H1619" i="1" a="1"/>
  <c r="H1619" i="1" s="1"/>
  <c r="G1619" i="1" a="1"/>
  <c r="G1619" i="1" s="1"/>
  <c r="K1603" i="1" a="1"/>
  <c r="K1603" i="1" s="1"/>
  <c r="F1609" i="1" a="1"/>
  <c r="F1609" i="1" s="1"/>
  <c r="J1611" i="1" a="1"/>
  <c r="J1611" i="1" s="1"/>
  <c r="G1617" i="1" a="1"/>
  <c r="G1617" i="1" s="1"/>
  <c r="I1610" i="1" a="1"/>
  <c r="I1610" i="1" s="1"/>
  <c r="H1611" i="1" a="1"/>
  <c r="H1611" i="1"/>
  <c r="G1611" i="1" a="1"/>
  <c r="G1611" i="1" s="1"/>
  <c r="F1611" i="1" a="1"/>
  <c r="F1611" i="1" s="1"/>
  <c r="F1610" i="1" a="1"/>
  <c r="F1610" i="1" s="1"/>
  <c r="I1603" i="1" a="1"/>
  <c r="I1603" i="1" s="1"/>
  <c r="K1619" i="1" a="1"/>
  <c r="K1619" i="1" s="1"/>
  <c r="K1617" i="1" a="1"/>
  <c r="K1617" i="1" s="1"/>
  <c r="G1610" i="1" a="1"/>
  <c r="G1610" i="1" s="1"/>
  <c r="J1603" i="1" a="1"/>
  <c r="J1603" i="1" s="1"/>
  <c r="J1617" i="1" a="1"/>
  <c r="J1617" i="1" s="1"/>
  <c r="G1603" i="1" a="1"/>
  <c r="G1603" i="1" s="1"/>
  <c r="H1609" i="1" a="1"/>
  <c r="H1609" i="1" s="1"/>
  <c r="I1611" i="1" a="1"/>
  <c r="I1611" i="1"/>
  <c r="J1610" i="1" a="1"/>
  <c r="J1610" i="1" s="1"/>
  <c r="J1609" i="1" a="1"/>
  <c r="J1609" i="1" s="1"/>
  <c r="K1611" i="1" a="1"/>
  <c r="K1611" i="1" s="1"/>
  <c r="J1620" i="1" a="1"/>
  <c r="J1620" i="1" s="1"/>
  <c r="H1603" i="1" a="1"/>
  <c r="H1603" i="1" s="1"/>
  <c r="H1620" i="1" a="1"/>
  <c r="H1620" i="1"/>
  <c r="F1617" i="1" a="1"/>
  <c r="F1617" i="1" s="1"/>
  <c r="K1610" i="1" a="1"/>
  <c r="K1610" i="1" s="1"/>
  <c r="I1609" i="1" a="1"/>
  <c r="I1609" i="1" s="1"/>
  <c r="I1620" i="1" a="1"/>
  <c r="I1620" i="1" s="1"/>
  <c r="K1609" i="1" a="1"/>
  <c r="K1609" i="1" s="1"/>
  <c r="I1617" i="1" a="1"/>
  <c r="I1617" i="1" s="1"/>
  <c r="H1617" i="1" a="1"/>
  <c r="H1617" i="1" s="1"/>
  <c r="G1620" i="1" a="1"/>
  <c r="G1620" i="1" s="1"/>
  <c r="F1620" i="1" a="1"/>
  <c r="F1620" i="1" s="1"/>
  <c r="I1619" i="1" a="1"/>
  <c r="I1619" i="1" s="1"/>
  <c r="G1609" i="1" a="1"/>
  <c r="G1609" i="1" s="1"/>
  <c r="F1619" i="1" a="1"/>
  <c r="F1619" i="1" s="1"/>
  <c r="K1594" i="1" a="1"/>
  <c r="K1594" i="1" s="1"/>
  <c r="K1602" i="1" a="1"/>
  <c r="K1602" i="1" s="1"/>
  <c r="I1602" i="1" a="1"/>
  <c r="I1602" i="1" s="1"/>
  <c r="H1602" i="1" a="1"/>
  <c r="H1602" i="1" s="1"/>
  <c r="G1602" i="1" a="1"/>
  <c r="G1602" i="1" s="1"/>
  <c r="J1596" i="1" a="1"/>
  <c r="J1596" i="1"/>
  <c r="J1593" i="1" a="1"/>
  <c r="J1593" i="1" s="1"/>
  <c r="F1602" i="1" a="1"/>
  <c r="F1602" i="1" s="1"/>
  <c r="J1594" i="1" a="1"/>
  <c r="J1594" i="1" s="1"/>
  <c r="K1596" i="1" a="1"/>
  <c r="K1596" i="1" s="1"/>
  <c r="I1594" i="1" a="1"/>
  <c r="I1594" i="1" s="1"/>
  <c r="G1594" i="1" a="1"/>
  <c r="G1594" i="1"/>
  <c r="I1596" i="1" a="1"/>
  <c r="I1596" i="1" s="1"/>
  <c r="F1594" i="1" a="1"/>
  <c r="F1594" i="1" s="1"/>
  <c r="H1594" i="1" a="1"/>
  <c r="H1594" i="1" s="1"/>
  <c r="H1596" i="1" a="1"/>
  <c r="H1596" i="1" s="1"/>
  <c r="G1593" i="1" a="1"/>
  <c r="G1593" i="1" s="1"/>
  <c r="F1596" i="1" a="1"/>
  <c r="F1596" i="1"/>
  <c r="J1602" i="1" a="1"/>
  <c r="J1602" i="1" s="1"/>
  <c r="K1593" i="1" a="1"/>
  <c r="K1593" i="1" s="1"/>
  <c r="I1593" i="1" a="1"/>
  <c r="I1593" i="1" s="1"/>
  <c r="F1593" i="1" a="1"/>
  <c r="F1593" i="1" s="1"/>
  <c r="H1593" i="1" a="1"/>
  <c r="H1593" i="1" s="1"/>
  <c r="G1596" i="1" a="1"/>
  <c r="G1596" i="1" s="1"/>
  <c r="F1575" i="1" a="1"/>
  <c r="F1575" i="1" s="1"/>
  <c r="H1573" i="1" a="1"/>
  <c r="H1573" i="1" s="1"/>
  <c r="F1573" i="1" a="1"/>
  <c r="F1573" i="1" s="1"/>
  <c r="H1574" i="1" a="1"/>
  <c r="H1574" i="1" s="1"/>
  <c r="J1580" i="1" a="1"/>
  <c r="J1580" i="1" s="1"/>
  <c r="H1577" i="1" a="1"/>
  <c r="H1577" i="1"/>
  <c r="G1580" i="1" a="1"/>
  <c r="G1580" i="1" s="1"/>
  <c r="I1580" i="1" a="1"/>
  <c r="I1580" i="1" s="1"/>
  <c r="H1580" i="1" a="1"/>
  <c r="H1580" i="1" s="1"/>
  <c r="F1580" i="1" a="1"/>
  <c r="F1580" i="1" s="1"/>
  <c r="J1579" i="1" a="1"/>
  <c r="J1579" i="1" s="1"/>
  <c r="G1579" i="1" a="1"/>
  <c r="G1579" i="1" s="1"/>
  <c r="I1577" i="1" a="1"/>
  <c r="I1577" i="1"/>
  <c r="K1575" i="1" a="1"/>
  <c r="K1575" i="1" s="1"/>
  <c r="I1579" i="1" a="1"/>
  <c r="I1579" i="1"/>
  <c r="F1579" i="1" a="1"/>
  <c r="F1579" i="1"/>
  <c r="K1578" i="1" a="1"/>
  <c r="K1578" i="1" s="1"/>
  <c r="J1578" i="1" a="1"/>
  <c r="J1578" i="1" s="1"/>
  <c r="I1578" i="1" a="1"/>
  <c r="I1578" i="1" s="1"/>
  <c r="K1574" i="1" a="1"/>
  <c r="K1574" i="1" s="1"/>
  <c r="I1574" i="1" a="1"/>
  <c r="I1574" i="1" s="1"/>
  <c r="F1574" i="1" a="1"/>
  <c r="F1574" i="1"/>
  <c r="I1572" i="1" a="1"/>
  <c r="I1572" i="1" s="1"/>
  <c r="G1572" i="1" a="1"/>
  <c r="G1572" i="1" s="1"/>
  <c r="J1572" i="1" a="1"/>
  <c r="J1572" i="1" s="1"/>
  <c r="G1573" i="1" a="1"/>
  <c r="G1573" i="1" s="1"/>
  <c r="H1578" i="1" a="1"/>
  <c r="H1578" i="1"/>
  <c r="F1578" i="1" a="1"/>
  <c r="F1578" i="1" s="1"/>
  <c r="G1570" i="1" a="1"/>
  <c r="G1570" i="1" s="1"/>
  <c r="K1573" i="1" a="1"/>
  <c r="K1573" i="1" s="1"/>
  <c r="I1570" i="1" a="1"/>
  <c r="I1570" i="1" s="1"/>
  <c r="G1575" i="1" a="1"/>
  <c r="G1575" i="1" s="1"/>
  <c r="J1570" i="1" a="1"/>
  <c r="J1570" i="1"/>
  <c r="J1574" i="1" a="1"/>
  <c r="J1574" i="1"/>
  <c r="F1572" i="1" a="1"/>
  <c r="F1572" i="1" s="1"/>
  <c r="H1572" i="1" a="1"/>
  <c r="H1572" i="1"/>
  <c r="J1576" i="1" a="1"/>
  <c r="J1576" i="1" s="1"/>
  <c r="H1575" i="1" a="1"/>
  <c r="H1575" i="1" s="1"/>
  <c r="K1577" i="1" a="1"/>
  <c r="K1577" i="1" s="1"/>
  <c r="J1575" i="1" a="1"/>
  <c r="J1575" i="1"/>
  <c r="K1576" i="1" a="1"/>
  <c r="K1576" i="1" s="1"/>
  <c r="I1573" i="1" a="1"/>
  <c r="I1573" i="1"/>
  <c r="F1577" i="1" a="1"/>
  <c r="F1577" i="1"/>
  <c r="I1576" i="1" a="1"/>
  <c r="I1576" i="1" s="1"/>
  <c r="H1570" i="1" a="1"/>
  <c r="H1570" i="1" s="1"/>
  <c r="K1580" i="1" a="1"/>
  <c r="K1580" i="1" s="1"/>
  <c r="K1570" i="1" a="1"/>
  <c r="K1570" i="1" s="1"/>
  <c r="F1576" i="1" a="1"/>
  <c r="F1576" i="1"/>
  <c r="I1575" i="1" a="1"/>
  <c r="I1575" i="1" s="1"/>
  <c r="K1579" i="1" a="1"/>
  <c r="K1579" i="1"/>
  <c r="J1573" i="1" a="1"/>
  <c r="J1573" i="1"/>
  <c r="G1574" i="1" a="1"/>
  <c r="G1574" i="1" s="1"/>
  <c r="K1572" i="1" a="1"/>
  <c r="K1572" i="1" s="1"/>
  <c r="F1570" i="1" a="1"/>
  <c r="F1570" i="1" s="1"/>
  <c r="H1579" i="1" a="1"/>
  <c r="H1579" i="1"/>
  <c r="H1576" i="1" a="1"/>
  <c r="H1576" i="1"/>
  <c r="G1578" i="1" a="1"/>
  <c r="G1578" i="1" s="1"/>
  <c r="J1577" i="1" a="1"/>
  <c r="J1577" i="1" s="1"/>
  <c r="G1577" i="1" a="1"/>
  <c r="G1577" i="1" s="1"/>
  <c r="G1576" i="1" a="1"/>
  <c r="G1576" i="1"/>
  <c r="G1564" i="1" a="1"/>
  <c r="G1564" i="1"/>
  <c r="J1556" i="1" a="1"/>
  <c r="J1556" i="1" s="1"/>
  <c r="I1556" i="1" a="1"/>
  <c r="I1556" i="1"/>
  <c r="K1562" i="1" a="1"/>
  <c r="K1562" i="1"/>
  <c r="I1555" i="1" a="1"/>
  <c r="I1555" i="1" s="1"/>
  <c r="G1555" i="1" a="1"/>
  <c r="G1555" i="1" s="1"/>
  <c r="G1562" i="1" a="1"/>
  <c r="G1562" i="1" s="1"/>
  <c r="H1564" i="1" a="1"/>
  <c r="H1564" i="1"/>
  <c r="I1562" i="1" a="1"/>
  <c r="I1562" i="1"/>
  <c r="G1556" i="1" a="1"/>
  <c r="G1556" i="1" s="1"/>
  <c r="F1564" i="1" a="1"/>
  <c r="F1564" i="1" s="1"/>
  <c r="I1563" i="1" a="1"/>
  <c r="I1563" i="1" s="1"/>
  <c r="K1549" i="1" a="1"/>
  <c r="K1549" i="1"/>
  <c r="G1549" i="1" a="1"/>
  <c r="G1549" i="1"/>
  <c r="H1555" i="1" a="1"/>
  <c r="H1555" i="1" s="1"/>
  <c r="F1555" i="1" a="1"/>
  <c r="F1555" i="1"/>
  <c r="H1549" i="1" a="1"/>
  <c r="H1549" i="1" s="1"/>
  <c r="H1562" i="1" a="1"/>
  <c r="H1562" i="1" s="1"/>
  <c r="I1564" i="1" a="1"/>
  <c r="I1564" i="1" s="1"/>
  <c r="J1555" i="1" a="1"/>
  <c r="J1555" i="1" s="1"/>
  <c r="K1555" i="1" a="1"/>
  <c r="K1555" i="1"/>
  <c r="J1564" i="1" a="1"/>
  <c r="J1564" i="1"/>
  <c r="H1563" i="1" a="1"/>
  <c r="H1563" i="1" s="1"/>
  <c r="G1563" i="1" a="1"/>
  <c r="G1563" i="1"/>
  <c r="F1563" i="1" a="1"/>
  <c r="F1563" i="1" s="1"/>
  <c r="J1562" i="1" a="1"/>
  <c r="J1562" i="1"/>
  <c r="F1562" i="1" a="1"/>
  <c r="F1562" i="1"/>
  <c r="K1547" i="1" a="1"/>
  <c r="K1547" i="1" s="1"/>
  <c r="F1556" i="1" a="1"/>
  <c r="F1556" i="1" s="1"/>
  <c r="H1556" i="1" a="1"/>
  <c r="H1556" i="1" s="1"/>
  <c r="J1563" i="1" a="1"/>
  <c r="J1563" i="1" s="1"/>
  <c r="J1549" i="1" a="1"/>
  <c r="J1549" i="1" s="1"/>
  <c r="F1549" i="1" a="1"/>
  <c r="F1549" i="1" s="1"/>
  <c r="K1564" i="1" a="1"/>
  <c r="K1564" i="1"/>
  <c r="I1549" i="1" a="1"/>
  <c r="I1549" i="1" s="1"/>
  <c r="K1556" i="1" a="1"/>
  <c r="K1556" i="1"/>
  <c r="K1563" i="1" a="1"/>
  <c r="K1563" i="1"/>
  <c r="G1527" i="1" a="1"/>
  <c r="G1527" i="1" s="1"/>
  <c r="K1529" i="1" a="1"/>
  <c r="K1529" i="1"/>
  <c r="G1524" i="1" a="1"/>
  <c r="G1524" i="1"/>
  <c r="J1528" i="1" a="1"/>
  <c r="J1528" i="1" s="1"/>
  <c r="I1529" i="1" a="1"/>
  <c r="I1529" i="1"/>
  <c r="G1525" i="1" a="1"/>
  <c r="G1525" i="1" s="1"/>
  <c r="K1522" i="1" a="1"/>
  <c r="K1522" i="1" s="1"/>
  <c r="F1547" i="1" a="1"/>
  <c r="F1547" i="1" s="1"/>
  <c r="K1546" i="1" a="1"/>
  <c r="K1546" i="1" s="1"/>
  <c r="J1546" i="1" a="1"/>
  <c r="J1546" i="1" s="1"/>
  <c r="I1546" i="1" a="1"/>
  <c r="I1546" i="1" s="1"/>
  <c r="G1546" i="1" a="1"/>
  <c r="G1546" i="1"/>
  <c r="F1546" i="1" a="1"/>
  <c r="F1546" i="1"/>
  <c r="K1526" i="1" a="1"/>
  <c r="K1526" i="1" s="1"/>
  <c r="F1529" i="1" a="1"/>
  <c r="F1529" i="1"/>
  <c r="F1525" i="1" a="1"/>
  <c r="F1525" i="1" s="1"/>
  <c r="I1528" i="1" a="1"/>
  <c r="I1528" i="1"/>
  <c r="J1527" i="1" a="1"/>
  <c r="J1527" i="1"/>
  <c r="K1524" i="1" a="1"/>
  <c r="K1524" i="1" s="1"/>
  <c r="J1524" i="1" a="1"/>
  <c r="J1524" i="1" s="1"/>
  <c r="H1524" i="1" a="1"/>
  <c r="H1524" i="1" s="1"/>
  <c r="J1523" i="1" a="1"/>
  <c r="J1523" i="1" s="1"/>
  <c r="I1526" i="1" a="1"/>
  <c r="I1526" i="1"/>
  <c r="H1528" i="1" a="1"/>
  <c r="H1528" i="1" s="1"/>
  <c r="K1527" i="1" a="1"/>
  <c r="K1527" i="1"/>
  <c r="H1527" i="1" a="1"/>
  <c r="H1527" i="1"/>
  <c r="J1526" i="1" a="1"/>
  <c r="J1526" i="1" s="1"/>
  <c r="F1527" i="1" a="1"/>
  <c r="F1527" i="1" s="1"/>
  <c r="G1526" i="1" a="1"/>
  <c r="G1526" i="1" s="1"/>
  <c r="I1524" i="1" a="1"/>
  <c r="I1524" i="1"/>
  <c r="F1528" i="1" a="1"/>
  <c r="F1528" i="1"/>
  <c r="G1528" i="1" a="1"/>
  <c r="G1528" i="1" s="1"/>
  <c r="I1527" i="1" a="1"/>
  <c r="I1527" i="1" s="1"/>
  <c r="H1526" i="1" a="1"/>
  <c r="H1526" i="1" s="1"/>
  <c r="K1525" i="1" a="1"/>
  <c r="K1525" i="1"/>
  <c r="F1526" i="1" a="1"/>
  <c r="F1526" i="1"/>
  <c r="H1546" i="1" a="1"/>
  <c r="H1546" i="1" s="1"/>
  <c r="I1525" i="1" a="1"/>
  <c r="I1525" i="1"/>
  <c r="H1525" i="1" a="1"/>
  <c r="H1525" i="1"/>
  <c r="F1523" i="1" a="1"/>
  <c r="F1523" i="1" s="1"/>
  <c r="J1529" i="1" a="1"/>
  <c r="J1529" i="1" s="1"/>
  <c r="K1523" i="1" a="1"/>
  <c r="K1523" i="1" s="1"/>
  <c r="K1528" i="1" a="1"/>
  <c r="K1528" i="1"/>
  <c r="J1525" i="1" a="1"/>
  <c r="J1525" i="1"/>
  <c r="F1524" i="1" a="1"/>
  <c r="F1524" i="1" s="1"/>
  <c r="I1523" i="1" a="1"/>
  <c r="I1523" i="1" s="1"/>
  <c r="G1523" i="1" a="1"/>
  <c r="G1523" i="1" s="1"/>
  <c r="H1523" i="1" a="1"/>
  <c r="H1523" i="1"/>
  <c r="J1547" i="1" a="1"/>
  <c r="J1547" i="1"/>
  <c r="I1547" i="1" a="1"/>
  <c r="I1547" i="1" s="1"/>
  <c r="H1547" i="1" a="1"/>
  <c r="H1547" i="1"/>
  <c r="G1547" i="1" a="1"/>
  <c r="G1547" i="1" s="1"/>
  <c r="H1529" i="1" a="1"/>
  <c r="H1529" i="1" s="1"/>
  <c r="G1529" i="1" a="1"/>
  <c r="G1529" i="1" s="1"/>
  <c r="G1518" i="1" a="1"/>
  <c r="G1518" i="1" s="1"/>
  <c r="G1515" i="1" a="1"/>
  <c r="G1515" i="1"/>
  <c r="J1514" i="1" a="1"/>
  <c r="J1514" i="1"/>
  <c r="G1514" i="1" a="1"/>
  <c r="G1514" i="1" s="1"/>
  <c r="K1513" i="1" a="1"/>
  <c r="K1513" i="1"/>
  <c r="F1513" i="1" a="1"/>
  <c r="F1513" i="1" s="1"/>
  <c r="K1520" i="1" a="1"/>
  <c r="K1520" i="1"/>
  <c r="J1520" i="1" a="1"/>
  <c r="J1520" i="1"/>
  <c r="G1517" i="1" a="1"/>
  <c r="G1517" i="1" s="1"/>
  <c r="I1520" i="1" a="1"/>
  <c r="I1520" i="1" s="1"/>
  <c r="I1513" i="1" a="1"/>
  <c r="I1513" i="1" s="1"/>
  <c r="F1517" i="1" a="1"/>
  <c r="F1517" i="1" s="1"/>
  <c r="K1515" i="1" a="1"/>
  <c r="K1515" i="1" s="1"/>
  <c r="H1512" i="1" a="1"/>
  <c r="H1512" i="1" s="1"/>
  <c r="K1518" i="1" a="1"/>
  <c r="K1518" i="1"/>
  <c r="J1518" i="1" a="1"/>
  <c r="J1518" i="1" s="1"/>
  <c r="K1517" i="1" a="1"/>
  <c r="K1517" i="1"/>
  <c r="H1515" i="1" a="1"/>
  <c r="H1515" i="1"/>
  <c r="K1519" i="1" a="1"/>
  <c r="K1519" i="1" s="1"/>
  <c r="F1512" i="1" a="1"/>
  <c r="F1512" i="1"/>
  <c r="H1518" i="1" a="1"/>
  <c r="H1518" i="1"/>
  <c r="I1514" i="1" a="1"/>
  <c r="I1514" i="1" s="1"/>
  <c r="F1514" i="1" a="1"/>
  <c r="F1514" i="1"/>
  <c r="F1515" i="1" a="1"/>
  <c r="F1515" i="1" s="1"/>
  <c r="K1512" i="1" a="1"/>
  <c r="K1512" i="1" s="1"/>
  <c r="J1515" i="1" a="1"/>
  <c r="J1515" i="1" s="1"/>
  <c r="H1519" i="1" a="1"/>
  <c r="H1519" i="1" s="1"/>
  <c r="J1512" i="1" a="1"/>
  <c r="J1512" i="1" s="1"/>
  <c r="I1512" i="1" a="1"/>
  <c r="I1512" i="1" s="1"/>
  <c r="J1519" i="1" a="1"/>
  <c r="J1519" i="1"/>
  <c r="G1519" i="1" a="1"/>
  <c r="G1519" i="1"/>
  <c r="F1518" i="1" a="1"/>
  <c r="F1518" i="1" s="1"/>
  <c r="J1513" i="1" a="1"/>
  <c r="J1513" i="1"/>
  <c r="J1517" i="1" a="1"/>
  <c r="J1517" i="1" s="1"/>
  <c r="G1512" i="1" a="1"/>
  <c r="G1512" i="1"/>
  <c r="I1515" i="1" a="1"/>
  <c r="I1515" i="1" s="1"/>
  <c r="H1513" i="1" a="1"/>
  <c r="H1513" i="1" s="1"/>
  <c r="F1519" i="1" a="1"/>
  <c r="F1519" i="1" s="1"/>
  <c r="H1517" i="1" a="1"/>
  <c r="H1517" i="1" s="1"/>
  <c r="K1514" i="1" a="1"/>
  <c r="K1514" i="1" s="1"/>
  <c r="I1517" i="1" a="1"/>
  <c r="I1517" i="1"/>
  <c r="G1513" i="1" a="1"/>
  <c r="G1513" i="1" s="1"/>
  <c r="J1522" i="1" a="1"/>
  <c r="J1522" i="1"/>
  <c r="I1522" i="1" a="1"/>
  <c r="I1522" i="1"/>
  <c r="I1519" i="1" a="1"/>
  <c r="I1519" i="1" s="1"/>
  <c r="H1522" i="1" a="1"/>
  <c r="H1522" i="1" s="1"/>
  <c r="G1522" i="1" a="1"/>
  <c r="G1522" i="1" s="1"/>
  <c r="F1522" i="1" a="1"/>
  <c r="F1522" i="1"/>
  <c r="K1521" i="1" a="1"/>
  <c r="K1521" i="1" s="1"/>
  <c r="J1521" i="1" a="1"/>
  <c r="J1521" i="1" s="1"/>
  <c r="I1521" i="1" a="1"/>
  <c r="I1521" i="1" s="1"/>
  <c r="I1518" i="1" a="1"/>
  <c r="I1518" i="1" s="1"/>
  <c r="H1514" i="1" a="1"/>
  <c r="H1514" i="1"/>
  <c r="G1521" i="1" a="1"/>
  <c r="G1521" i="1"/>
  <c r="H1521" i="1" a="1"/>
  <c r="H1521" i="1" s="1"/>
  <c r="F1521" i="1" a="1"/>
  <c r="F1521" i="1"/>
  <c r="H1520" i="1" a="1"/>
  <c r="H1520" i="1"/>
  <c r="G1520" i="1" a="1"/>
  <c r="G1520" i="1" s="1"/>
  <c r="F1520" i="1" a="1"/>
  <c r="F1520" i="1" s="1"/>
  <c r="H1499" i="1" a="1"/>
  <c r="H1499" i="1" s="1"/>
  <c r="J1498" i="1" a="1"/>
  <c r="J1498" i="1"/>
  <c r="F1504" i="1" a="1"/>
  <c r="F1504" i="1" s="1"/>
  <c r="I1503" i="1" a="1"/>
  <c r="I1503" i="1" s="1"/>
  <c r="F1500" i="1" a="1"/>
  <c r="F1500" i="1" s="1"/>
  <c r="I1505" i="1" a="1"/>
  <c r="I1505" i="1" s="1"/>
  <c r="J1504" i="1" a="1"/>
  <c r="J1504" i="1"/>
  <c r="F1503" i="1" a="1"/>
  <c r="F1503" i="1"/>
  <c r="K1505" i="1" a="1"/>
  <c r="K1505" i="1" s="1"/>
  <c r="J1505" i="1" a="1"/>
  <c r="J1505" i="1"/>
  <c r="G1504" i="1" a="1"/>
  <c r="G1504" i="1" s="1"/>
  <c r="G1505" i="1" a="1"/>
  <c r="G1505" i="1" s="1"/>
  <c r="J1503" i="1" a="1"/>
  <c r="J1503" i="1" s="1"/>
  <c r="K1502" i="1" a="1"/>
  <c r="K1502" i="1" s="1"/>
  <c r="G1502" i="1" a="1"/>
  <c r="G1502" i="1"/>
  <c r="J1502" i="1" a="1"/>
  <c r="J1502" i="1" s="1"/>
  <c r="J1500" i="1" a="1"/>
  <c r="J1500" i="1" s="1"/>
  <c r="G1500" i="1" a="1"/>
  <c r="G1500" i="1"/>
  <c r="F1502" i="1" a="1"/>
  <c r="F1502" i="1" s="1"/>
  <c r="K1498" i="1" a="1"/>
  <c r="K1498" i="1"/>
  <c r="K1500" i="1" a="1"/>
  <c r="K1500" i="1"/>
  <c r="K1511" i="1" a="1"/>
  <c r="K1511" i="1" s="1"/>
  <c r="J1511" i="1" a="1"/>
  <c r="J1511" i="1" s="1"/>
  <c r="G1511" i="1" a="1"/>
  <c r="G1511" i="1" s="1"/>
  <c r="H1505" i="1" a="1"/>
  <c r="H1505" i="1" s="1"/>
  <c r="K1503" i="1" a="1"/>
  <c r="K1503" i="1" s="1"/>
  <c r="H1500" i="1" a="1"/>
  <c r="H1500" i="1" s="1"/>
  <c r="I1511" i="1" a="1"/>
  <c r="I1511" i="1"/>
  <c r="H1502" i="1" a="1"/>
  <c r="H1502" i="1" s="1"/>
  <c r="H1511" i="1" a="1"/>
  <c r="H1511" i="1"/>
  <c r="F1511" i="1" a="1"/>
  <c r="F1511" i="1"/>
  <c r="I1502" i="1" a="1"/>
  <c r="I1502" i="1" s="1"/>
  <c r="I1500" i="1" a="1"/>
  <c r="I1500" i="1"/>
  <c r="K1499" i="1" a="1"/>
  <c r="K1499" i="1"/>
  <c r="J1499" i="1" a="1"/>
  <c r="J1499" i="1" s="1"/>
  <c r="F1505" i="1" a="1"/>
  <c r="F1505" i="1"/>
  <c r="H1504" i="1" a="1"/>
  <c r="H1504" i="1" s="1"/>
  <c r="I1504" i="1" a="1"/>
  <c r="I1504" i="1" s="1"/>
  <c r="I1499" i="1" a="1"/>
  <c r="I1499" i="1" s="1"/>
  <c r="H1503" i="1" a="1"/>
  <c r="H1503" i="1" s="1"/>
  <c r="G1503" i="1" a="1"/>
  <c r="G1503" i="1" s="1"/>
  <c r="K1504" i="1" a="1"/>
  <c r="K1504" i="1" s="1"/>
  <c r="G1499" i="1" a="1"/>
  <c r="G1499" i="1"/>
  <c r="F1499" i="1" a="1"/>
  <c r="F1499" i="1"/>
  <c r="G1497" i="1" a="1"/>
  <c r="G1497" i="1" s="1"/>
  <c r="I1492" i="1" a="1"/>
  <c r="I1492" i="1"/>
  <c r="J1497" i="1" a="1"/>
  <c r="J1497" i="1" s="1"/>
  <c r="G1483" i="1" a="1"/>
  <c r="G1483" i="1"/>
  <c r="I1497" i="1" a="1"/>
  <c r="I1497" i="1"/>
  <c r="K1492" i="1" a="1"/>
  <c r="K1492" i="1" s="1"/>
  <c r="J1485" i="1" a="1"/>
  <c r="J1485" i="1" s="1"/>
  <c r="I1490" i="1" a="1"/>
  <c r="I1490" i="1" s="1"/>
  <c r="G1485" i="1" a="1"/>
  <c r="G1485" i="1" s="1"/>
  <c r="F1485" i="1" a="1"/>
  <c r="F1485" i="1"/>
  <c r="J1490" i="1" a="1"/>
  <c r="J1490" i="1" s="1"/>
  <c r="J1483" i="1" a="1"/>
  <c r="J1483" i="1"/>
  <c r="H1490" i="1" a="1"/>
  <c r="H1490" i="1"/>
  <c r="G1490" i="1" a="1"/>
  <c r="G1490" i="1" s="1"/>
  <c r="K1485" i="1" a="1"/>
  <c r="K1485" i="1" s="1"/>
  <c r="I1485" i="1" a="1"/>
  <c r="I1485" i="1" s="1"/>
  <c r="F1497" i="1" a="1"/>
  <c r="F1497" i="1"/>
  <c r="I1483" i="1" a="1"/>
  <c r="I1483" i="1"/>
  <c r="F1492" i="1" a="1"/>
  <c r="F1492" i="1" s="1"/>
  <c r="J1492" i="1" a="1"/>
  <c r="J1492" i="1" s="1"/>
  <c r="H1492" i="1" a="1"/>
  <c r="H1492" i="1" s="1"/>
  <c r="H1485" i="1" a="1"/>
  <c r="H1485" i="1"/>
  <c r="K1483" i="1" a="1"/>
  <c r="K1483" i="1"/>
  <c r="F1483" i="1" a="1"/>
  <c r="F1483" i="1" s="1"/>
  <c r="H1483" i="1" a="1"/>
  <c r="H1483" i="1"/>
  <c r="K1490" i="1" a="1"/>
  <c r="K1490" i="1"/>
  <c r="G1492" i="1" a="1"/>
  <c r="G1492" i="1" s="1"/>
  <c r="F1490" i="1" a="1"/>
  <c r="F1490" i="1" s="1"/>
  <c r="I1498" i="1" a="1"/>
  <c r="I1498" i="1" s="1"/>
  <c r="H1498" i="1" a="1"/>
  <c r="H1498" i="1"/>
  <c r="H1497" i="1" a="1"/>
  <c r="H1497" i="1"/>
  <c r="G1498" i="1" a="1"/>
  <c r="G1498" i="1" s="1"/>
  <c r="F1498" i="1" a="1"/>
  <c r="F1498" i="1" s="1"/>
  <c r="K1497" i="1" a="1"/>
  <c r="K1497" i="1" s="1"/>
  <c r="J1452" i="1" a="1"/>
  <c r="J1452" i="1"/>
  <c r="K1453" i="1" a="1"/>
  <c r="K1453" i="1"/>
  <c r="G1454" i="1" a="1"/>
  <c r="G1454" i="1" s="1"/>
  <c r="H1452" i="1" a="1"/>
  <c r="H1452" i="1"/>
  <c r="I1454" i="1" a="1"/>
  <c r="I1454" i="1" s="1"/>
  <c r="G1450" i="1" a="1"/>
  <c r="G1450" i="1"/>
  <c r="F1456" i="1" a="1"/>
  <c r="F1456" i="1" s="1"/>
  <c r="F1454" i="1" a="1"/>
  <c r="F1454" i="1" s="1"/>
  <c r="J1451" i="1" a="1"/>
  <c r="J1451" i="1"/>
  <c r="I1451" i="1" a="1"/>
  <c r="I1451" i="1"/>
  <c r="J1455" i="1" a="1"/>
  <c r="J1455" i="1" s="1"/>
  <c r="I1455" i="1" a="1"/>
  <c r="I1455" i="1"/>
  <c r="G1455" i="1" a="1"/>
  <c r="G1455" i="1" s="1"/>
  <c r="G1452" i="1" a="1"/>
  <c r="G1452" i="1"/>
  <c r="K1451" i="1" a="1"/>
  <c r="K1451" i="1"/>
  <c r="K1450" i="1" a="1"/>
  <c r="K1450" i="1" s="1"/>
  <c r="H1455" i="1" a="1"/>
  <c r="H1455" i="1" s="1"/>
  <c r="H1451" i="1" a="1"/>
  <c r="H1451" i="1" s="1"/>
  <c r="K1456" i="1" a="1"/>
  <c r="K1456" i="1" s="1"/>
  <c r="G1451" i="1" a="1"/>
  <c r="G1451" i="1" s="1"/>
  <c r="I1453" i="1" a="1"/>
  <c r="I1453" i="1" s="1"/>
  <c r="F1453" i="1" a="1"/>
  <c r="F1453" i="1"/>
  <c r="I1452" i="1" a="1"/>
  <c r="I1452" i="1" s="1"/>
  <c r="I1456" i="1" a="1"/>
  <c r="I1456" i="1"/>
  <c r="J1450" i="1" a="1"/>
  <c r="J1450" i="1"/>
  <c r="H1450" i="1" a="1"/>
  <c r="H1450" i="1" s="1"/>
  <c r="H1453" i="1" a="1"/>
  <c r="H1453" i="1"/>
  <c r="J1456" i="1" a="1"/>
  <c r="J1456" i="1"/>
  <c r="F1455" i="1" a="1"/>
  <c r="F1455" i="1" s="1"/>
  <c r="F1450" i="1" a="1"/>
  <c r="F1450" i="1" s="1"/>
  <c r="K1455" i="1" a="1"/>
  <c r="K1455" i="1" s="1"/>
  <c r="G1456" i="1" a="1"/>
  <c r="G1456" i="1"/>
  <c r="H1454" i="1" a="1"/>
  <c r="H1454" i="1" s="1"/>
  <c r="F1452" i="1" a="1"/>
  <c r="F1452" i="1" s="1"/>
  <c r="K1454" i="1" a="1"/>
  <c r="K1454" i="1" s="1"/>
  <c r="J1454" i="1" a="1"/>
  <c r="J1454" i="1" s="1"/>
  <c r="K1449" i="1" a="1"/>
  <c r="K1449" i="1"/>
  <c r="K1452" i="1" a="1"/>
  <c r="K1452" i="1"/>
  <c r="F1451" i="1" a="1"/>
  <c r="F1451" i="1" s="1"/>
  <c r="I1450" i="1" a="1"/>
  <c r="I1450" i="1"/>
  <c r="G1453" i="1" a="1"/>
  <c r="G1453" i="1" s="1"/>
  <c r="H1456" i="1" a="1"/>
  <c r="H1456" i="1"/>
  <c r="J1453" i="1" a="1"/>
  <c r="J1453" i="1" s="1"/>
  <c r="I1445" i="1" a="1"/>
  <c r="I1445" i="1" s="1"/>
  <c r="G1444" i="1" a="1"/>
  <c r="G1444" i="1" s="1"/>
  <c r="G1439" i="1" a="1"/>
  <c r="G1439" i="1" s="1"/>
  <c r="H1442" i="1" a="1"/>
  <c r="H1442" i="1" s="1"/>
  <c r="H1445" i="1" a="1"/>
  <c r="H1445" i="1"/>
  <c r="I1446" i="1" a="1"/>
  <c r="I1446" i="1" s="1"/>
  <c r="F1446" i="1" a="1"/>
  <c r="F1446" i="1"/>
  <c r="K1445" i="1" a="1"/>
  <c r="K1445" i="1"/>
  <c r="H1444" i="1" a="1"/>
  <c r="H1444" i="1" s="1"/>
  <c r="G1448" i="1" a="1"/>
  <c r="G1448" i="1" s="1"/>
  <c r="K1447" i="1" a="1"/>
  <c r="K1447" i="1" s="1"/>
  <c r="J1447" i="1" a="1"/>
  <c r="J1447" i="1"/>
  <c r="I1447" i="1" a="1"/>
  <c r="I1447" i="1" s="1"/>
  <c r="H1446" i="1" a="1"/>
  <c r="H1446" i="1" s="1"/>
  <c r="F1447" i="1" a="1"/>
  <c r="F1447" i="1"/>
  <c r="K1446" i="1" a="1"/>
  <c r="K1446" i="1" s="1"/>
  <c r="H1443" i="1" a="1"/>
  <c r="H1443" i="1"/>
  <c r="K1443" i="1" a="1"/>
  <c r="K1443" i="1"/>
  <c r="J1442" i="1" a="1"/>
  <c r="J1442" i="1" s="1"/>
  <c r="I1442" i="1" a="1"/>
  <c r="I1442" i="1"/>
  <c r="K1441" i="1" a="1"/>
  <c r="K1441" i="1"/>
  <c r="F1441" i="1" a="1"/>
  <c r="F1441" i="1" s="1"/>
  <c r="K1440" i="1" a="1"/>
  <c r="K1440" i="1" s="1"/>
  <c r="J1439" i="1" a="1"/>
  <c r="J1439" i="1" s="1"/>
  <c r="H1439" i="1" a="1"/>
  <c r="H1439" i="1"/>
  <c r="K1439" i="1" a="1"/>
  <c r="K1439" i="1"/>
  <c r="G1446" i="1" a="1"/>
  <c r="G1446" i="1" s="1"/>
  <c r="F1443" i="1" a="1"/>
  <c r="F1443" i="1" s="1"/>
  <c r="J1449" i="1" a="1"/>
  <c r="J1449" i="1"/>
  <c r="I1449" i="1" a="1"/>
  <c r="I1449" i="1"/>
  <c r="H1449" i="1" a="1"/>
  <c r="H1449" i="1"/>
  <c r="J1448" i="1" a="1"/>
  <c r="J1448" i="1" s="1"/>
  <c r="G1440" i="1" a="1"/>
  <c r="G1440" i="1"/>
  <c r="G1445" i="1" a="1"/>
  <c r="G1445" i="1" s="1"/>
  <c r="K1444" i="1" a="1"/>
  <c r="K1444" i="1" s="1"/>
  <c r="F1442" i="1" a="1"/>
  <c r="F1442" i="1"/>
  <c r="I1439" i="1" a="1"/>
  <c r="I1439" i="1" s="1"/>
  <c r="G1449" i="1" a="1"/>
  <c r="G1449" i="1" s="1"/>
  <c r="F1449" i="1" a="1"/>
  <c r="F1449" i="1"/>
  <c r="I1448" i="1" a="1"/>
  <c r="I1448" i="1" s="1"/>
  <c r="F1448" i="1" a="1"/>
  <c r="F1448" i="1"/>
  <c r="F1445" i="1" a="1"/>
  <c r="F1445" i="1" s="1"/>
  <c r="H1440" i="1" a="1"/>
  <c r="H1440" i="1" s="1"/>
  <c r="J1441" i="1" a="1"/>
  <c r="J1441" i="1"/>
  <c r="J1444" i="1" a="1"/>
  <c r="J1444" i="1" s="1"/>
  <c r="I1444" i="1" a="1"/>
  <c r="I1444" i="1" s="1"/>
  <c r="I1441" i="1" a="1"/>
  <c r="I1441" i="1" s="1"/>
  <c r="H1441" i="1" a="1"/>
  <c r="H1441" i="1"/>
  <c r="K1442" i="1" a="1"/>
  <c r="K1442" i="1" s="1"/>
  <c r="F1440" i="1" a="1"/>
  <c r="F1440" i="1" s="1"/>
  <c r="F1444" i="1" a="1"/>
  <c r="F1444" i="1" s="1"/>
  <c r="G1441" i="1" a="1"/>
  <c r="G1441" i="1" s="1"/>
  <c r="K1448" i="1" a="1"/>
  <c r="K1448" i="1"/>
  <c r="G1447" i="1" a="1"/>
  <c r="G1447" i="1" s="1"/>
  <c r="J1445" i="1" a="1"/>
  <c r="J1445" i="1"/>
  <c r="J1443" i="1" a="1"/>
  <c r="J1443" i="1" s="1"/>
  <c r="J1440" i="1" a="1"/>
  <c r="J1440" i="1"/>
  <c r="I1440" i="1" a="1"/>
  <c r="I1440" i="1" s="1"/>
  <c r="G1442" i="1" a="1"/>
  <c r="G1442" i="1" s="1"/>
  <c r="H1447" i="1" a="1"/>
  <c r="H1447" i="1" s="1"/>
  <c r="G1443" i="1" a="1"/>
  <c r="G1443" i="1" s="1"/>
  <c r="H1448" i="1" a="1"/>
  <c r="H1448" i="1"/>
  <c r="J1446" i="1" a="1"/>
  <c r="J1446" i="1" s="1"/>
  <c r="I1443" i="1" a="1"/>
  <c r="I1443" i="1" s="1"/>
  <c r="J1436" i="1" a="1"/>
  <c r="J1436" i="1" s="1"/>
  <c r="J1432" i="1" a="1"/>
  <c r="J1432" i="1"/>
  <c r="I1432" i="1" a="1"/>
  <c r="I1432" i="1" s="1"/>
  <c r="I1431" i="1" a="1"/>
  <c r="I1431" i="1"/>
  <c r="G1431" i="1" a="1"/>
  <c r="G1431" i="1" s="1"/>
  <c r="F1438" i="1" a="1"/>
  <c r="F1438" i="1" s="1"/>
  <c r="K1431" i="1" a="1"/>
  <c r="K1431" i="1" s="1"/>
  <c r="H1437" i="1" a="1"/>
  <c r="H1437" i="1"/>
  <c r="H1429" i="1" a="1"/>
  <c r="H1429" i="1"/>
  <c r="K1429" i="1" a="1"/>
  <c r="K1429" i="1" s="1"/>
  <c r="F1437" i="1" a="1"/>
  <c r="F1437" i="1" s="1"/>
  <c r="F1436" i="1" a="1"/>
  <c r="F1436" i="1" s="1"/>
  <c r="G1430" i="1" a="1"/>
  <c r="G1430" i="1"/>
  <c r="J1435" i="1" a="1"/>
  <c r="J1435" i="1"/>
  <c r="G1435" i="1" a="1"/>
  <c r="G1435" i="1" s="1"/>
  <c r="H1432" i="1" a="1"/>
  <c r="H1432" i="1" s="1"/>
  <c r="I1434" i="1" a="1"/>
  <c r="I1434" i="1"/>
  <c r="J1430" i="1" a="1"/>
  <c r="J1430" i="1" s="1"/>
  <c r="H1430" i="1" a="1"/>
  <c r="H1430" i="1" s="1"/>
  <c r="H1434" i="1" a="1"/>
  <c r="H1434" i="1" s="1"/>
  <c r="J1431" i="1" a="1"/>
  <c r="J1431" i="1"/>
  <c r="G1429" i="1" a="1"/>
  <c r="G1429" i="1" s="1"/>
  <c r="H1431" i="1" a="1"/>
  <c r="H1431" i="1" s="1"/>
  <c r="K1428" i="1" a="1"/>
  <c r="K1428" i="1" s="1"/>
  <c r="G1437" i="1" a="1"/>
  <c r="G1437" i="1" s="1"/>
  <c r="F1429" i="1" a="1"/>
  <c r="F1429" i="1"/>
  <c r="K1435" i="1" a="1"/>
  <c r="K1435" i="1" s="1"/>
  <c r="K1437" i="1" a="1"/>
  <c r="K1437" i="1" s="1"/>
  <c r="I1436" i="1" a="1"/>
  <c r="I1436" i="1"/>
  <c r="H1435" i="1" a="1"/>
  <c r="H1435" i="1" s="1"/>
  <c r="F1431" i="1" a="1"/>
  <c r="F1431" i="1"/>
  <c r="K1430" i="1" a="1"/>
  <c r="K1430" i="1" s="1"/>
  <c r="I1430" i="1" a="1"/>
  <c r="I1430" i="1"/>
  <c r="J1429" i="1" a="1"/>
  <c r="J1429" i="1" s="1"/>
  <c r="H1438" i="1" a="1"/>
  <c r="H1438" i="1" s="1"/>
  <c r="G1438" i="1" a="1"/>
  <c r="G1438" i="1"/>
  <c r="G1436" i="1" a="1"/>
  <c r="G1436" i="1" s="1"/>
  <c r="I1435" i="1" a="1"/>
  <c r="I1435" i="1" s="1"/>
  <c r="I1429" i="1" a="1"/>
  <c r="I1429" i="1" s="1"/>
  <c r="F1435" i="1" a="1"/>
  <c r="F1435" i="1"/>
  <c r="G1432" i="1" a="1"/>
  <c r="G1432" i="1"/>
  <c r="F1432" i="1" a="1"/>
  <c r="F1432" i="1" s="1"/>
  <c r="H1436" i="1" a="1"/>
  <c r="H1436" i="1" s="1"/>
  <c r="F1439" i="1" a="1"/>
  <c r="F1439" i="1" s="1"/>
  <c r="K1438" i="1" a="1"/>
  <c r="K1438" i="1" s="1"/>
  <c r="J1434" i="1" a="1"/>
  <c r="J1434" i="1"/>
  <c r="K1432" i="1" a="1"/>
  <c r="K1432" i="1" s="1"/>
  <c r="F1434" i="1" a="1"/>
  <c r="F1434" i="1" s="1"/>
  <c r="G1434" i="1" a="1"/>
  <c r="G1434" i="1"/>
  <c r="J1438" i="1" a="1"/>
  <c r="J1438" i="1" s="1"/>
  <c r="I1438" i="1" a="1"/>
  <c r="I1438" i="1"/>
  <c r="F1430" i="1" a="1"/>
  <c r="F1430" i="1" s="1"/>
  <c r="J1437" i="1" a="1"/>
  <c r="J1437" i="1"/>
  <c r="I1437" i="1" a="1"/>
  <c r="I1437" i="1"/>
  <c r="K1436" i="1" a="1"/>
  <c r="K1436" i="1" s="1"/>
  <c r="K1434" i="1" a="1"/>
  <c r="K1434" i="1" s="1"/>
  <c r="J1422" i="1" a="1"/>
  <c r="J1422" i="1" s="1"/>
  <c r="H1422" i="1" a="1"/>
  <c r="H1422" i="1" s="1"/>
  <c r="G1422" i="1" a="1"/>
  <c r="G1422" i="1"/>
  <c r="K1417" i="1" a="1"/>
  <c r="K1417" i="1" s="1"/>
  <c r="H1421" i="1" a="1"/>
  <c r="H1421" i="1" s="1"/>
  <c r="G1421" i="1" a="1"/>
  <c r="G1421" i="1" s="1"/>
  <c r="G1417" i="1" a="1"/>
  <c r="G1417" i="1" s="1"/>
  <c r="G1418" i="1" a="1"/>
  <c r="G1418" i="1"/>
  <c r="J1418" i="1" a="1"/>
  <c r="J1418" i="1" s="1"/>
  <c r="H1419" i="1" a="1"/>
  <c r="H1419" i="1"/>
  <c r="I1420" i="1" a="1"/>
  <c r="I1420" i="1"/>
  <c r="F1428" i="1" a="1"/>
  <c r="F1428" i="1" s="1"/>
  <c r="G1420" i="1" a="1"/>
  <c r="G1420" i="1"/>
  <c r="K1419" i="1" a="1"/>
  <c r="K1419" i="1" s="1"/>
  <c r="K1420" i="1" a="1"/>
  <c r="K1420" i="1" s="1"/>
  <c r="K1422" i="1" a="1"/>
  <c r="K1422" i="1"/>
  <c r="J1416" i="1" a="1"/>
  <c r="J1416" i="1" s="1"/>
  <c r="I1419" i="1" a="1"/>
  <c r="I1419" i="1" s="1"/>
  <c r="I1418" i="1" a="1"/>
  <c r="I1418" i="1" s="1"/>
  <c r="J1420" i="1" a="1"/>
  <c r="J1420" i="1" s="1"/>
  <c r="F1422" i="1" a="1"/>
  <c r="F1422" i="1"/>
  <c r="I1421" i="1" a="1"/>
  <c r="I1421" i="1" s="1"/>
  <c r="H1420" i="1" a="1"/>
  <c r="H1420" i="1"/>
  <c r="J1417" i="1" a="1"/>
  <c r="J1417" i="1" s="1"/>
  <c r="F1420" i="1" a="1"/>
  <c r="F1420" i="1" s="1"/>
  <c r="J1419" i="1" a="1"/>
  <c r="J1419" i="1"/>
  <c r="J1421" i="1" a="1"/>
  <c r="J1421" i="1" s="1"/>
  <c r="J1428" i="1" a="1"/>
  <c r="J1428" i="1" s="1"/>
  <c r="I1428" i="1" a="1"/>
  <c r="I1428" i="1"/>
  <c r="H1428" i="1" a="1"/>
  <c r="H1428" i="1" s="1"/>
  <c r="F1418" i="1" a="1"/>
  <c r="F1418" i="1"/>
  <c r="K1416" i="1" a="1"/>
  <c r="K1416" i="1" s="1"/>
  <c r="H1417" i="1" a="1"/>
  <c r="H1417" i="1" s="1"/>
  <c r="G1428" i="1" a="1"/>
  <c r="G1428" i="1"/>
  <c r="F1421" i="1" a="1"/>
  <c r="F1421" i="1" s="1"/>
  <c r="K1418" i="1" a="1"/>
  <c r="K1418" i="1" s="1"/>
  <c r="I1417" i="1" a="1"/>
  <c r="I1417" i="1" s="1"/>
  <c r="H1418" i="1" a="1"/>
  <c r="H1418" i="1" s="1"/>
  <c r="I1422" i="1" a="1"/>
  <c r="I1422" i="1"/>
  <c r="F1419" i="1" a="1"/>
  <c r="F1419" i="1" s="1"/>
  <c r="G1419" i="1" a="1"/>
  <c r="G1419" i="1" s="1"/>
  <c r="F1417" i="1" a="1"/>
  <c r="F1417" i="1" s="1"/>
  <c r="K1421" i="1" a="1"/>
  <c r="K1421" i="1"/>
  <c r="K1415" i="1" a="1"/>
  <c r="K1415" i="1"/>
  <c r="F1408" i="1" a="1"/>
  <c r="F1408" i="1" s="1"/>
  <c r="F1406" i="1" a="1"/>
  <c r="F1406" i="1" s="1"/>
  <c r="J1406" i="1" a="1"/>
  <c r="J1406" i="1"/>
  <c r="J1415" i="1" a="1"/>
  <c r="J1415" i="1" s="1"/>
  <c r="G1414" i="1" a="1"/>
  <c r="G1414" i="1"/>
  <c r="I1415" i="1" a="1"/>
  <c r="I1415" i="1" s="1"/>
  <c r="H1415" i="1" a="1"/>
  <c r="H1415" i="1" s="1"/>
  <c r="G1415" i="1" a="1"/>
  <c r="G1415" i="1"/>
  <c r="J1414" i="1" a="1"/>
  <c r="J1414" i="1" s="1"/>
  <c r="I1414" i="1" a="1"/>
  <c r="I1414" i="1" s="1"/>
  <c r="F1414" i="1" a="1"/>
  <c r="F1414" i="1" s="1"/>
  <c r="K1407" i="1" a="1"/>
  <c r="K1407" i="1"/>
  <c r="I1405" i="1" a="1"/>
  <c r="I1405" i="1"/>
  <c r="I1408" i="1" a="1"/>
  <c r="I1408" i="1" s="1"/>
  <c r="J1405" i="1" a="1"/>
  <c r="J1405" i="1" s="1"/>
  <c r="H1405" i="1" a="1"/>
  <c r="H1405" i="1" s="1"/>
  <c r="G1405" i="1" a="1"/>
  <c r="G1405" i="1" s="1"/>
  <c r="F1405" i="1" a="1"/>
  <c r="F1405" i="1"/>
  <c r="H1407" i="1" a="1"/>
  <c r="H1407" i="1" s="1"/>
  <c r="I1406" i="1" a="1"/>
  <c r="I1406" i="1" s="1"/>
  <c r="G1407" i="1" a="1"/>
  <c r="G1407" i="1"/>
  <c r="K1406" i="1" a="1"/>
  <c r="K1406" i="1" s="1"/>
  <c r="K1403" i="1" a="1"/>
  <c r="K1403" i="1"/>
  <c r="J1403" i="1" a="1"/>
  <c r="J1403" i="1" s="1"/>
  <c r="H1408" i="1" a="1"/>
  <c r="H1408" i="1"/>
  <c r="F1415" i="1" a="1"/>
  <c r="F1415" i="1"/>
  <c r="J1408" i="1" a="1"/>
  <c r="J1408" i="1" s="1"/>
  <c r="K1414" i="1" a="1"/>
  <c r="K1414" i="1" s="1"/>
  <c r="G1406" i="1" a="1"/>
  <c r="G1406" i="1" s="1"/>
  <c r="F1407" i="1" a="1"/>
  <c r="F1407" i="1" s="1"/>
  <c r="G1408" i="1" a="1"/>
  <c r="G1408" i="1"/>
  <c r="I1407" i="1" a="1"/>
  <c r="I1407" i="1" s="1"/>
  <c r="J1407" i="1" a="1"/>
  <c r="J1407" i="1" s="1"/>
  <c r="K1408" i="1" a="1"/>
  <c r="K1408" i="1" s="1"/>
  <c r="H1406" i="1" a="1"/>
  <c r="H1406" i="1" s="1"/>
  <c r="K1405" i="1" a="1"/>
  <c r="K1405" i="1"/>
  <c r="I1416" i="1" a="1"/>
  <c r="I1416" i="1" s="1"/>
  <c r="H1416" i="1" a="1"/>
  <c r="H1416" i="1"/>
  <c r="G1416" i="1" a="1"/>
  <c r="G1416" i="1"/>
  <c r="H1414" i="1" a="1"/>
  <c r="H1414" i="1" s="1"/>
  <c r="F1416" i="1" a="1"/>
  <c r="F1416" i="1"/>
  <c r="G1401" i="1" a="1"/>
  <c r="G1401" i="1" s="1"/>
  <c r="K1399" i="1" a="1"/>
  <c r="K1399" i="1" s="1"/>
  <c r="J1399" i="1" a="1"/>
  <c r="J1399" i="1"/>
  <c r="F1399" i="1" a="1"/>
  <c r="F1399" i="1" s="1"/>
  <c r="K1402" i="1" a="1"/>
  <c r="K1402" i="1" s="1"/>
  <c r="H1402" i="1" a="1"/>
  <c r="H1402" i="1" s="1"/>
  <c r="H1401" i="1" a="1"/>
  <c r="H1401" i="1" s="1"/>
  <c r="F1400" i="1" a="1"/>
  <c r="F1400" i="1"/>
  <c r="I1403" i="1" a="1"/>
  <c r="I1403" i="1" s="1"/>
  <c r="G1399" i="1" a="1"/>
  <c r="G1399" i="1"/>
  <c r="H1403" i="1" a="1"/>
  <c r="H1403" i="1" s="1"/>
  <c r="I1402" i="1" a="1"/>
  <c r="I1402" i="1" s="1"/>
  <c r="J1401" i="1" a="1"/>
  <c r="J1401" i="1"/>
  <c r="I1399" i="1" a="1"/>
  <c r="I1399" i="1" s="1"/>
  <c r="F1401" i="1" a="1"/>
  <c r="F1401" i="1" s="1"/>
  <c r="H1400" i="1" a="1"/>
  <c r="H1400" i="1"/>
  <c r="H1399" i="1" a="1"/>
  <c r="H1399" i="1" s="1"/>
  <c r="G1403" i="1" a="1"/>
  <c r="G1403" i="1"/>
  <c r="F1403" i="1" a="1"/>
  <c r="F1403" i="1" s="1"/>
  <c r="F1402" i="1" a="1"/>
  <c r="F1402" i="1" s="1"/>
  <c r="G1402" i="1" a="1"/>
  <c r="G1402" i="1"/>
  <c r="I1400" i="1" a="1"/>
  <c r="I1400" i="1" s="1"/>
  <c r="I1401" i="1" a="1"/>
  <c r="I1401" i="1" s="1"/>
  <c r="G1400" i="1" a="1"/>
  <c r="G1400" i="1" s="1"/>
  <c r="K1401" i="1" a="1"/>
  <c r="K1401" i="1" s="1"/>
  <c r="J1402" i="1" a="1"/>
  <c r="J1402" i="1"/>
  <c r="J1400" i="1" a="1"/>
  <c r="J1400" i="1" s="1"/>
  <c r="K1400" i="1" a="1"/>
  <c r="K1400" i="1" s="1"/>
  <c r="J1367" i="1" a="1"/>
  <c r="J1367" i="1" s="1"/>
  <c r="G1372" i="1" a="1"/>
  <c r="G1372" i="1"/>
  <c r="K1371" i="1" a="1"/>
  <c r="K1371" i="1"/>
  <c r="F1372" i="1" a="1"/>
  <c r="F1372" i="1" s="1"/>
  <c r="K1363" i="1" a="1"/>
  <c r="K1363" i="1" s="1"/>
  <c r="H1368" i="1" a="1"/>
  <c r="H1368" i="1"/>
  <c r="J1371" i="1" a="1"/>
  <c r="J1371" i="1" s="1"/>
  <c r="F1364" i="1" a="1"/>
  <c r="F1364" i="1"/>
  <c r="F1363" i="1" a="1"/>
  <c r="F1363" i="1" s="1"/>
  <c r="G1366" i="1" a="1"/>
  <c r="G1366" i="1" s="1"/>
  <c r="H1371" i="1" a="1"/>
  <c r="H1371" i="1"/>
  <c r="G1369" i="1" a="1"/>
  <c r="G1369" i="1" s="1"/>
  <c r="F1366" i="1" a="1"/>
  <c r="F1366" i="1" s="1"/>
  <c r="I1368" i="1" a="1"/>
  <c r="I1368" i="1" s="1"/>
  <c r="G1371" i="1" a="1"/>
  <c r="G1371" i="1"/>
  <c r="I1364" i="1" a="1"/>
  <c r="I1364" i="1"/>
  <c r="J1370" i="1" a="1"/>
  <c r="J1370" i="1" s="1"/>
  <c r="K1365" i="1" a="1"/>
  <c r="K1365" i="1" s="1"/>
  <c r="G1365" i="1" a="1"/>
  <c r="G1365" i="1" s="1"/>
  <c r="J1364" i="1" a="1"/>
  <c r="J1364" i="1" s="1"/>
  <c r="K1362" i="1" a="1"/>
  <c r="K1362" i="1"/>
  <c r="G1370" i="1" a="1"/>
  <c r="G1370" i="1" s="1"/>
  <c r="I1371" i="1" a="1"/>
  <c r="I1371" i="1" s="1"/>
  <c r="F1371" i="1" a="1"/>
  <c r="F1371" i="1"/>
  <c r="F1368" i="1" a="1"/>
  <c r="F1368" i="1" s="1"/>
  <c r="G1368" i="1" a="1"/>
  <c r="G1368" i="1"/>
  <c r="K1370" i="1" a="1"/>
  <c r="K1370" i="1" s="1"/>
  <c r="I1370" i="1" a="1"/>
  <c r="I1370" i="1"/>
  <c r="H1369" i="1" a="1"/>
  <c r="H1369" i="1"/>
  <c r="F1369" i="1" a="1"/>
  <c r="F1369" i="1" s="1"/>
  <c r="H1363" i="1" a="1"/>
  <c r="H1363" i="1" s="1"/>
  <c r="H1367" i="1" a="1"/>
  <c r="H1367" i="1" s="1"/>
  <c r="H1365" i="1" a="1"/>
  <c r="H1365" i="1" s="1"/>
  <c r="J1362" i="1" a="1"/>
  <c r="J1362" i="1"/>
  <c r="J1363" i="1" a="1"/>
  <c r="J1363" i="1" s="1"/>
  <c r="G1363" i="1" a="1"/>
  <c r="G1363" i="1" s="1"/>
  <c r="H1370" i="1" a="1"/>
  <c r="H1370" i="1" s="1"/>
  <c r="I1362" i="1" a="1"/>
  <c r="I1362" i="1" s="1"/>
  <c r="F1370" i="1" a="1"/>
  <c r="F1370" i="1"/>
  <c r="K1368" i="1" a="1"/>
  <c r="K1368" i="1" s="1"/>
  <c r="K1369" i="1" a="1"/>
  <c r="K1369" i="1"/>
  <c r="K1366" i="1" a="1"/>
  <c r="K1366" i="1"/>
  <c r="F1367" i="1" a="1"/>
  <c r="F1367" i="1" s="1"/>
  <c r="J1369" i="1" a="1"/>
  <c r="J1369" i="1"/>
  <c r="G1367" i="1" a="1"/>
  <c r="G1367" i="1" s="1"/>
  <c r="I1366" i="1" a="1"/>
  <c r="I1366" i="1" s="1"/>
  <c r="H1366" i="1" a="1"/>
  <c r="H1366" i="1"/>
  <c r="I1365" i="1" a="1"/>
  <c r="I1365" i="1" s="1"/>
  <c r="G1364" i="1" a="1"/>
  <c r="G1364" i="1" s="1"/>
  <c r="H1364" i="1" a="1"/>
  <c r="H1364" i="1" s="1"/>
  <c r="K1372" i="1" a="1"/>
  <c r="K1372" i="1" s="1"/>
  <c r="J1372" i="1" a="1"/>
  <c r="J1372" i="1"/>
  <c r="I1367" i="1" a="1"/>
  <c r="I1367" i="1" s="1"/>
  <c r="I1369" i="1" a="1"/>
  <c r="I1369" i="1"/>
  <c r="I1372" i="1" a="1"/>
  <c r="I1372" i="1" s="1"/>
  <c r="H1372" i="1" a="1"/>
  <c r="H1372" i="1" s="1"/>
  <c r="I1363" i="1" a="1"/>
  <c r="I1363" i="1"/>
  <c r="J1368" i="1" a="1"/>
  <c r="J1368" i="1" s="1"/>
  <c r="K1367" i="1" a="1"/>
  <c r="K1367" i="1" s="1"/>
  <c r="F1365" i="1" a="1"/>
  <c r="F1365" i="1"/>
  <c r="J1366" i="1" a="1"/>
  <c r="J1366" i="1" s="1"/>
  <c r="J1365" i="1" a="1"/>
  <c r="J1365" i="1"/>
  <c r="K1364" i="1" a="1"/>
  <c r="K1364" i="1" s="1"/>
  <c r="G1357" i="1" a="1"/>
  <c r="G1357" i="1" s="1"/>
  <c r="H1354" i="1" a="1"/>
  <c r="H1354" i="1"/>
  <c r="K1352" i="1" a="1"/>
  <c r="K1352" i="1" s="1"/>
  <c r="H1356" i="1" a="1"/>
  <c r="H1356" i="1" s="1"/>
  <c r="J1354" i="1" a="1"/>
  <c r="J1354" i="1" s="1"/>
  <c r="K1355" i="1" a="1"/>
  <c r="K1355" i="1" s="1"/>
  <c r="J1353" i="1" a="1"/>
  <c r="J1353" i="1"/>
  <c r="H1353" i="1" a="1"/>
  <c r="H1353" i="1" s="1"/>
  <c r="G1353" i="1" a="1"/>
  <c r="G1353" i="1" s="1"/>
  <c r="H1362" i="1" a="1"/>
  <c r="H1362" i="1" s="1"/>
  <c r="K1358" i="1" a="1"/>
  <c r="K1358" i="1"/>
  <c r="J1356" i="1" a="1"/>
  <c r="J1356" i="1"/>
  <c r="I1353" i="1" a="1"/>
  <c r="I1353" i="1" s="1"/>
  <c r="I1352" i="1" a="1"/>
  <c r="I1352" i="1" s="1"/>
  <c r="G1354" i="1" a="1"/>
  <c r="G1354" i="1"/>
  <c r="G1362" i="1" a="1"/>
  <c r="G1362" i="1" s="1"/>
  <c r="F1362" i="1" a="1"/>
  <c r="F1362" i="1"/>
  <c r="K1359" i="1" a="1"/>
  <c r="K1359" i="1" s="1"/>
  <c r="J1357" i="1" a="1"/>
  <c r="J1357" i="1" s="1"/>
  <c r="G1356" i="1" a="1"/>
  <c r="G1356" i="1"/>
  <c r="K1361" i="1" a="1"/>
  <c r="K1361" i="1" s="1"/>
  <c r="H1360" i="1" a="1"/>
  <c r="H1360" i="1" s="1"/>
  <c r="G1358" i="1" a="1"/>
  <c r="G1358" i="1" s="1"/>
  <c r="F1352" i="1" a="1"/>
  <c r="F1352" i="1"/>
  <c r="J1355" i="1" a="1"/>
  <c r="J1355" i="1"/>
  <c r="K1351" i="1" a="1"/>
  <c r="K1351" i="1" s="1"/>
  <c r="K1357" i="1" a="1"/>
  <c r="K1357" i="1" s="1"/>
  <c r="J1352" i="1" a="1"/>
  <c r="J1352" i="1" s="1"/>
  <c r="J1361" i="1" a="1"/>
  <c r="J1361" i="1" s="1"/>
  <c r="F1356" i="1" a="1"/>
  <c r="F1356" i="1"/>
  <c r="J1360" i="1" a="1"/>
  <c r="J1360" i="1" s="1"/>
  <c r="F1354" i="1" a="1"/>
  <c r="F1354" i="1" s="1"/>
  <c r="K1360" i="1" a="1"/>
  <c r="K1360" i="1"/>
  <c r="I1356" i="1" a="1"/>
  <c r="I1356" i="1" s="1"/>
  <c r="F1361" i="1" a="1"/>
  <c r="F1361" i="1"/>
  <c r="F1357" i="1" a="1"/>
  <c r="F1357" i="1" s="1"/>
  <c r="G1360" i="1" a="1"/>
  <c r="G1360" i="1"/>
  <c r="J1359" i="1" a="1"/>
  <c r="J1359" i="1"/>
  <c r="I1355" i="1" a="1"/>
  <c r="I1355" i="1" s="1"/>
  <c r="F1355" i="1" a="1"/>
  <c r="F1355" i="1" s="1"/>
  <c r="I1358" i="1" a="1"/>
  <c r="I1358" i="1" s="1"/>
  <c r="G1359" i="1" a="1"/>
  <c r="G1359" i="1" s="1"/>
  <c r="I1361" i="1" a="1"/>
  <c r="I1361" i="1"/>
  <c r="H1361" i="1" a="1"/>
  <c r="H1361" i="1" s="1"/>
  <c r="H1355" i="1" a="1"/>
  <c r="H1355" i="1" s="1"/>
  <c r="G1361" i="1" a="1"/>
  <c r="G1361" i="1" s="1"/>
  <c r="I1360" i="1" a="1"/>
  <c r="I1360" i="1" s="1"/>
  <c r="F1360" i="1" a="1"/>
  <c r="F1360" i="1"/>
  <c r="I1359" i="1" a="1"/>
  <c r="I1359" i="1" s="1"/>
  <c r="F1358" i="1" a="1"/>
  <c r="F1358" i="1"/>
  <c r="F1353" i="1" a="1"/>
  <c r="F1353" i="1"/>
  <c r="K1356" i="1" a="1"/>
  <c r="K1356" i="1" s="1"/>
  <c r="H1359" i="1" a="1"/>
  <c r="H1359" i="1"/>
  <c r="F1359" i="1" a="1"/>
  <c r="F1359" i="1" s="1"/>
  <c r="I1357" i="1" a="1"/>
  <c r="I1357" i="1" s="1"/>
  <c r="J1358" i="1" a="1"/>
  <c r="J1358" i="1"/>
  <c r="K1354" i="1" a="1"/>
  <c r="K1354" i="1" s="1"/>
  <c r="G1352" i="1" a="1"/>
  <c r="G1352" i="1" s="1"/>
  <c r="K1353" i="1" a="1"/>
  <c r="K1353" i="1" s="1"/>
  <c r="H1352" i="1" a="1"/>
  <c r="H1352" i="1" s="1"/>
  <c r="H1358" i="1" a="1"/>
  <c r="H1358" i="1"/>
  <c r="G1355" i="1" a="1"/>
  <c r="G1355" i="1" s="1"/>
  <c r="H1357" i="1" a="1"/>
  <c r="H1357" i="1"/>
  <c r="I1354" i="1" a="1"/>
  <c r="I1354" i="1" s="1"/>
  <c r="K1344" i="1" a="1"/>
  <c r="K1344" i="1" s="1"/>
  <c r="J1348" i="1" a="1"/>
  <c r="J1348" i="1"/>
  <c r="I1348" i="1" a="1"/>
  <c r="I1348" i="1" s="1"/>
  <c r="I1345" i="1" a="1"/>
  <c r="I1345" i="1" s="1"/>
  <c r="J1346" i="1" a="1"/>
  <c r="J1346" i="1"/>
  <c r="H1346" i="1" a="1"/>
  <c r="H1346" i="1" s="1"/>
  <c r="G1350" i="1" a="1"/>
  <c r="G1350" i="1"/>
  <c r="G1348" i="1" a="1"/>
  <c r="G1348" i="1" s="1"/>
  <c r="I1347" i="1" a="1"/>
  <c r="I1347" i="1" s="1"/>
  <c r="J1345" i="1" a="1"/>
  <c r="J1345" i="1"/>
  <c r="K1338" i="1" a="1"/>
  <c r="K1338" i="1" s="1"/>
  <c r="J1351" i="1" a="1"/>
  <c r="J1351" i="1" s="1"/>
  <c r="I1351" i="1" a="1"/>
  <c r="I1351" i="1" s="1"/>
  <c r="G1351" i="1" a="1"/>
  <c r="G1351" i="1" s="1"/>
  <c r="K1350" i="1" a="1"/>
  <c r="K1350" i="1"/>
  <c r="J1350" i="1" a="1"/>
  <c r="J1350" i="1" s="1"/>
  <c r="H1350" i="1" a="1"/>
  <c r="H1350" i="1" s="1"/>
  <c r="K1347" i="1" a="1"/>
  <c r="K1347" i="1" s="1"/>
  <c r="G1346" i="1" a="1"/>
  <c r="G1346" i="1"/>
  <c r="F1346" i="1" a="1"/>
  <c r="F1346" i="1"/>
  <c r="I1346" i="1" a="1"/>
  <c r="I1346" i="1" s="1"/>
  <c r="H1347" i="1" a="1"/>
  <c r="H1347" i="1" s="1"/>
  <c r="H1344" i="1" a="1"/>
  <c r="H1344" i="1"/>
  <c r="K1346" i="1" a="1"/>
  <c r="K1346" i="1" s="1"/>
  <c r="H1345" i="1" a="1"/>
  <c r="H1345" i="1"/>
  <c r="I1344" i="1" a="1"/>
  <c r="I1344" i="1" s="1"/>
  <c r="H1338" i="1" a="1"/>
  <c r="H1338" i="1" s="1"/>
  <c r="F1344" i="1" a="1"/>
  <c r="F1344" i="1"/>
  <c r="J1338" i="1" a="1"/>
  <c r="J1338" i="1" s="1"/>
  <c r="I1350" i="1" a="1"/>
  <c r="I1350" i="1" s="1"/>
  <c r="F1345" i="1" a="1"/>
  <c r="F1345" i="1" s="1"/>
  <c r="I1338" i="1" a="1"/>
  <c r="I1338" i="1"/>
  <c r="G1345" i="1" a="1"/>
  <c r="G1345" i="1"/>
  <c r="H1351" i="1" a="1"/>
  <c r="H1351" i="1" s="1"/>
  <c r="F1350" i="1" a="1"/>
  <c r="F1350" i="1" s="1"/>
  <c r="K1348" i="1" a="1"/>
  <c r="K1348" i="1" s="1"/>
  <c r="H1348" i="1" a="1"/>
  <c r="H1348" i="1" s="1"/>
  <c r="F1347" i="1" a="1"/>
  <c r="F1347" i="1"/>
  <c r="F1338" i="1" a="1"/>
  <c r="F1338" i="1" s="1"/>
  <c r="J1344" i="1" a="1"/>
  <c r="J1344" i="1" s="1"/>
  <c r="F1348" i="1" a="1"/>
  <c r="F1348" i="1"/>
  <c r="J1347" i="1" a="1"/>
  <c r="J1347" i="1" s="1"/>
  <c r="G1347" i="1" a="1"/>
  <c r="G1347" i="1"/>
  <c r="G1338" i="1" a="1"/>
  <c r="G1338" i="1" s="1"/>
  <c r="F1351" i="1" a="1"/>
  <c r="F1351" i="1"/>
  <c r="K1345" i="1" a="1"/>
  <c r="K1345" i="1"/>
  <c r="G1344" i="1" a="1"/>
  <c r="G1344" i="1" s="1"/>
  <c r="F1335" i="1" a="1"/>
  <c r="F1335" i="1" s="1"/>
  <c r="K1334" i="1" a="1"/>
  <c r="K1334" i="1" s="1"/>
  <c r="J1334" i="1" a="1"/>
  <c r="J1334" i="1" s="1"/>
  <c r="I1334" i="1" a="1"/>
  <c r="I1334" i="1"/>
  <c r="K1333" i="1" a="1"/>
  <c r="K1333" i="1" s="1"/>
  <c r="K1330" i="1" a="1"/>
  <c r="K1330" i="1" s="1"/>
  <c r="I1333" i="1" a="1"/>
  <c r="I1333" i="1" s="1"/>
  <c r="H1334" i="1" a="1"/>
  <c r="H1334" i="1" s="1"/>
  <c r="I1330" i="1" a="1"/>
  <c r="I1330" i="1"/>
  <c r="G1334" i="1" a="1"/>
  <c r="G1334" i="1" s="1"/>
  <c r="H1330" i="1" a="1"/>
  <c r="H1330" i="1"/>
  <c r="F1334" i="1" a="1"/>
  <c r="F1334" i="1"/>
  <c r="K1324" i="1" a="1"/>
  <c r="K1324" i="1" s="1"/>
  <c r="H1333" i="1" a="1"/>
  <c r="H1333" i="1"/>
  <c r="G1333" i="1" a="1"/>
  <c r="G1333" i="1" s="1"/>
  <c r="K1332" i="1" a="1"/>
  <c r="K1332" i="1" s="1"/>
  <c r="G1332" i="1" a="1"/>
  <c r="G1332" i="1"/>
  <c r="F1330" i="1" a="1"/>
  <c r="F1330" i="1" s="1"/>
  <c r="K1331" i="1" a="1"/>
  <c r="K1331" i="1" s="1"/>
  <c r="J1331" i="1" a="1"/>
  <c r="J1331" i="1" s="1"/>
  <c r="J1332" i="1" a="1"/>
  <c r="J1332" i="1" s="1"/>
  <c r="J1337" i="1" a="1"/>
  <c r="J1337" i="1"/>
  <c r="J1333" i="1" a="1"/>
  <c r="J1333" i="1" s="1"/>
  <c r="K1337" i="1" a="1"/>
  <c r="K1337" i="1"/>
  <c r="I1337" i="1" a="1"/>
  <c r="I1337" i="1" s="1"/>
  <c r="G1330" i="1" a="1"/>
  <c r="G1330" i="1" s="1"/>
  <c r="H1337" i="1" a="1"/>
  <c r="H1337" i="1"/>
  <c r="G1337" i="1" a="1"/>
  <c r="G1337" i="1" s="1"/>
  <c r="F1337" i="1" a="1"/>
  <c r="F1337" i="1" s="1"/>
  <c r="K1336" i="1" a="1"/>
  <c r="K1336" i="1"/>
  <c r="J1324" i="1" a="1"/>
  <c r="J1324" i="1" s="1"/>
  <c r="F1331" i="1" a="1"/>
  <c r="F1331" i="1"/>
  <c r="J1336" i="1" a="1"/>
  <c r="J1336" i="1" s="1"/>
  <c r="G1331" i="1" a="1"/>
  <c r="G1331" i="1" s="1"/>
  <c r="I1336" i="1" a="1"/>
  <c r="I1336" i="1"/>
  <c r="H1336" i="1" a="1"/>
  <c r="H1336" i="1" s="1"/>
  <c r="G1336" i="1" a="1"/>
  <c r="G1336" i="1" s="1"/>
  <c r="H1331" i="1" a="1"/>
  <c r="H1331" i="1" s="1"/>
  <c r="I1324" i="1" a="1"/>
  <c r="I1324" i="1" s="1"/>
  <c r="F1336" i="1" a="1"/>
  <c r="F1336" i="1"/>
  <c r="F1333" i="1" a="1"/>
  <c r="F1333" i="1" s="1"/>
  <c r="F1332" i="1" a="1"/>
  <c r="F1332" i="1" s="1"/>
  <c r="I1331" i="1" a="1"/>
  <c r="I1331" i="1" s="1"/>
  <c r="K1335" i="1" a="1"/>
  <c r="K1335" i="1"/>
  <c r="H1332" i="1" a="1"/>
  <c r="H1332" i="1"/>
  <c r="J1330" i="1" a="1"/>
  <c r="J1330" i="1" s="1"/>
  <c r="I1332" i="1" a="1"/>
  <c r="I1332" i="1" s="1"/>
  <c r="J1335" i="1" a="1"/>
  <c r="J1335" i="1"/>
  <c r="I1335" i="1" a="1"/>
  <c r="I1335" i="1" s="1"/>
  <c r="G1335" i="1" a="1"/>
  <c r="G1335" i="1"/>
  <c r="H1335" i="1" a="1"/>
  <c r="H1335" i="1" s="1"/>
  <c r="J1321" i="1" a="1"/>
  <c r="J1321" i="1" s="1"/>
  <c r="H1321" i="1" a="1"/>
  <c r="H1321" i="1"/>
  <c r="G1321" i="1" a="1"/>
  <c r="G1321" i="1" s="1"/>
  <c r="K1319" i="1" a="1"/>
  <c r="K1319" i="1" s="1"/>
  <c r="K1318" i="1" a="1"/>
  <c r="K1318" i="1" s="1"/>
  <c r="I1315" i="1" a="1"/>
  <c r="I1315" i="1"/>
  <c r="G1323" i="1" a="1"/>
  <c r="G1323" i="1"/>
  <c r="G1319" i="1" a="1"/>
  <c r="G1319" i="1" s="1"/>
  <c r="I1316" i="1" a="1"/>
  <c r="I1316" i="1" s="1"/>
  <c r="J1315" i="1" a="1"/>
  <c r="J1315" i="1" s="1"/>
  <c r="K1322" i="1" a="1"/>
  <c r="K1322" i="1" s="1"/>
  <c r="I1322" i="1" a="1"/>
  <c r="I1322" i="1" s="1"/>
  <c r="G1322" i="1" a="1"/>
  <c r="G1322" i="1" s="1"/>
  <c r="F1322" i="1" a="1"/>
  <c r="F1322" i="1" s="1"/>
  <c r="F1321" i="1" a="1"/>
  <c r="F1321" i="1"/>
  <c r="I1318" i="1" a="1"/>
  <c r="I1318" i="1" s="1"/>
  <c r="F1316" i="1" a="1"/>
  <c r="F1316" i="1"/>
  <c r="I1319" i="1" a="1"/>
  <c r="I1319" i="1"/>
  <c r="K1317" i="1" a="1"/>
  <c r="K1317" i="1"/>
  <c r="K1315" i="1" a="1"/>
  <c r="K1315" i="1"/>
  <c r="J1318" i="1" a="1"/>
  <c r="J1318" i="1" s="1"/>
  <c r="G1315" i="1" a="1"/>
  <c r="G1315" i="1" s="1"/>
  <c r="J1319" i="1" a="1"/>
  <c r="J1319" i="1" s="1"/>
  <c r="H1315" i="1" a="1"/>
  <c r="H1315" i="1" s="1"/>
  <c r="I1317" i="1" a="1"/>
  <c r="I1317" i="1" s="1"/>
  <c r="K1316" i="1" a="1"/>
  <c r="K1316" i="1" s="1"/>
  <c r="H1316" i="1" a="1"/>
  <c r="H1316" i="1" s="1"/>
  <c r="G1316" i="1" a="1"/>
  <c r="G1316" i="1" s="1"/>
  <c r="H1317" i="1" a="1"/>
  <c r="H1317" i="1" s="1"/>
  <c r="J1322" i="1" a="1"/>
  <c r="J1322" i="1"/>
  <c r="H1322" i="1" a="1"/>
  <c r="H1322" i="1" s="1"/>
  <c r="J1317" i="1" a="1"/>
  <c r="J1317" i="1"/>
  <c r="F1319" i="1" a="1"/>
  <c r="F1319" i="1"/>
  <c r="H1324" i="1" a="1"/>
  <c r="H1324" i="1" s="1"/>
  <c r="G1324" i="1" a="1"/>
  <c r="G1324" i="1"/>
  <c r="F1324" i="1" a="1"/>
  <c r="F1324" i="1" s="1"/>
  <c r="J1323" i="1" a="1"/>
  <c r="J1323" i="1" s="1"/>
  <c r="F1323" i="1" a="1"/>
  <c r="F1323" i="1" s="1"/>
  <c r="K1321" i="1" a="1"/>
  <c r="K1321" i="1" s="1"/>
  <c r="G1318" i="1" a="1"/>
  <c r="G1318" i="1" s="1"/>
  <c r="F1317" i="1" a="1"/>
  <c r="F1317" i="1" s="1"/>
  <c r="J1316" i="1" a="1"/>
  <c r="J1316" i="1" s="1"/>
  <c r="I1321" i="1" a="1"/>
  <c r="I1321" i="1"/>
  <c r="F1315" i="1" a="1"/>
  <c r="F1315" i="1"/>
  <c r="H1319" i="1" a="1"/>
  <c r="H1319" i="1"/>
  <c r="K1323" i="1" a="1"/>
  <c r="K1323" i="1" s="1"/>
  <c r="I1323" i="1" a="1"/>
  <c r="I1323" i="1" s="1"/>
  <c r="F1318" i="1" a="1"/>
  <c r="F1318" i="1"/>
  <c r="G1317" i="1" a="1"/>
  <c r="G1317" i="1" s="1"/>
  <c r="H1323" i="1" a="1"/>
  <c r="H1323" i="1" s="1"/>
  <c r="H1318" i="1" a="1"/>
  <c r="H1318" i="1" s="1"/>
  <c r="F1255" i="1" a="1"/>
  <c r="F1255" i="1" s="1"/>
  <c r="J1254" i="1" a="1"/>
  <c r="J1254" i="1"/>
  <c r="I1253" i="1" a="1"/>
  <c r="I1253" i="1" s="1"/>
  <c r="J1255" i="1" a="1"/>
  <c r="J1255" i="1" s="1"/>
  <c r="I1254" i="1" a="1"/>
  <c r="I1254" i="1"/>
  <c r="G1261" i="1" a="1"/>
  <c r="G1261" i="1"/>
  <c r="K1260" i="1" a="1"/>
  <c r="K1260" i="1" s="1"/>
  <c r="F1254" i="1" a="1"/>
  <c r="F1254" i="1" s="1"/>
  <c r="J1253" i="1" a="1"/>
  <c r="J1253" i="1" s="1"/>
  <c r="I1258" i="1" a="1"/>
  <c r="I1258" i="1"/>
  <c r="G1256" i="1" a="1"/>
  <c r="G1256" i="1" s="1"/>
  <c r="J1256" i="1" a="1"/>
  <c r="J1256" i="1" s="1"/>
  <c r="G1254" i="1" a="1"/>
  <c r="G1254" i="1" s="1"/>
  <c r="J1257" i="1" a="1"/>
  <c r="J1257" i="1"/>
  <c r="G1253" i="1" a="1"/>
  <c r="G1253" i="1"/>
  <c r="K1252" i="1" a="1"/>
  <c r="K1252" i="1" s="1"/>
  <c r="I1261" i="1" a="1"/>
  <c r="I1261" i="1" s="1"/>
  <c r="K1257" i="1" a="1"/>
  <c r="K1257" i="1"/>
  <c r="H1261" i="1" a="1"/>
  <c r="H1261" i="1" s="1"/>
  <c r="F1261" i="1" a="1"/>
  <c r="F1261" i="1" s="1"/>
  <c r="K1259" i="1" a="1"/>
  <c r="K1259" i="1" s="1"/>
  <c r="H1258" i="1" a="1"/>
  <c r="H1258" i="1" s="1"/>
  <c r="I1259" i="1" a="1"/>
  <c r="I1259" i="1"/>
  <c r="K1255" i="1" a="1"/>
  <c r="K1255" i="1" s="1"/>
  <c r="K1258" i="1" a="1"/>
  <c r="K1258" i="1" s="1"/>
  <c r="J1258" i="1" a="1"/>
  <c r="J1258" i="1"/>
  <c r="I1256" i="1" a="1"/>
  <c r="I1256" i="1"/>
  <c r="G1258" i="1" a="1"/>
  <c r="G1258" i="1"/>
  <c r="H1256" i="1" a="1"/>
  <c r="H1256" i="1" s="1"/>
  <c r="F1258" i="1" a="1"/>
  <c r="F1258" i="1" s="1"/>
  <c r="F1257" i="1" a="1"/>
  <c r="F1257" i="1" s="1"/>
  <c r="I1255" i="1" a="1"/>
  <c r="I1255" i="1" s="1"/>
  <c r="H1254" i="1" a="1"/>
  <c r="H1254" i="1" s="1"/>
  <c r="K1261" i="1" a="1"/>
  <c r="K1261" i="1" s="1"/>
  <c r="I1260" i="1" a="1"/>
  <c r="I1260" i="1" s="1"/>
  <c r="G1260" i="1" a="1"/>
  <c r="G1260" i="1"/>
  <c r="F1260" i="1" a="1"/>
  <c r="F1260" i="1" s="1"/>
  <c r="F1259" i="1" a="1"/>
  <c r="F1259" i="1"/>
  <c r="G1255" i="1" a="1"/>
  <c r="G1255" i="1"/>
  <c r="K1253" i="1" a="1"/>
  <c r="K1253" i="1"/>
  <c r="I1257" i="1" a="1"/>
  <c r="I1257" i="1"/>
  <c r="H1257" i="1" a="1"/>
  <c r="H1257" i="1" s="1"/>
  <c r="F1256" i="1" a="1"/>
  <c r="F1256" i="1" s="1"/>
  <c r="G1257" i="1" a="1"/>
  <c r="G1257" i="1" s="1"/>
  <c r="H1253" i="1" a="1"/>
  <c r="H1253" i="1" s="1"/>
  <c r="K1256" i="1" a="1"/>
  <c r="K1256" i="1" s="1"/>
  <c r="K1254" i="1" a="1"/>
  <c r="K1254" i="1" s="1"/>
  <c r="H1259" i="1" a="1"/>
  <c r="H1259" i="1" s="1"/>
  <c r="F1253" i="1" a="1"/>
  <c r="F1253" i="1" s="1"/>
  <c r="H1255" i="1" a="1"/>
  <c r="H1255" i="1" s="1"/>
  <c r="J1261" i="1" a="1"/>
  <c r="J1261" i="1"/>
  <c r="J1260" i="1" a="1"/>
  <c r="J1260" i="1"/>
  <c r="H1260" i="1" a="1"/>
  <c r="H1260" i="1"/>
  <c r="J1259" i="1" a="1"/>
  <c r="J1259" i="1"/>
  <c r="G1259" i="1" a="1"/>
  <c r="G1259" i="1" s="1"/>
  <c r="G1252" i="1" a="1"/>
  <c r="G1252" i="1"/>
  <c r="I1251" i="1" a="1"/>
  <c r="I1251" i="1" s="1"/>
  <c r="J1245" i="1" a="1"/>
  <c r="J1245" i="1" s="1"/>
  <c r="G1243" i="1" a="1"/>
  <c r="G1243" i="1" s="1"/>
  <c r="K1246" i="1" a="1"/>
  <c r="K1246" i="1" s="1"/>
  <c r="F1251" i="1" a="1"/>
  <c r="F1251" i="1" s="1"/>
  <c r="J1250" i="1" a="1"/>
  <c r="J1250" i="1" s="1"/>
  <c r="K1244" i="1" a="1"/>
  <c r="K1244" i="1" s="1"/>
  <c r="G1244" i="1" a="1"/>
  <c r="G1244" i="1"/>
  <c r="J1249" i="1" a="1"/>
  <c r="J1249" i="1"/>
  <c r="F1249" i="1" a="1"/>
  <c r="F1249" i="1"/>
  <c r="I1248" i="1" a="1"/>
  <c r="I1248" i="1" s="1"/>
  <c r="F1243" i="1" a="1"/>
  <c r="F1243" i="1" s="1"/>
  <c r="I1246" i="1" a="1"/>
  <c r="I1246" i="1"/>
  <c r="J1243" i="1" a="1"/>
  <c r="J1243" i="1" s="1"/>
  <c r="G1250" i="1" a="1"/>
  <c r="G1250" i="1" s="1"/>
  <c r="F1250" i="1" a="1"/>
  <c r="F1250" i="1" s="1"/>
  <c r="J1248" i="1" a="1"/>
  <c r="J1248" i="1" s="1"/>
  <c r="H1247" i="1" a="1"/>
  <c r="H1247" i="1"/>
  <c r="G1246" i="1" a="1"/>
  <c r="G1246" i="1" s="1"/>
  <c r="F1246" i="1" a="1"/>
  <c r="F1246" i="1" s="1"/>
  <c r="K1243" i="1" a="1"/>
  <c r="K1243" i="1"/>
  <c r="F1245" i="1" a="1"/>
  <c r="F1245" i="1"/>
  <c r="I1243" i="1" a="1"/>
  <c r="I1243" i="1" s="1"/>
  <c r="H1243" i="1" a="1"/>
  <c r="H1243" i="1" s="1"/>
  <c r="I1242" i="1" a="1"/>
  <c r="I1242" i="1" s="1"/>
  <c r="K1242" i="1" a="1"/>
  <c r="K1242" i="1"/>
  <c r="H1242" i="1" a="1"/>
  <c r="H1242" i="1" s="1"/>
  <c r="G1242" i="1" a="1"/>
  <c r="G1242" i="1" s="1"/>
  <c r="G1249" i="1" a="1"/>
  <c r="G1249" i="1" s="1"/>
  <c r="G1245" i="1" a="1"/>
  <c r="G1245" i="1"/>
  <c r="H1251" i="1" a="1"/>
  <c r="H1251" i="1"/>
  <c r="K1249" i="1" a="1"/>
  <c r="K1249" i="1" s="1"/>
  <c r="J1242" i="1" a="1"/>
  <c r="J1242" i="1" s="1"/>
  <c r="K1248" i="1" a="1"/>
  <c r="K1248" i="1"/>
  <c r="K1250" i="1" a="1"/>
  <c r="K1250" i="1" s="1"/>
  <c r="I1250" i="1" a="1"/>
  <c r="I1250" i="1" s="1"/>
  <c r="I1249" i="1" a="1"/>
  <c r="I1249" i="1" s="1"/>
  <c r="F1248" i="1" a="1"/>
  <c r="F1248" i="1" s="1"/>
  <c r="K1245" i="1" a="1"/>
  <c r="K1245" i="1"/>
  <c r="K1247" i="1" a="1"/>
  <c r="K1247" i="1" s="1"/>
  <c r="J1244" i="1" a="1"/>
  <c r="J1244" i="1" s="1"/>
  <c r="F1244" i="1" a="1"/>
  <c r="F1244" i="1"/>
  <c r="H1249" i="1" a="1"/>
  <c r="H1249" i="1"/>
  <c r="I1245" i="1" a="1"/>
  <c r="I1245" i="1"/>
  <c r="G1248" i="1" a="1"/>
  <c r="G1248" i="1" s="1"/>
  <c r="I1244" i="1" a="1"/>
  <c r="I1244" i="1" s="1"/>
  <c r="H1248" i="1" a="1"/>
  <c r="H1248" i="1" s="1"/>
  <c r="I1247" i="1" a="1"/>
  <c r="I1247" i="1" s="1"/>
  <c r="F1247" i="1" a="1"/>
  <c r="F1247" i="1" s="1"/>
  <c r="J1246" i="1" a="1"/>
  <c r="J1246" i="1" s="1"/>
  <c r="H1250" i="1" a="1"/>
  <c r="H1250" i="1" s="1"/>
  <c r="J1251" i="1" a="1"/>
  <c r="J1251" i="1"/>
  <c r="J1252" i="1" a="1"/>
  <c r="J1252" i="1" s="1"/>
  <c r="H1245" i="1" a="1"/>
  <c r="H1245" i="1"/>
  <c r="F1252" i="1" a="1"/>
  <c r="F1252" i="1"/>
  <c r="K1251" i="1" a="1"/>
  <c r="K1251" i="1"/>
  <c r="H1244" i="1" a="1"/>
  <c r="H1244" i="1"/>
  <c r="H1246" i="1" a="1"/>
  <c r="H1246" i="1" s="1"/>
  <c r="G1251" i="1" a="1"/>
  <c r="G1251" i="1" s="1"/>
  <c r="I1252" i="1" a="1"/>
  <c r="I1252" i="1" s="1"/>
  <c r="H1252" i="1" a="1"/>
  <c r="H1252" i="1" s="1"/>
  <c r="J1247" i="1" a="1"/>
  <c r="J1247" i="1" s="1"/>
  <c r="G1247" i="1" a="1"/>
  <c r="G1247" i="1" s="1"/>
  <c r="K1238" i="1" a="1"/>
  <c r="K1238" i="1" s="1"/>
  <c r="F1238" i="1" a="1"/>
  <c r="F1238" i="1" s="1"/>
  <c r="K1237" i="1" a="1"/>
  <c r="K1237" i="1" s="1"/>
  <c r="J1237" i="1" a="1"/>
  <c r="J1237" i="1"/>
  <c r="K1233" i="1" a="1"/>
  <c r="K1233" i="1"/>
  <c r="H1237" i="1" a="1"/>
  <c r="H1237" i="1"/>
  <c r="G1237" i="1" a="1"/>
  <c r="G1237" i="1"/>
  <c r="G1232" i="1" a="1"/>
  <c r="G1232" i="1" s="1"/>
  <c r="K1234" i="1" a="1"/>
  <c r="K1234" i="1"/>
  <c r="G1233" i="1" a="1"/>
  <c r="G1233" i="1" s="1"/>
  <c r="H1234" i="1" a="1"/>
  <c r="H1234" i="1" s="1"/>
  <c r="K1236" i="1" a="1"/>
  <c r="K1236" i="1" s="1"/>
  <c r="F1233" i="1" a="1"/>
  <c r="F1233" i="1" s="1"/>
  <c r="F1242" i="1" a="1"/>
  <c r="F1242" i="1" s="1"/>
  <c r="G1235" i="1" a="1"/>
  <c r="G1235" i="1" s="1"/>
  <c r="J1235" i="1" a="1"/>
  <c r="J1235" i="1" s="1"/>
  <c r="H1241" i="1" a="1"/>
  <c r="H1241" i="1"/>
  <c r="G1241" i="1" a="1"/>
  <c r="G1241" i="1"/>
  <c r="I1240" i="1" a="1"/>
  <c r="I1240" i="1"/>
  <c r="H1236" i="1" a="1"/>
  <c r="H1236" i="1" s="1"/>
  <c r="J1236" i="1" a="1"/>
  <c r="J1236" i="1" s="1"/>
  <c r="H1235" i="1" a="1"/>
  <c r="H1235" i="1"/>
  <c r="G1234" i="1" a="1"/>
  <c r="G1234" i="1" s="1"/>
  <c r="F1232" i="1" a="1"/>
  <c r="F1232" i="1" s="1"/>
  <c r="J1231" i="1" a="1"/>
  <c r="J1231" i="1" s="1"/>
  <c r="K1240" i="1" a="1"/>
  <c r="K1240" i="1" s="1"/>
  <c r="H1240" i="1" a="1"/>
  <c r="H1240" i="1"/>
  <c r="F1240" i="1" a="1"/>
  <c r="F1240" i="1" s="1"/>
  <c r="G1239" i="1" a="1"/>
  <c r="G1239" i="1" s="1"/>
  <c r="J1234" i="1" a="1"/>
  <c r="J1234" i="1"/>
  <c r="F1234" i="1" a="1"/>
  <c r="F1234" i="1"/>
  <c r="I1234" i="1" a="1"/>
  <c r="I1234" i="1" s="1"/>
  <c r="K1235" i="1" a="1"/>
  <c r="K1235" i="1" s="1"/>
  <c r="J1239" i="1" a="1"/>
  <c r="J1239" i="1" s="1"/>
  <c r="K1241" i="1" a="1"/>
  <c r="K1241" i="1"/>
  <c r="F1237" i="1" a="1"/>
  <c r="F1237" i="1" s="1"/>
  <c r="J1241" i="1" a="1"/>
  <c r="J1241" i="1" s="1"/>
  <c r="I1241" i="1" a="1"/>
  <c r="I1241" i="1" s="1"/>
  <c r="G1240" i="1" a="1"/>
  <c r="G1240" i="1"/>
  <c r="J1238" i="1" a="1"/>
  <c r="J1238" i="1"/>
  <c r="H1233" i="1" a="1"/>
  <c r="H1233" i="1" s="1"/>
  <c r="K1232" i="1" a="1"/>
  <c r="K1232" i="1" s="1"/>
  <c r="K1231" i="1" a="1"/>
  <c r="K1231" i="1"/>
  <c r="J1233" i="1" a="1"/>
  <c r="J1233" i="1" s="1"/>
  <c r="H1239" i="1" a="1"/>
  <c r="H1239" i="1" s="1"/>
  <c r="H1238" i="1" a="1"/>
  <c r="H1238" i="1" s="1"/>
  <c r="I1235" i="1" a="1"/>
  <c r="I1235" i="1" s="1"/>
  <c r="G1238" i="1" a="1"/>
  <c r="G1238" i="1"/>
  <c r="H1232" i="1" a="1"/>
  <c r="H1232" i="1" s="1"/>
  <c r="I1232" i="1" a="1"/>
  <c r="I1232" i="1" s="1"/>
  <c r="F1241" i="1" a="1"/>
  <c r="F1241" i="1"/>
  <c r="G1236" i="1" a="1"/>
  <c r="G1236" i="1"/>
  <c r="I1237" i="1" a="1"/>
  <c r="I1237" i="1"/>
  <c r="I1231" i="1" a="1"/>
  <c r="I1231" i="1" s="1"/>
  <c r="I1233" i="1" a="1"/>
  <c r="I1233" i="1" s="1"/>
  <c r="I1236" i="1" a="1"/>
  <c r="I1236" i="1" s="1"/>
  <c r="K1239" i="1" a="1"/>
  <c r="K1239" i="1" s="1"/>
  <c r="J1240" i="1" a="1"/>
  <c r="J1240" i="1" s="1"/>
  <c r="I1239" i="1" a="1"/>
  <c r="I1239" i="1" s="1"/>
  <c r="F1235" i="1" a="1"/>
  <c r="F1235" i="1" s="1"/>
  <c r="F1239" i="1" a="1"/>
  <c r="F1239" i="1"/>
  <c r="I1238" i="1" a="1"/>
  <c r="I1238" i="1" s="1"/>
  <c r="J1232" i="1" a="1"/>
  <c r="J1232" i="1"/>
  <c r="F1236" i="1" a="1"/>
  <c r="F1236" i="1"/>
  <c r="I1228" i="1" a="1"/>
  <c r="I1228" i="1"/>
  <c r="J1227" i="1" a="1"/>
  <c r="J1227" i="1"/>
  <c r="I1227" i="1" a="1"/>
  <c r="I1227" i="1" s="1"/>
  <c r="H1223" i="1" a="1"/>
  <c r="H1223" i="1" s="1"/>
  <c r="K1221" i="1" a="1"/>
  <c r="K1221" i="1" s="1"/>
  <c r="G1231" i="1" a="1"/>
  <c r="G1231" i="1" s="1"/>
  <c r="J1230" i="1" a="1"/>
  <c r="J1230" i="1" s="1"/>
  <c r="F1225" i="1" a="1"/>
  <c r="F1225" i="1" s="1"/>
  <c r="G1221" i="1" a="1"/>
  <c r="G1221" i="1" s="1"/>
  <c r="H1230" i="1" a="1"/>
  <c r="H1230" i="1" s="1"/>
  <c r="G1230" i="1" a="1"/>
  <c r="G1230" i="1" s="1"/>
  <c r="F1222" i="1" a="1"/>
  <c r="F1222" i="1"/>
  <c r="J1229" i="1" a="1"/>
  <c r="J1229" i="1"/>
  <c r="G1227" i="1" a="1"/>
  <c r="G1227" i="1"/>
  <c r="I1226" i="1" a="1"/>
  <c r="I1226" i="1"/>
  <c r="J1228" i="1" a="1"/>
  <c r="J1228" i="1" s="1"/>
  <c r="F1228" i="1" a="1"/>
  <c r="F1228" i="1"/>
  <c r="K1226" i="1" a="1"/>
  <c r="K1226" i="1" s="1"/>
  <c r="H1222" i="1" a="1"/>
  <c r="H1222" i="1" s="1"/>
  <c r="K1225" i="1" a="1"/>
  <c r="K1225" i="1" s="1"/>
  <c r="H1225" i="1" a="1"/>
  <c r="H1225" i="1" s="1"/>
  <c r="K1220" i="1" a="1"/>
  <c r="K1220" i="1" s="1"/>
  <c r="G1225" i="1" a="1"/>
  <c r="G1225" i="1" s="1"/>
  <c r="K1224" i="1" a="1"/>
  <c r="K1224" i="1" s="1"/>
  <c r="I1223" i="1" a="1"/>
  <c r="I1223" i="1"/>
  <c r="J1223" i="1" a="1"/>
  <c r="J1223" i="1" s="1"/>
  <c r="F1224" i="1" a="1"/>
  <c r="F1224" i="1"/>
  <c r="G1223" i="1" a="1"/>
  <c r="G1223" i="1" s="1"/>
  <c r="F1230" i="1" a="1"/>
  <c r="F1230" i="1" s="1"/>
  <c r="K1229" i="1" a="1"/>
  <c r="K1229" i="1"/>
  <c r="F1229" i="1" a="1"/>
  <c r="F1229" i="1" s="1"/>
  <c r="J1224" i="1" a="1"/>
  <c r="J1224" i="1" s="1"/>
  <c r="F1223" i="1" a="1"/>
  <c r="F1223" i="1" s="1"/>
  <c r="H1221" i="1" a="1"/>
  <c r="H1221" i="1" s="1"/>
  <c r="F1231" i="1" a="1"/>
  <c r="F1231" i="1"/>
  <c r="K1230" i="1" a="1"/>
  <c r="K1230" i="1" s="1"/>
  <c r="I1229" i="1" a="1"/>
  <c r="I1229" i="1" s="1"/>
  <c r="G1229" i="1" a="1"/>
  <c r="G1229" i="1"/>
  <c r="I1230" i="1" a="1"/>
  <c r="I1230" i="1" s="1"/>
  <c r="H1229" i="1" a="1"/>
  <c r="H1229" i="1" s="1"/>
  <c r="K1228" i="1" a="1"/>
  <c r="K1228" i="1" s="1"/>
  <c r="H1228" i="1" a="1"/>
  <c r="H1228" i="1" s="1"/>
  <c r="F1221" i="1" a="1"/>
  <c r="F1221" i="1"/>
  <c r="H1227" i="1" a="1"/>
  <c r="H1227" i="1" s="1"/>
  <c r="H1226" i="1" a="1"/>
  <c r="H1226" i="1" s="1"/>
  <c r="I1225" i="1" a="1"/>
  <c r="I1225" i="1" s="1"/>
  <c r="K1222" i="1" a="1"/>
  <c r="K1222" i="1"/>
  <c r="J1222" i="1" a="1"/>
  <c r="J1222" i="1"/>
  <c r="K1223" i="1" a="1"/>
  <c r="K1223" i="1" s="1"/>
  <c r="J1225" i="1" a="1"/>
  <c r="J1225" i="1" s="1"/>
  <c r="I1222" i="1" a="1"/>
  <c r="I1222" i="1"/>
  <c r="G1222" i="1" a="1"/>
  <c r="G1222" i="1" s="1"/>
  <c r="K1227" i="1" a="1"/>
  <c r="K1227" i="1" s="1"/>
  <c r="F1227" i="1" a="1"/>
  <c r="F1227" i="1" s="1"/>
  <c r="J1221" i="1" a="1"/>
  <c r="J1221" i="1" s="1"/>
  <c r="G1224" i="1" a="1"/>
  <c r="G1224" i="1"/>
  <c r="G1226" i="1" a="1"/>
  <c r="G1226" i="1" s="1"/>
  <c r="H1224" i="1" a="1"/>
  <c r="H1224" i="1" s="1"/>
  <c r="G1228" i="1" a="1"/>
  <c r="G1228" i="1" s="1"/>
  <c r="I1224" i="1" a="1"/>
  <c r="I1224" i="1"/>
  <c r="J1226" i="1" a="1"/>
  <c r="J1226" i="1"/>
  <c r="I1221" i="1" a="1"/>
  <c r="I1221" i="1" s="1"/>
  <c r="F1226" i="1" a="1"/>
  <c r="F1226" i="1" s="1"/>
  <c r="H1231" i="1" a="1"/>
  <c r="H1231" i="1" s="1"/>
  <c r="G1217" i="1" a="1"/>
  <c r="G1217" i="1" s="1"/>
  <c r="I1216" i="1" a="1"/>
  <c r="I1216" i="1" s="1"/>
  <c r="J1216" i="1" a="1"/>
  <c r="J1216" i="1" s="1"/>
  <c r="F1216" i="1" a="1"/>
  <c r="F1216" i="1" s="1"/>
  <c r="I1213" i="1" a="1"/>
  <c r="I1213" i="1"/>
  <c r="H1215" i="1" a="1"/>
  <c r="H1215" i="1" s="1"/>
  <c r="H1214" i="1" a="1"/>
  <c r="H1214" i="1"/>
  <c r="G1214" i="1" a="1"/>
  <c r="G1214" i="1" s="1"/>
  <c r="I1212" i="1" a="1"/>
  <c r="I1212" i="1"/>
  <c r="G1212" i="1" a="1"/>
  <c r="G1212" i="1"/>
  <c r="F1212" i="1" a="1"/>
  <c r="F1212" i="1" s="1"/>
  <c r="I1210" i="1" a="1"/>
  <c r="I1210" i="1" s="1"/>
  <c r="F1220" i="1" a="1"/>
  <c r="F1220" i="1" s="1"/>
  <c r="J1213" i="1" a="1"/>
  <c r="J1213" i="1" s="1"/>
  <c r="K1219" i="1" a="1"/>
  <c r="K1219" i="1" s="1"/>
  <c r="G1218" i="1" a="1"/>
  <c r="G1218" i="1" s="1"/>
  <c r="I1219" i="1" a="1"/>
  <c r="I1219" i="1" s="1"/>
  <c r="F1219" i="1" a="1"/>
  <c r="F1219" i="1" s="1"/>
  <c r="I1218" i="1" a="1"/>
  <c r="I1218" i="1" s="1"/>
  <c r="K1217" i="1" a="1"/>
  <c r="K1217" i="1"/>
  <c r="K1213" i="1" a="1"/>
  <c r="K1213" i="1" s="1"/>
  <c r="K1214" i="1" a="1"/>
  <c r="K1214" i="1"/>
  <c r="K1215" i="1" a="1"/>
  <c r="K1215" i="1"/>
  <c r="G1215" i="1" a="1"/>
  <c r="G1215" i="1" s="1"/>
  <c r="G1210" i="1" a="1"/>
  <c r="G1210" i="1"/>
  <c r="K1209" i="1" a="1"/>
  <c r="K1209" i="1" s="1"/>
  <c r="G1216" i="1" a="1"/>
  <c r="G1216" i="1" s="1"/>
  <c r="K1212" i="1" a="1"/>
  <c r="K1212" i="1" s="1"/>
  <c r="F1210" i="1" a="1"/>
  <c r="F1210" i="1" s="1"/>
  <c r="K1210" i="1" a="1"/>
  <c r="K1210" i="1" s="1"/>
  <c r="H1219" i="1" a="1"/>
  <c r="H1219" i="1" s="1"/>
  <c r="G1219" i="1" a="1"/>
  <c r="G1219" i="1" s="1"/>
  <c r="K1218" i="1" a="1"/>
  <c r="K1218" i="1"/>
  <c r="J1218" i="1" a="1"/>
  <c r="J1218" i="1" s="1"/>
  <c r="I1217" i="1" a="1"/>
  <c r="I1217" i="1"/>
  <c r="K1216" i="1" a="1"/>
  <c r="K1216" i="1" s="1"/>
  <c r="I1215" i="1" a="1"/>
  <c r="I1215" i="1" s="1"/>
  <c r="J1214" i="1" a="1"/>
  <c r="J1214" i="1"/>
  <c r="F1213" i="1" a="1"/>
  <c r="F1213" i="1" s="1"/>
  <c r="F1214" i="1" a="1"/>
  <c r="F1214" i="1" s="1"/>
  <c r="H1213" i="1" a="1"/>
  <c r="H1213" i="1" s="1"/>
  <c r="J1217" i="1" a="1"/>
  <c r="J1217" i="1" s="1"/>
  <c r="H1216" i="1" a="1"/>
  <c r="H1216" i="1"/>
  <c r="I1214" i="1" a="1"/>
  <c r="I1214" i="1" s="1"/>
  <c r="J1210" i="1" a="1"/>
  <c r="J1210" i="1" s="1"/>
  <c r="H1217" i="1" a="1"/>
  <c r="H1217" i="1"/>
  <c r="J1215" i="1" a="1"/>
  <c r="J1215" i="1" s="1"/>
  <c r="F1215" i="1" a="1"/>
  <c r="F1215" i="1" s="1"/>
  <c r="J1220" i="1" a="1"/>
  <c r="J1220" i="1" s="1"/>
  <c r="G1213" i="1" a="1"/>
  <c r="G1213" i="1" s="1"/>
  <c r="H1212" i="1" a="1"/>
  <c r="H1212" i="1"/>
  <c r="I1220" i="1" a="1"/>
  <c r="I1220" i="1" s="1"/>
  <c r="J1212" i="1" a="1"/>
  <c r="J1212" i="1" s="1"/>
  <c r="H1220" i="1" a="1"/>
  <c r="H1220" i="1" s="1"/>
  <c r="F1218" i="1" a="1"/>
  <c r="F1218" i="1"/>
  <c r="H1218" i="1" a="1"/>
  <c r="H1218" i="1"/>
  <c r="H1210" i="1" a="1"/>
  <c r="H1210" i="1" s="1"/>
  <c r="G1220" i="1" a="1"/>
  <c r="G1220" i="1" s="1"/>
  <c r="J1219" i="1" a="1"/>
  <c r="J1219" i="1"/>
  <c r="F1217" i="1" a="1"/>
  <c r="F1217" i="1" s="1"/>
  <c r="G1198" i="1" a="1"/>
  <c r="G1198" i="1" s="1"/>
  <c r="G1197" i="1" a="1"/>
  <c r="G1197" i="1" s="1"/>
  <c r="I1196" i="1" a="1"/>
  <c r="I1196" i="1" s="1"/>
  <c r="H1206" i="1" a="1"/>
  <c r="H1206" i="1"/>
  <c r="K1199" i="1" a="1"/>
  <c r="K1199" i="1" s="1"/>
  <c r="H1199" i="1" a="1"/>
  <c r="H1199" i="1" s="1"/>
  <c r="J1200" i="1" a="1"/>
  <c r="J1200" i="1" s="1"/>
  <c r="G1200" i="1" a="1"/>
  <c r="G1200" i="1"/>
  <c r="I1197" i="1" a="1"/>
  <c r="I1197" i="1"/>
  <c r="J1198" i="1" a="1"/>
  <c r="J1198" i="1" s="1"/>
  <c r="H1208" i="1" a="1"/>
  <c r="H1208" i="1" s="1"/>
  <c r="G1208" i="1" a="1"/>
  <c r="G1208" i="1" s="1"/>
  <c r="K1207" i="1" a="1"/>
  <c r="K1207" i="1" s="1"/>
  <c r="J1207" i="1" a="1"/>
  <c r="J1207" i="1" s="1"/>
  <c r="I1207" i="1" a="1"/>
  <c r="I1207" i="1" s="1"/>
  <c r="H1207" i="1" a="1"/>
  <c r="H1207" i="1" s="1"/>
  <c r="G1207" i="1" a="1"/>
  <c r="G1207" i="1"/>
  <c r="G1206" i="1" a="1"/>
  <c r="G1206" i="1" s="1"/>
  <c r="I1200" i="1" a="1"/>
  <c r="I1200" i="1"/>
  <c r="F1200" i="1" a="1"/>
  <c r="F1200" i="1" s="1"/>
  <c r="F1199" i="1" a="1"/>
  <c r="F1199" i="1"/>
  <c r="J1199" i="1" a="1"/>
  <c r="J1199" i="1"/>
  <c r="H1198" i="1" a="1"/>
  <c r="H1198" i="1" s="1"/>
  <c r="H1197" i="1" a="1"/>
  <c r="H1197" i="1" s="1"/>
  <c r="K1197" i="1" a="1"/>
  <c r="K1197" i="1" s="1"/>
  <c r="G1199" i="1" a="1"/>
  <c r="G1199" i="1" s="1"/>
  <c r="K1198" i="1" a="1"/>
  <c r="K1198" i="1" s="1"/>
  <c r="J1206" i="1" a="1"/>
  <c r="J1206" i="1" s="1"/>
  <c r="I1199" i="1" a="1"/>
  <c r="I1199" i="1" s="1"/>
  <c r="I1206" i="1" a="1"/>
  <c r="I1206" i="1" s="1"/>
  <c r="F1206" i="1" a="1"/>
  <c r="F1206" i="1" s="1"/>
  <c r="J1196" i="1" a="1"/>
  <c r="J1196" i="1"/>
  <c r="H1196" i="1" a="1"/>
  <c r="H1196" i="1" s="1"/>
  <c r="K1196" i="1" a="1"/>
  <c r="K1196" i="1"/>
  <c r="I1198" i="1" a="1"/>
  <c r="I1198" i="1"/>
  <c r="K1200" i="1" a="1"/>
  <c r="K1200" i="1" s="1"/>
  <c r="H1200" i="1" a="1"/>
  <c r="H1200" i="1"/>
  <c r="F1197" i="1" a="1"/>
  <c r="F1197" i="1" s="1"/>
  <c r="F1198" i="1" a="1"/>
  <c r="F1198" i="1" s="1"/>
  <c r="J1197" i="1" a="1"/>
  <c r="J1197" i="1" s="1"/>
  <c r="J1209" i="1" a="1"/>
  <c r="J1209" i="1" s="1"/>
  <c r="I1209" i="1" a="1"/>
  <c r="I1209" i="1" s="1"/>
  <c r="H1209" i="1" a="1"/>
  <c r="H1209" i="1" s="1"/>
  <c r="G1209" i="1" a="1"/>
  <c r="G1209" i="1" s="1"/>
  <c r="F1209" i="1" a="1"/>
  <c r="F1209" i="1"/>
  <c r="K1208" i="1" a="1"/>
  <c r="K1208" i="1" s="1"/>
  <c r="J1208" i="1" a="1"/>
  <c r="J1208" i="1"/>
  <c r="I1208" i="1" a="1"/>
  <c r="I1208" i="1" s="1"/>
  <c r="F1208" i="1" a="1"/>
  <c r="F1208" i="1" s="1"/>
  <c r="F1207" i="1" a="1"/>
  <c r="F1207" i="1"/>
  <c r="K1206" i="1" a="1"/>
  <c r="K1206" i="1" s="1"/>
  <c r="I1189" i="1" a="1"/>
  <c r="I1189" i="1" s="1"/>
  <c r="H1186" i="1" a="1"/>
  <c r="H1186" i="1" s="1"/>
  <c r="H1188" i="1" a="1"/>
  <c r="H1188" i="1" s="1"/>
  <c r="H1187" i="1" a="1"/>
  <c r="H1187" i="1"/>
  <c r="I1191" i="1" a="1"/>
  <c r="I1191" i="1" s="1"/>
  <c r="G1196" i="1" a="1"/>
  <c r="G1196" i="1" s="1"/>
  <c r="G1190" i="1" a="1"/>
  <c r="G1190" i="1"/>
  <c r="I1194" i="1" a="1"/>
  <c r="I1194" i="1" s="1"/>
  <c r="J1192" i="1" a="1"/>
  <c r="J1192" i="1" s="1"/>
  <c r="F1196" i="1" a="1"/>
  <c r="F1196" i="1" s="1"/>
  <c r="H1192" i="1" a="1"/>
  <c r="H1192" i="1" s="1"/>
  <c r="K1195" i="1" a="1"/>
  <c r="K1195" i="1"/>
  <c r="G1192" i="1" a="1"/>
  <c r="G1192" i="1" s="1"/>
  <c r="J1195" i="1" a="1"/>
  <c r="J1195" i="1" s="1"/>
  <c r="K1186" i="1" a="1"/>
  <c r="K1186" i="1" s="1"/>
  <c r="I1195" i="1" a="1"/>
  <c r="I1195" i="1"/>
  <c r="F1195" i="1" a="1"/>
  <c r="F1195" i="1"/>
  <c r="K1194" i="1" a="1"/>
  <c r="K1194" i="1" s="1"/>
  <c r="J1194" i="1" a="1"/>
  <c r="J1194" i="1" s="1"/>
  <c r="H1194" i="1" a="1"/>
  <c r="H1194" i="1"/>
  <c r="G1194" i="1" a="1"/>
  <c r="G1194" i="1" s="1"/>
  <c r="F1194" i="1" a="1"/>
  <c r="F1194" i="1" s="1"/>
  <c r="H1191" i="1" a="1"/>
  <c r="H1191" i="1" s="1"/>
  <c r="F1191" i="1" a="1"/>
  <c r="F1191" i="1" s="1"/>
  <c r="F1190" i="1" a="1"/>
  <c r="F1190" i="1"/>
  <c r="F1188" i="1" a="1"/>
  <c r="F1188" i="1" s="1"/>
  <c r="I1188" i="1" a="1"/>
  <c r="I1188" i="1" s="1"/>
  <c r="K1193" i="1" a="1"/>
  <c r="K1193" i="1" s="1"/>
  <c r="K1188" i="1" a="1"/>
  <c r="K1188" i="1"/>
  <c r="G1187" i="1" a="1"/>
  <c r="G1187" i="1"/>
  <c r="J1185" i="1" a="1"/>
  <c r="J1185" i="1"/>
  <c r="J1193" i="1" a="1"/>
  <c r="J1193" i="1" s="1"/>
  <c r="I1193" i="1" a="1"/>
  <c r="I1193" i="1" s="1"/>
  <c r="K1187" i="1" a="1"/>
  <c r="K1187" i="1" s="1"/>
  <c r="G1193" i="1" a="1"/>
  <c r="G1193" i="1"/>
  <c r="K1191" i="1" a="1"/>
  <c r="K1191" i="1" s="1"/>
  <c r="H1193" i="1" a="1"/>
  <c r="H1193" i="1" s="1"/>
  <c r="J1187" i="1" a="1"/>
  <c r="J1187" i="1"/>
  <c r="F1193" i="1" a="1"/>
  <c r="F1193" i="1" s="1"/>
  <c r="K1190" i="1" a="1"/>
  <c r="K1190" i="1"/>
  <c r="H1189" i="1" a="1"/>
  <c r="H1189" i="1" s="1"/>
  <c r="G1186" i="1" a="1"/>
  <c r="G1186" i="1"/>
  <c r="K1192" i="1" a="1"/>
  <c r="K1192" i="1"/>
  <c r="G1188" i="1" a="1"/>
  <c r="G1188" i="1"/>
  <c r="J1186" i="1" a="1"/>
  <c r="J1186" i="1" s="1"/>
  <c r="F1192" i="1" a="1"/>
  <c r="F1192" i="1" s="1"/>
  <c r="J1190" i="1" a="1"/>
  <c r="J1190" i="1" s="1"/>
  <c r="K1189" i="1" a="1"/>
  <c r="K1189" i="1" s="1"/>
  <c r="K1185" i="1" a="1"/>
  <c r="K1185" i="1" s="1"/>
  <c r="F1189" i="1" a="1"/>
  <c r="F1189" i="1" s="1"/>
  <c r="J1188" i="1" a="1"/>
  <c r="J1188" i="1" s="1"/>
  <c r="I1192" i="1" a="1"/>
  <c r="I1192" i="1" s="1"/>
  <c r="G1191" i="1" a="1"/>
  <c r="G1191" i="1"/>
  <c r="F1187" i="1" a="1"/>
  <c r="F1187" i="1" s="1"/>
  <c r="I1190" i="1" a="1"/>
  <c r="I1190" i="1" s="1"/>
  <c r="I1187" i="1" a="1"/>
  <c r="I1187" i="1"/>
  <c r="I1186" i="1" a="1"/>
  <c r="I1186" i="1" s="1"/>
  <c r="J1191" i="1" a="1"/>
  <c r="J1191" i="1" s="1"/>
  <c r="H1195" i="1" a="1"/>
  <c r="H1195" i="1"/>
  <c r="G1195" i="1" a="1"/>
  <c r="G1195" i="1" s="1"/>
  <c r="H1190" i="1" a="1"/>
  <c r="H1190" i="1"/>
  <c r="G1189" i="1" a="1"/>
  <c r="G1189" i="1" s="1"/>
  <c r="F1186" i="1" a="1"/>
  <c r="F1186" i="1" s="1"/>
  <c r="J1189" i="1" a="1"/>
  <c r="J1189" i="1" s="1"/>
  <c r="H1175" i="1" a="1"/>
  <c r="H1175" i="1" s="1"/>
  <c r="F1175" i="1" a="1"/>
  <c r="F1175" i="1" s="1"/>
  <c r="K1174" i="1" a="1"/>
  <c r="K1174" i="1" s="1"/>
  <c r="J1173" i="1" a="1"/>
  <c r="J1173" i="1"/>
  <c r="I1175" i="1" a="1"/>
  <c r="I1175" i="1" s="1"/>
  <c r="F1174" i="1" a="1"/>
  <c r="F1174" i="1" s="1"/>
  <c r="I1185" i="1" a="1"/>
  <c r="I1185" i="1"/>
  <c r="H1185" i="1" a="1"/>
  <c r="H1185" i="1"/>
  <c r="F1185" i="1" a="1"/>
  <c r="F1185" i="1"/>
  <c r="K1177" i="1" a="1"/>
  <c r="K1177" i="1" s="1"/>
  <c r="H1174" i="1" a="1"/>
  <c r="H1174" i="1" s="1"/>
  <c r="G1173" i="1" a="1"/>
  <c r="G1173" i="1"/>
  <c r="H1177" i="1" a="1"/>
  <c r="H1177" i="1" s="1"/>
  <c r="G1177" i="1" a="1"/>
  <c r="G1177" i="1" s="1"/>
  <c r="J1174" i="1" a="1"/>
  <c r="J1174" i="1" s="1"/>
  <c r="I1173" i="1" a="1"/>
  <c r="I1173" i="1" s="1"/>
  <c r="K1184" i="1" a="1"/>
  <c r="K1184" i="1" s="1"/>
  <c r="J1184" i="1" a="1"/>
  <c r="J1184" i="1" s="1"/>
  <c r="G1176" i="1" a="1"/>
  <c r="G1176" i="1" s="1"/>
  <c r="I1177" i="1" a="1"/>
  <c r="I1177" i="1"/>
  <c r="I1176" i="1" a="1"/>
  <c r="I1176" i="1"/>
  <c r="K1175" i="1" a="1"/>
  <c r="K1175" i="1"/>
  <c r="K1183" i="1" a="1"/>
  <c r="K1183" i="1" s="1"/>
  <c r="I1183" i="1" a="1"/>
  <c r="I1183" i="1"/>
  <c r="K1176" i="1" a="1"/>
  <c r="K1176" i="1"/>
  <c r="F1183" i="1" a="1"/>
  <c r="F1183" i="1" s="1"/>
  <c r="H1176" i="1" a="1"/>
  <c r="H1176" i="1" s="1"/>
  <c r="J1177" i="1" a="1"/>
  <c r="J1177" i="1" s="1"/>
  <c r="G1175" i="1" a="1"/>
  <c r="G1175" i="1" s="1"/>
  <c r="J1175" i="1" a="1"/>
  <c r="J1175" i="1" s="1"/>
  <c r="F1176" i="1" a="1"/>
  <c r="F1176" i="1" s="1"/>
  <c r="G1174" i="1" a="1"/>
  <c r="G1174" i="1" s="1"/>
  <c r="J1172" i="1" a="1"/>
  <c r="J1172" i="1"/>
  <c r="F1177" i="1" a="1"/>
  <c r="F1177" i="1"/>
  <c r="J1176" i="1" a="1"/>
  <c r="J1176" i="1" s="1"/>
  <c r="K1173" i="1" a="1"/>
  <c r="K1173" i="1" s="1"/>
  <c r="K1172" i="1" a="1"/>
  <c r="K1172" i="1"/>
  <c r="G1185" i="1" a="1"/>
  <c r="G1185" i="1"/>
  <c r="I1184" i="1" a="1"/>
  <c r="I1184" i="1" s="1"/>
  <c r="H1184" i="1" a="1"/>
  <c r="H1184" i="1" s="1"/>
  <c r="G1184" i="1" a="1"/>
  <c r="G1184" i="1" s="1"/>
  <c r="J1183" i="1" a="1"/>
  <c r="J1183" i="1"/>
  <c r="G1183" i="1" a="1"/>
  <c r="G1183" i="1" s="1"/>
  <c r="I1174" i="1" a="1"/>
  <c r="I1174" i="1" s="1"/>
  <c r="H1173" i="1" a="1"/>
  <c r="H1173" i="1" s="1"/>
  <c r="F1173" i="1" a="1"/>
  <c r="F1173" i="1"/>
  <c r="F1184" i="1" a="1"/>
  <c r="F1184" i="1" s="1"/>
  <c r="H1183" i="1" a="1"/>
  <c r="H1183" i="1" s="1"/>
  <c r="I1165" i="1" a="1"/>
  <c r="I1165" i="1" s="1"/>
  <c r="J1164" i="1" a="1"/>
  <c r="J1164" i="1"/>
  <c r="K1164" i="1" a="1"/>
  <c r="K1164" i="1"/>
  <c r="F1167" i="1" a="1"/>
  <c r="F1167" i="1" s="1"/>
  <c r="G1162" i="1" a="1"/>
  <c r="G1162" i="1" s="1"/>
  <c r="F1172" i="1" a="1"/>
  <c r="F1172" i="1"/>
  <c r="I1164" i="1" a="1"/>
  <c r="I1164" i="1"/>
  <c r="G1172" i="1" a="1"/>
  <c r="G1172" i="1" s="1"/>
  <c r="J1165" i="1" a="1"/>
  <c r="J1165" i="1" s="1"/>
  <c r="K1171" i="1" a="1"/>
  <c r="K1171" i="1" s="1"/>
  <c r="J1171" i="1" a="1"/>
  <c r="J1171" i="1" s="1"/>
  <c r="I1171" i="1" a="1"/>
  <c r="I1171" i="1" s="1"/>
  <c r="H1171" i="1" a="1"/>
  <c r="H1171" i="1" s="1"/>
  <c r="H1164" i="1" a="1"/>
  <c r="H1164" i="1" s="1"/>
  <c r="F1166" i="1" a="1"/>
  <c r="F1166" i="1"/>
  <c r="G1171" i="1" a="1"/>
  <c r="G1171" i="1"/>
  <c r="G1170" i="1" a="1"/>
  <c r="G1170" i="1" s="1"/>
  <c r="F1170" i="1" a="1"/>
  <c r="F1170" i="1"/>
  <c r="F1165" i="1" a="1"/>
  <c r="F1165" i="1"/>
  <c r="F1171" i="1" a="1"/>
  <c r="F1171" i="1"/>
  <c r="G1164" i="1" a="1"/>
  <c r="G1164" i="1" s="1"/>
  <c r="F1168" i="1" a="1"/>
  <c r="F1168" i="1" s="1"/>
  <c r="I1170" i="1" a="1"/>
  <c r="I1170" i="1" s="1"/>
  <c r="G1169" i="1" a="1"/>
  <c r="G1169" i="1" s="1"/>
  <c r="I1167" i="1" a="1"/>
  <c r="I1167" i="1" s="1"/>
  <c r="J1167" i="1" a="1"/>
  <c r="J1167" i="1" s="1"/>
  <c r="J1163" i="1" a="1"/>
  <c r="J1163" i="1" s="1"/>
  <c r="J1166" i="1" a="1"/>
  <c r="J1166" i="1"/>
  <c r="K1170" i="1" a="1"/>
  <c r="K1170" i="1" s="1"/>
  <c r="I1163" i="1" a="1"/>
  <c r="I1163" i="1" s="1"/>
  <c r="J1170" i="1" a="1"/>
  <c r="J1170" i="1"/>
  <c r="H1170" i="1" a="1"/>
  <c r="H1170" i="1"/>
  <c r="I1166" i="1" a="1"/>
  <c r="I1166" i="1"/>
  <c r="F1164" i="1" a="1"/>
  <c r="F1164" i="1" s="1"/>
  <c r="F1169" i="1" a="1"/>
  <c r="F1169" i="1" s="1"/>
  <c r="H1163" i="1" a="1"/>
  <c r="H1163" i="1"/>
  <c r="H1167" i="1" a="1"/>
  <c r="H1167" i="1" s="1"/>
  <c r="K1166" i="1" a="1"/>
  <c r="K1166" i="1" s="1"/>
  <c r="K1169" i="1" a="1"/>
  <c r="K1169" i="1" s="1"/>
  <c r="H1169" i="1" a="1"/>
  <c r="H1169" i="1" s="1"/>
  <c r="I1168" i="1" a="1"/>
  <c r="I1168" i="1" s="1"/>
  <c r="H1168" i="1" a="1"/>
  <c r="H1168" i="1" s="1"/>
  <c r="H1162" i="1" a="1"/>
  <c r="H1162" i="1"/>
  <c r="F1162" i="1" a="1"/>
  <c r="F1162" i="1"/>
  <c r="G1168" i="1" a="1"/>
  <c r="G1168" i="1"/>
  <c r="K1165" i="1" a="1"/>
  <c r="K1165" i="1"/>
  <c r="I1169" i="1" a="1"/>
  <c r="I1169" i="1" s="1"/>
  <c r="G1165" i="1" a="1"/>
  <c r="G1165" i="1"/>
  <c r="G1163" i="1" a="1"/>
  <c r="G1163" i="1"/>
  <c r="J1168" i="1" a="1"/>
  <c r="J1168" i="1" s="1"/>
  <c r="H1165" i="1" a="1"/>
  <c r="H1165" i="1" s="1"/>
  <c r="J1169" i="1" a="1"/>
  <c r="J1169" i="1"/>
  <c r="K1168" i="1" a="1"/>
  <c r="K1168" i="1" s="1"/>
  <c r="K1167" i="1" a="1"/>
  <c r="K1167" i="1" s="1"/>
  <c r="G1167" i="1" a="1"/>
  <c r="G1167" i="1" s="1"/>
  <c r="H1166" i="1" a="1"/>
  <c r="H1166" i="1" s="1"/>
  <c r="G1166" i="1" a="1"/>
  <c r="G1166" i="1" s="1"/>
  <c r="J1162" i="1" a="1"/>
  <c r="J1162" i="1"/>
  <c r="I1162" i="1" a="1"/>
  <c r="I1162" i="1" s="1"/>
  <c r="K1162" i="1" a="1"/>
  <c r="K1162" i="1" s="1"/>
  <c r="K1163" i="1" a="1"/>
  <c r="K1163" i="1"/>
  <c r="I1172" i="1" a="1"/>
  <c r="I1172" i="1"/>
  <c r="F1163" i="1" a="1"/>
  <c r="F1163" i="1"/>
  <c r="H1172" i="1" a="1"/>
  <c r="H1172" i="1" s="1"/>
  <c r="K1153" i="1" a="1"/>
  <c r="K1153" i="1" s="1"/>
  <c r="H1152" i="1" a="1"/>
  <c r="H1152" i="1"/>
  <c r="I1152" i="1" a="1"/>
  <c r="I1152" i="1" s="1"/>
  <c r="J1154" i="1" a="1"/>
  <c r="J1154" i="1" s="1"/>
  <c r="J1148" i="1" a="1"/>
  <c r="J1148" i="1" s="1"/>
  <c r="J1151" i="1" a="1"/>
  <c r="J1151" i="1" s="1"/>
  <c r="G1152" i="1" a="1"/>
  <c r="G1152" i="1"/>
  <c r="F1153" i="1" a="1"/>
  <c r="F1153" i="1" s="1"/>
  <c r="K1161" i="1" a="1"/>
  <c r="K1161" i="1" s="1"/>
  <c r="I1161" i="1" a="1"/>
  <c r="I1161" i="1" s="1"/>
  <c r="K1152" i="1" a="1"/>
  <c r="K1152" i="1" s="1"/>
  <c r="F1152" i="1" a="1"/>
  <c r="F1152" i="1"/>
  <c r="F1147" i="1" a="1"/>
  <c r="F1147" i="1"/>
  <c r="G1151" i="1" a="1"/>
  <c r="G1151" i="1"/>
  <c r="G1161" i="1" a="1"/>
  <c r="G1161" i="1"/>
  <c r="K1160" i="1" a="1"/>
  <c r="K1160" i="1" s="1"/>
  <c r="H1151" i="1" a="1"/>
  <c r="H1151" i="1"/>
  <c r="K1146" i="1" a="1"/>
  <c r="K1146" i="1" s="1"/>
  <c r="H1154" i="1" a="1"/>
  <c r="H1154" i="1" s="1"/>
  <c r="F1154" i="1" a="1"/>
  <c r="F1154" i="1" s="1"/>
  <c r="I1154" i="1" a="1"/>
  <c r="I1154" i="1" s="1"/>
  <c r="J1152" i="1" a="1"/>
  <c r="J1152" i="1" s="1"/>
  <c r="H1147" i="1" a="1"/>
  <c r="H1147" i="1" s="1"/>
  <c r="G1147" i="1" a="1"/>
  <c r="G1147" i="1" s="1"/>
  <c r="I1160" i="1" a="1"/>
  <c r="I1160" i="1"/>
  <c r="H1160" i="1" a="1"/>
  <c r="H1160" i="1"/>
  <c r="G1160" i="1" a="1"/>
  <c r="G1160" i="1"/>
  <c r="F1160" i="1" a="1"/>
  <c r="F1160" i="1" s="1"/>
  <c r="J1147" i="1" a="1"/>
  <c r="J1147" i="1" s="1"/>
  <c r="G1154" i="1" a="1"/>
  <c r="G1154" i="1"/>
  <c r="J1153" i="1" a="1"/>
  <c r="J1153" i="1" s="1"/>
  <c r="H1153" i="1" a="1"/>
  <c r="H1153" i="1" s="1"/>
  <c r="K1147" i="1" a="1"/>
  <c r="K1147" i="1" s="1"/>
  <c r="K1148" i="1" a="1"/>
  <c r="K1148" i="1" s="1"/>
  <c r="I1148" i="1" a="1"/>
  <c r="I1148" i="1"/>
  <c r="G1153" i="1" a="1"/>
  <c r="G1153" i="1" s="1"/>
  <c r="K1151" i="1" a="1"/>
  <c r="K1151" i="1" s="1"/>
  <c r="I1147" i="1" a="1"/>
  <c r="I1147" i="1"/>
  <c r="F1151" i="1" a="1"/>
  <c r="F1151" i="1"/>
  <c r="F1148" i="1" a="1"/>
  <c r="F1148" i="1" s="1"/>
  <c r="G1148" i="1" a="1"/>
  <c r="G1148" i="1" s="1"/>
  <c r="J1161" i="1" a="1"/>
  <c r="J1161" i="1" s="1"/>
  <c r="H1161" i="1" a="1"/>
  <c r="H1161" i="1"/>
  <c r="J1160" i="1" a="1"/>
  <c r="J1160" i="1" s="1"/>
  <c r="H1148" i="1" a="1"/>
  <c r="H1148" i="1" s="1"/>
  <c r="F1161" i="1" a="1"/>
  <c r="F1161" i="1" s="1"/>
  <c r="K1154" i="1" a="1"/>
  <c r="K1154" i="1"/>
  <c r="I1153" i="1" a="1"/>
  <c r="I1153" i="1"/>
  <c r="I1151" i="1" a="1"/>
  <c r="I1151" i="1" s="1"/>
  <c r="G1979" i="1" a="1"/>
  <c r="G1979" i="1" s="1"/>
  <c r="I1978" i="1" a="1"/>
  <c r="I1978" i="1" s="1"/>
  <c r="H1977" i="1" a="1"/>
  <c r="H1977" i="1" s="1"/>
  <c r="G1978" i="1" a="1"/>
  <c r="G1978" i="1" s="1"/>
  <c r="F1974" i="1" a="1"/>
  <c r="F1974" i="1" s="1"/>
  <c r="K1974" i="1" a="1"/>
  <c r="K1974" i="1" s="1"/>
  <c r="F1977" i="1" a="1"/>
  <c r="F1977" i="1"/>
  <c r="G1974" i="1" a="1"/>
  <c r="G1974" i="1" s="1"/>
  <c r="I1983" i="1" a="1"/>
  <c r="I1983" i="1" s="1"/>
  <c r="K1980" i="1" a="1"/>
  <c r="K1980" i="1" s="1"/>
  <c r="G1980" i="1" a="1"/>
  <c r="G1980" i="1"/>
  <c r="H1983" i="1" a="1"/>
  <c r="H1983" i="1"/>
  <c r="I1982" i="1" a="1"/>
  <c r="I1982" i="1" s="1"/>
  <c r="J1979" i="1" a="1"/>
  <c r="J1979" i="1" s="1"/>
  <c r="I1976" i="1" a="1"/>
  <c r="I1976" i="1" s="1"/>
  <c r="G1982" i="1" a="1"/>
  <c r="G1982" i="1" s="1"/>
  <c r="G1983" i="1" a="1"/>
  <c r="G1983" i="1" s="1"/>
  <c r="J1981" i="1" a="1"/>
  <c r="J1981" i="1" s="1"/>
  <c r="K1977" i="1" a="1"/>
  <c r="K1977" i="1" s="1"/>
  <c r="F1983" i="1" a="1"/>
  <c r="F1983" i="1"/>
  <c r="H1982" i="1" a="1"/>
  <c r="H1982" i="1" s="1"/>
  <c r="I1977" i="1" a="1"/>
  <c r="I1977" i="1" s="1"/>
  <c r="K1976" i="1" a="1"/>
  <c r="K1976" i="1" s="1"/>
  <c r="H1979" i="1" a="1"/>
  <c r="H1979" i="1"/>
  <c r="K1978" i="1" a="1"/>
  <c r="K1978" i="1"/>
  <c r="J1976" i="1" a="1"/>
  <c r="J1976" i="1" s="1"/>
  <c r="J1980" i="1" a="1"/>
  <c r="J1980" i="1" s="1"/>
  <c r="G1977" i="1" a="1"/>
  <c r="G1977" i="1" s="1"/>
  <c r="H1976" i="1" a="1"/>
  <c r="H1976" i="1" s="1"/>
  <c r="I1974" i="1" a="1"/>
  <c r="I1974" i="1" s="1"/>
  <c r="F1979" i="1" a="1"/>
  <c r="F1979" i="1" s="1"/>
  <c r="J1977" i="1" a="1"/>
  <c r="J1977" i="1" s="1"/>
  <c r="F1976" i="1" a="1"/>
  <c r="F1976" i="1" s="1"/>
  <c r="J1974" i="1" a="1"/>
  <c r="J1974" i="1" s="1"/>
  <c r="I1975" i="1" a="1"/>
  <c r="I1975" i="1" s="1"/>
  <c r="K1981" i="1" a="1"/>
  <c r="K1981" i="1" s="1"/>
  <c r="F1980" i="1" a="1"/>
  <c r="F1980" i="1"/>
  <c r="K1979" i="1" a="1"/>
  <c r="K1979" i="1"/>
  <c r="H1978" i="1" a="1"/>
  <c r="H1978" i="1" s="1"/>
  <c r="G1975" i="1" a="1"/>
  <c r="G1975" i="1"/>
  <c r="F1978" i="1" a="1"/>
  <c r="F1978" i="1" s="1"/>
  <c r="K1975" i="1" a="1"/>
  <c r="K1975" i="1" s="1"/>
  <c r="H1975" i="1" a="1"/>
  <c r="H1975" i="1" s="1"/>
  <c r="K1983" i="1" a="1"/>
  <c r="K1983" i="1" s="1"/>
  <c r="J1983" i="1" a="1"/>
  <c r="J1983" i="1" s="1"/>
  <c r="H1980" i="1" a="1"/>
  <c r="H1980" i="1" s="1"/>
  <c r="J1975" i="1" a="1"/>
  <c r="J1975" i="1" s="1"/>
  <c r="J1982" i="1" a="1"/>
  <c r="J1982" i="1"/>
  <c r="I1981" i="1" a="1"/>
  <c r="I1981" i="1" s="1"/>
  <c r="H1974" i="1" a="1"/>
  <c r="H1974" i="1"/>
  <c r="K1982" i="1" a="1"/>
  <c r="K1982" i="1" s="1"/>
  <c r="I1979" i="1" a="1"/>
  <c r="I1979" i="1" s="1"/>
  <c r="F1982" i="1" a="1"/>
  <c r="F1982" i="1"/>
  <c r="F1975" i="1" a="1"/>
  <c r="F1975" i="1" s="1"/>
  <c r="I1980" i="1" a="1"/>
  <c r="I1980" i="1" s="1"/>
  <c r="G1976" i="1" a="1"/>
  <c r="G1976" i="1" s="1"/>
  <c r="J1978" i="1" a="1"/>
  <c r="J1978" i="1" s="1"/>
  <c r="H1981" i="1" a="1"/>
  <c r="H1981" i="1"/>
  <c r="G1981" i="1" a="1"/>
  <c r="G1981" i="1" s="1"/>
  <c r="F1981" i="1" a="1"/>
  <c r="F1981" i="1" s="1"/>
  <c r="G1972" i="1" a="1"/>
  <c r="G1972" i="1" s="1"/>
  <c r="F1972" i="1" a="1"/>
  <c r="F1972" i="1" s="1"/>
  <c r="K1971" i="1" a="1"/>
  <c r="K1971" i="1" s="1"/>
  <c r="J1971" i="1" a="1"/>
  <c r="J1971" i="1" s="1"/>
  <c r="I1971" i="1" a="1"/>
  <c r="I1971" i="1" s="1"/>
  <c r="F1971" i="1" a="1"/>
  <c r="F1971" i="1"/>
  <c r="I1970" i="1" a="1"/>
  <c r="I1970" i="1" s="1"/>
  <c r="J1970" i="1" a="1"/>
  <c r="J1970" i="1" s="1"/>
  <c r="G1970" i="1" a="1"/>
  <c r="G1970" i="1" s="1"/>
  <c r="J1968" i="1" a="1"/>
  <c r="J1968" i="1"/>
  <c r="K1969" i="1" a="1"/>
  <c r="K1969" i="1"/>
  <c r="H1969" i="1" a="1"/>
  <c r="H1969" i="1" s="1"/>
  <c r="F1967" i="1" a="1"/>
  <c r="F1967" i="1" s="1"/>
  <c r="F1964" i="1" a="1"/>
  <c r="F1964" i="1" s="1"/>
  <c r="I1969" i="1" a="1"/>
  <c r="I1969" i="1" s="1"/>
  <c r="K1967" i="1" a="1"/>
  <c r="K1967" i="1" s="1"/>
  <c r="K1963" i="1" a="1"/>
  <c r="K1963" i="1" s="1"/>
  <c r="I1968" i="1" a="1"/>
  <c r="I1968" i="1" s="1"/>
  <c r="H1965" i="1" a="1"/>
  <c r="H1965" i="1"/>
  <c r="G1965" i="1" a="1"/>
  <c r="G1965" i="1"/>
  <c r="G1968" i="1" a="1"/>
  <c r="G1968" i="1" s="1"/>
  <c r="F1968" i="1" a="1"/>
  <c r="F1968" i="1" s="1"/>
  <c r="I1967" i="1" a="1"/>
  <c r="I1967" i="1"/>
  <c r="G1967" i="1" a="1"/>
  <c r="G1967" i="1"/>
  <c r="H1966" i="1" a="1"/>
  <c r="H1966" i="1" s="1"/>
  <c r="H1964" i="1" a="1"/>
  <c r="H1964" i="1" s="1"/>
  <c r="I1965" i="1" a="1"/>
  <c r="I1965" i="1" s="1"/>
  <c r="J1963" i="1" a="1"/>
  <c r="J1963" i="1" s="1"/>
  <c r="I1963" i="1" a="1"/>
  <c r="I1963" i="1" s="1"/>
  <c r="K1966" i="1" a="1"/>
  <c r="K1966" i="1" s="1"/>
  <c r="F1970" i="1" a="1"/>
  <c r="F1970" i="1" s="1"/>
  <c r="H1971" i="1" a="1"/>
  <c r="H1971" i="1"/>
  <c r="G1971" i="1" a="1"/>
  <c r="G1971" i="1" s="1"/>
  <c r="K1964" i="1" a="1"/>
  <c r="K1964" i="1" s="1"/>
  <c r="J1965" i="1" a="1"/>
  <c r="J1965" i="1" s="1"/>
  <c r="F1965" i="1" a="1"/>
  <c r="F1965" i="1"/>
  <c r="J1972" i="1" a="1"/>
  <c r="J1972" i="1"/>
  <c r="J1969" i="1" a="1"/>
  <c r="J1969" i="1" s="1"/>
  <c r="H1967" i="1" a="1"/>
  <c r="H1967" i="1" s="1"/>
  <c r="J1964" i="1" a="1"/>
  <c r="J1964" i="1"/>
  <c r="H1968" i="1" a="1"/>
  <c r="H1968" i="1" s="1"/>
  <c r="G1969" i="1" a="1"/>
  <c r="G1969" i="1" s="1"/>
  <c r="J1966" i="1" a="1"/>
  <c r="J1966" i="1" s="1"/>
  <c r="I1972" i="1" a="1"/>
  <c r="I1972" i="1" s="1"/>
  <c r="I1964" i="1" a="1"/>
  <c r="I1964" i="1" s="1"/>
  <c r="K1970" i="1" a="1"/>
  <c r="K1970" i="1" s="1"/>
  <c r="F1969" i="1" a="1"/>
  <c r="F1969" i="1"/>
  <c r="I1966" i="1" a="1"/>
  <c r="I1966" i="1" s="1"/>
  <c r="G1966" i="1" a="1"/>
  <c r="G1966" i="1"/>
  <c r="K1968" i="1" a="1"/>
  <c r="K1968" i="1"/>
  <c r="G1964" i="1" a="1"/>
  <c r="G1964" i="1" s="1"/>
  <c r="J1967" i="1" a="1"/>
  <c r="J1967" i="1"/>
  <c r="F1966" i="1" a="1"/>
  <c r="F1966" i="1"/>
  <c r="H1970" i="1" a="1"/>
  <c r="H1970" i="1" s="1"/>
  <c r="K1965" i="1" a="1"/>
  <c r="K1965" i="1" s="1"/>
  <c r="K1972" i="1" a="1"/>
  <c r="K1972" i="1" s="1"/>
  <c r="H1972" i="1" a="1"/>
  <c r="H1972" i="1" s="1"/>
  <c r="I1962" i="1" a="1"/>
  <c r="I1962" i="1" s="1"/>
  <c r="H1962" i="1" a="1"/>
  <c r="H1962" i="1" s="1"/>
  <c r="G1962" i="1" a="1"/>
  <c r="G1962" i="1"/>
  <c r="H1957" i="1" a="1"/>
  <c r="H1957" i="1" s="1"/>
  <c r="K1952" i="1" a="1"/>
  <c r="K1952" i="1"/>
  <c r="G1960" i="1" a="1"/>
  <c r="G1960" i="1" s="1"/>
  <c r="I1960" i="1" a="1"/>
  <c r="I1960" i="1" s="1"/>
  <c r="K1959" i="1" a="1"/>
  <c r="K1959" i="1"/>
  <c r="F1962" i="1" a="1"/>
  <c r="F1962" i="1"/>
  <c r="H1953" i="1" a="1"/>
  <c r="H1953" i="1" s="1"/>
  <c r="F1959" i="1" a="1"/>
  <c r="F1959" i="1" s="1"/>
  <c r="K1956" i="1" a="1"/>
  <c r="K1956" i="1" s="1"/>
  <c r="F1958" i="1" a="1"/>
  <c r="F1958" i="1"/>
  <c r="H1956" i="1" a="1"/>
  <c r="H1956" i="1" s="1"/>
  <c r="K1961" i="1" a="1"/>
  <c r="K1961" i="1" s="1"/>
  <c r="J1961" i="1" a="1"/>
  <c r="J1961" i="1" s="1"/>
  <c r="K1957" i="1" a="1"/>
  <c r="K1957" i="1" s="1"/>
  <c r="I1961" i="1" a="1"/>
  <c r="I1961" i="1" s="1"/>
  <c r="I1953" i="1" a="1"/>
  <c r="I1953" i="1" s="1"/>
  <c r="H1961" i="1" a="1"/>
  <c r="H1961" i="1" s="1"/>
  <c r="F1961" i="1" a="1"/>
  <c r="F1961" i="1"/>
  <c r="K1960" i="1" a="1"/>
  <c r="K1960" i="1" s="1"/>
  <c r="G1953" i="1" a="1"/>
  <c r="G1953" i="1" s="1"/>
  <c r="J1960" i="1" a="1"/>
  <c r="J1960" i="1" s="1"/>
  <c r="I1956" i="1" a="1"/>
  <c r="I1956" i="1"/>
  <c r="H1958" i="1" a="1"/>
  <c r="H1958" i="1"/>
  <c r="J1953" i="1" a="1"/>
  <c r="J1953" i="1" s="1"/>
  <c r="J1957" i="1" a="1"/>
  <c r="J1957" i="1" s="1"/>
  <c r="H1960" i="1" a="1"/>
  <c r="H1960" i="1" s="1"/>
  <c r="F1956" i="1" a="1"/>
  <c r="F1956" i="1" s="1"/>
  <c r="G1955" i="1" a="1"/>
  <c r="G1955" i="1" s="1"/>
  <c r="F1954" i="1" a="1"/>
  <c r="F1954" i="1" s="1"/>
  <c r="J1958" i="1" a="1"/>
  <c r="J1958" i="1" s="1"/>
  <c r="J1959" i="1" a="1"/>
  <c r="J1959" i="1"/>
  <c r="K1953" i="1" a="1"/>
  <c r="K1953" i="1" s="1"/>
  <c r="K1958" i="1" a="1"/>
  <c r="K1958" i="1" s="1"/>
  <c r="J1956" i="1" a="1"/>
  <c r="J1956" i="1" s="1"/>
  <c r="J1954" i="1" a="1"/>
  <c r="J1954" i="1"/>
  <c r="H1955" i="1" a="1"/>
  <c r="H1955" i="1"/>
  <c r="F1960" i="1" a="1"/>
  <c r="F1960" i="1" s="1"/>
  <c r="F1953" i="1" a="1"/>
  <c r="F1953" i="1" s="1"/>
  <c r="G1956" i="1" a="1"/>
  <c r="G1956" i="1" s="1"/>
  <c r="H1959" i="1" a="1"/>
  <c r="H1959" i="1" s="1"/>
  <c r="I1959" i="1" a="1"/>
  <c r="I1959" i="1" s="1"/>
  <c r="I1958" i="1" a="1"/>
  <c r="I1958" i="1" s="1"/>
  <c r="J1955" i="1" a="1"/>
  <c r="J1955" i="1" s="1"/>
  <c r="I1957" i="1" a="1"/>
  <c r="I1957" i="1"/>
  <c r="I1954" i="1" a="1"/>
  <c r="I1954" i="1" s="1"/>
  <c r="G1961" i="1" a="1"/>
  <c r="G1961" i="1" s="1"/>
  <c r="G1959" i="1" a="1"/>
  <c r="G1959" i="1" s="1"/>
  <c r="G1958" i="1" a="1"/>
  <c r="G1958" i="1"/>
  <c r="G1957" i="1" a="1"/>
  <c r="G1957" i="1"/>
  <c r="I1955" i="1" a="1"/>
  <c r="I1955" i="1" s="1"/>
  <c r="K1954" i="1" a="1"/>
  <c r="K1954" i="1" s="1"/>
  <c r="F1957" i="1" a="1"/>
  <c r="F1957" i="1"/>
  <c r="K1955" i="1" a="1"/>
  <c r="K1955" i="1" s="1"/>
  <c r="G1954" i="1" a="1"/>
  <c r="G1954" i="1" s="1"/>
  <c r="H1963" i="1" a="1"/>
  <c r="H1963" i="1" s="1"/>
  <c r="G1963" i="1" a="1"/>
  <c r="G1963" i="1" s="1"/>
  <c r="F1963" i="1" a="1"/>
  <c r="F1963" i="1" s="1"/>
  <c r="K1962" i="1" a="1"/>
  <c r="K1962" i="1" s="1"/>
  <c r="J1962" i="1" a="1"/>
  <c r="J1962" i="1" s="1"/>
  <c r="F1955" i="1" a="1"/>
  <c r="F1955" i="1" s="1"/>
  <c r="H1954" i="1" a="1"/>
  <c r="H1954" i="1"/>
  <c r="F1952" i="1" a="1"/>
  <c r="F1952" i="1"/>
  <c r="F1951" i="1" a="1"/>
  <c r="F1951" i="1" s="1"/>
  <c r="J1942" i="1" a="1"/>
  <c r="J1942" i="1"/>
  <c r="K1951" i="1" a="1"/>
  <c r="K1951" i="1"/>
  <c r="J1951" i="1" a="1"/>
  <c r="J1951" i="1" s="1"/>
  <c r="F1950" i="1" a="1"/>
  <c r="F1950" i="1" s="1"/>
  <c r="H1950" i="1" a="1"/>
  <c r="H1950" i="1" s="1"/>
  <c r="H1947" i="1" a="1"/>
  <c r="H1947" i="1" s="1"/>
  <c r="I1951" i="1" a="1"/>
  <c r="I1951" i="1"/>
  <c r="H1951" i="1" a="1"/>
  <c r="H1951" i="1" s="1"/>
  <c r="H1943" i="1" a="1"/>
  <c r="H1943" i="1" s="1"/>
  <c r="F1942" i="1" a="1"/>
  <c r="F1942" i="1" s="1"/>
  <c r="I1946" i="1" a="1"/>
  <c r="I1946" i="1"/>
  <c r="K1946" i="1" a="1"/>
  <c r="K1946" i="1" s="1"/>
  <c r="I1948" i="1" a="1"/>
  <c r="I1948" i="1" s="1"/>
  <c r="J1948" i="1" a="1"/>
  <c r="J1948" i="1"/>
  <c r="I1942" i="1" a="1"/>
  <c r="I1942" i="1"/>
  <c r="K1943" i="1" a="1"/>
  <c r="K1943" i="1" s="1"/>
  <c r="G1951" i="1" a="1"/>
  <c r="G1951" i="1" s="1"/>
  <c r="K1950" i="1" a="1"/>
  <c r="K1950" i="1" s="1"/>
  <c r="H1946" i="1" a="1"/>
  <c r="H1946" i="1"/>
  <c r="K1941" i="1" a="1"/>
  <c r="K1941" i="1"/>
  <c r="G1946" i="1" a="1"/>
  <c r="G1946" i="1" s="1"/>
  <c r="H1945" i="1" a="1"/>
  <c r="H1945" i="1" s="1"/>
  <c r="K1944" i="1" a="1"/>
  <c r="K1944" i="1" s="1"/>
  <c r="J1950" i="1" a="1"/>
  <c r="J1950" i="1" s="1"/>
  <c r="F1946" i="1" a="1"/>
  <c r="F1946" i="1" s="1"/>
  <c r="K1948" i="1" a="1"/>
  <c r="K1948" i="1" s="1"/>
  <c r="I1950" i="1" a="1"/>
  <c r="I1950" i="1"/>
  <c r="G1943" i="1" a="1"/>
  <c r="G1943" i="1"/>
  <c r="G1950" i="1" a="1"/>
  <c r="G1950" i="1" s="1"/>
  <c r="J1947" i="1" a="1"/>
  <c r="J1947" i="1" s="1"/>
  <c r="H1942" i="1" a="1"/>
  <c r="H1942" i="1"/>
  <c r="G1948" i="1" a="1"/>
  <c r="G1948" i="1"/>
  <c r="H1944" i="1" a="1"/>
  <c r="H1944" i="1" s="1"/>
  <c r="J1943" i="1" a="1"/>
  <c r="J1943" i="1" s="1"/>
  <c r="F1948" i="1" a="1"/>
  <c r="F1948" i="1" s="1"/>
  <c r="I1947" i="1" a="1"/>
  <c r="I1947" i="1" s="1"/>
  <c r="I1945" i="1" a="1"/>
  <c r="I1945" i="1" s="1"/>
  <c r="G1947" i="1" a="1"/>
  <c r="G1947" i="1" s="1"/>
  <c r="H1948" i="1" a="1"/>
  <c r="H1948" i="1" s="1"/>
  <c r="F1947" i="1" a="1"/>
  <c r="F1947" i="1"/>
  <c r="K1945" i="1" a="1"/>
  <c r="K1945" i="1" s="1"/>
  <c r="J1945" i="1" a="1"/>
  <c r="J1945" i="1" s="1"/>
  <c r="J1944" i="1" a="1"/>
  <c r="J1944" i="1" s="1"/>
  <c r="G1944" i="1" a="1"/>
  <c r="G1944" i="1"/>
  <c r="I1943" i="1" a="1"/>
  <c r="I1943" i="1"/>
  <c r="G1942" i="1" a="1"/>
  <c r="G1942" i="1" s="1"/>
  <c r="F1943" i="1" a="1"/>
  <c r="F1943" i="1" s="1"/>
  <c r="I1944" i="1" a="1"/>
  <c r="I1944" i="1" s="1"/>
  <c r="K1947" i="1" a="1"/>
  <c r="K1947" i="1" s="1"/>
  <c r="F1944" i="1" a="1"/>
  <c r="F1944" i="1" s="1"/>
  <c r="G1945" i="1" a="1"/>
  <c r="G1945" i="1" s="1"/>
  <c r="J1941" i="1" a="1"/>
  <c r="J1941" i="1" s="1"/>
  <c r="F1945" i="1" a="1"/>
  <c r="F1945" i="1"/>
  <c r="J1952" i="1" a="1"/>
  <c r="J1952" i="1" s="1"/>
  <c r="J1946" i="1" a="1"/>
  <c r="J1946" i="1" s="1"/>
  <c r="I1952" i="1" a="1"/>
  <c r="I1952" i="1" s="1"/>
  <c r="H1952" i="1" a="1"/>
  <c r="H1952" i="1"/>
  <c r="G1952" i="1" a="1"/>
  <c r="G1952" i="1"/>
  <c r="K1942" i="1" a="1"/>
  <c r="K1942" i="1" s="1"/>
  <c r="H1937" i="1" a="1"/>
  <c r="H1937" i="1" s="1"/>
  <c r="K1935" i="1" a="1"/>
  <c r="K1935" i="1"/>
  <c r="G1937" i="1" a="1"/>
  <c r="G1937" i="1" s="1"/>
  <c r="K1936" i="1" a="1"/>
  <c r="K1936" i="1" s="1"/>
  <c r="F1934" i="1" a="1"/>
  <c r="F1934" i="1" s="1"/>
  <c r="I1932" i="1" a="1"/>
  <c r="I1932" i="1" s="1"/>
  <c r="J1935" i="1" a="1"/>
  <c r="J1935" i="1" s="1"/>
  <c r="G1936" i="1" a="1"/>
  <c r="G1936" i="1" s="1"/>
  <c r="I1934" i="1" a="1"/>
  <c r="I1934" i="1" s="1"/>
  <c r="J1933" i="1" a="1"/>
  <c r="J1933" i="1" s="1"/>
  <c r="J1932" i="1" a="1"/>
  <c r="J1932" i="1"/>
  <c r="I1936" i="1" a="1"/>
  <c r="I1936" i="1"/>
  <c r="I1933" i="1" a="1"/>
  <c r="I1933" i="1" s="1"/>
  <c r="I1935" i="1" a="1"/>
  <c r="I1935" i="1"/>
  <c r="H1940" i="1" a="1"/>
  <c r="H1940" i="1"/>
  <c r="I1941" i="1" a="1"/>
  <c r="I1941" i="1" s="1"/>
  <c r="H1941" i="1" a="1"/>
  <c r="H1941" i="1" s="1"/>
  <c r="G1941" i="1" a="1"/>
  <c r="G1941" i="1" s="1"/>
  <c r="G1938" i="1" a="1"/>
  <c r="G1938" i="1" s="1"/>
  <c r="I1931" i="1" a="1"/>
  <c r="I1931" i="1" s="1"/>
  <c r="F1941" i="1" a="1"/>
  <c r="F1941" i="1" s="1"/>
  <c r="H1939" i="1" a="1"/>
  <c r="H1939" i="1" s="1"/>
  <c r="H1932" i="1" a="1"/>
  <c r="H1932" i="1" s="1"/>
  <c r="J1937" i="1" a="1"/>
  <c r="J1937" i="1"/>
  <c r="F1936" i="1" a="1"/>
  <c r="F1936" i="1" s="1"/>
  <c r="J1938" i="1" a="1"/>
  <c r="J1938" i="1" s="1"/>
  <c r="K1931" i="1" a="1"/>
  <c r="K1931" i="1"/>
  <c r="H1935" i="1" a="1"/>
  <c r="H1935" i="1"/>
  <c r="K1940" i="1" a="1"/>
  <c r="K1940" i="1" s="1"/>
  <c r="K1932" i="1" a="1"/>
  <c r="K1932" i="1" s="1"/>
  <c r="J1940" i="1" a="1"/>
  <c r="J1940" i="1" s="1"/>
  <c r="I1940" i="1" a="1"/>
  <c r="I1940" i="1"/>
  <c r="F1940" i="1" a="1"/>
  <c r="F1940" i="1" s="1"/>
  <c r="F1932" i="1" a="1"/>
  <c r="F1932" i="1" s="1"/>
  <c r="J1931" i="1" a="1"/>
  <c r="J1931" i="1" s="1"/>
  <c r="I1939" i="1" a="1"/>
  <c r="I1939" i="1" s="1"/>
  <c r="F1939" i="1" a="1"/>
  <c r="F1939" i="1" s="1"/>
  <c r="I1938" i="1" a="1"/>
  <c r="I1938" i="1" s="1"/>
  <c r="G1931" i="1" a="1"/>
  <c r="G1931" i="1" s="1"/>
  <c r="H1938" i="1" a="1"/>
  <c r="H1938" i="1"/>
  <c r="H1934" i="1" a="1"/>
  <c r="H1934" i="1"/>
  <c r="K1933" i="1" a="1"/>
  <c r="K1933" i="1" s="1"/>
  <c r="G1932" i="1" a="1"/>
  <c r="G1932" i="1" s="1"/>
  <c r="G1940" i="1" a="1"/>
  <c r="G1940" i="1"/>
  <c r="K1939" i="1" a="1"/>
  <c r="K1939" i="1"/>
  <c r="H1936" i="1" a="1"/>
  <c r="H1936" i="1" s="1"/>
  <c r="K1934" i="1" a="1"/>
  <c r="K1934" i="1" s="1"/>
  <c r="G1935" i="1" a="1"/>
  <c r="G1935" i="1" s="1"/>
  <c r="F1931" i="1" a="1"/>
  <c r="F1931" i="1" s="1"/>
  <c r="J1939" i="1" a="1"/>
  <c r="J1939" i="1" s="1"/>
  <c r="J1936" i="1" a="1"/>
  <c r="J1936" i="1" s="1"/>
  <c r="K1937" i="1" a="1"/>
  <c r="K1937" i="1" s="1"/>
  <c r="H1931" i="1" a="1"/>
  <c r="H1931" i="1"/>
  <c r="K1938" i="1" a="1"/>
  <c r="K1938" i="1"/>
  <c r="F1935" i="1" a="1"/>
  <c r="F1935" i="1" s="1"/>
  <c r="F1937" i="1" a="1"/>
  <c r="F1937" i="1" s="1"/>
  <c r="J1934" i="1" a="1"/>
  <c r="J1934" i="1"/>
  <c r="G1934" i="1" a="1"/>
  <c r="G1934" i="1"/>
  <c r="G1939" i="1" a="1"/>
  <c r="G1939" i="1" s="1"/>
  <c r="F1938" i="1" a="1"/>
  <c r="F1938" i="1" s="1"/>
  <c r="H1933" i="1" a="1"/>
  <c r="H1933" i="1" s="1"/>
  <c r="I1937" i="1" a="1"/>
  <c r="I1937" i="1"/>
  <c r="G1933" i="1" a="1"/>
  <c r="G1933" i="1" s="1"/>
  <c r="F1933" i="1" a="1"/>
  <c r="F1933" i="1" s="1"/>
  <c r="J1930" i="1" a="1"/>
  <c r="J1930" i="1" s="1"/>
  <c r="H1929" i="1" a="1"/>
  <c r="H1929" i="1"/>
  <c r="F1929" i="1" a="1"/>
  <c r="F1929" i="1" s="1"/>
  <c r="K1928" i="1" a="1"/>
  <c r="K1928" i="1" s="1"/>
  <c r="H1923" i="1" a="1"/>
  <c r="H1923" i="1" s="1"/>
  <c r="K1927" i="1" a="1"/>
  <c r="K1927" i="1"/>
  <c r="J1925" i="1" a="1"/>
  <c r="J1925" i="1"/>
  <c r="K1921" i="1" a="1"/>
  <c r="K1921" i="1"/>
  <c r="I1930" i="1" a="1"/>
  <c r="I1930" i="1" s="1"/>
  <c r="H1930" i="1" a="1"/>
  <c r="H1930" i="1" s="1"/>
  <c r="J1926" i="1" a="1"/>
  <c r="J1926" i="1"/>
  <c r="K1929" i="1" a="1"/>
  <c r="K1929" i="1" s="1"/>
  <c r="H1921" i="1" a="1"/>
  <c r="H1921" i="1" s="1"/>
  <c r="H1925" i="1" a="1"/>
  <c r="H1925" i="1" s="1"/>
  <c r="J1929" i="1" a="1"/>
  <c r="J1929" i="1" s="1"/>
  <c r="G1928" i="1" a="1"/>
  <c r="G1928" i="1" s="1"/>
  <c r="G1929" i="1" a="1"/>
  <c r="G1929" i="1" s="1"/>
  <c r="I1928" i="1" a="1"/>
  <c r="I1928" i="1" s="1"/>
  <c r="J1927" i="1" a="1"/>
  <c r="J1927" i="1"/>
  <c r="F1921" i="1" a="1"/>
  <c r="F1921" i="1"/>
  <c r="H1926" i="1" a="1"/>
  <c r="H1926" i="1" s="1"/>
  <c r="I1920" i="1" a="1"/>
  <c r="I1920" i="1"/>
  <c r="I1922" i="1" a="1"/>
  <c r="I1922" i="1" s="1"/>
  <c r="K1922" i="1" a="1"/>
  <c r="K1922" i="1" s="1"/>
  <c r="J1921" i="1" a="1"/>
  <c r="J1921" i="1" s="1"/>
  <c r="K1925" i="1" a="1"/>
  <c r="K1925" i="1" s="1"/>
  <c r="I1923" i="1" a="1"/>
  <c r="I1923" i="1" s="1"/>
  <c r="J1924" i="1" a="1"/>
  <c r="J1924" i="1" s="1"/>
  <c r="K1926" i="1" a="1"/>
  <c r="K1926" i="1" s="1"/>
  <c r="G1926" i="1" a="1"/>
  <c r="G1926" i="1" s="1"/>
  <c r="G1924" i="1" a="1"/>
  <c r="G1924" i="1" s="1"/>
  <c r="H1922" i="1" a="1"/>
  <c r="H1922" i="1"/>
  <c r="H1924" i="1" a="1"/>
  <c r="H1924" i="1" s="1"/>
  <c r="G1923" i="1" a="1"/>
  <c r="G1923" i="1" s="1"/>
  <c r="H1920" i="1" a="1"/>
  <c r="H1920" i="1"/>
  <c r="G1921" i="1" a="1"/>
  <c r="G1921" i="1"/>
  <c r="F1927" i="1" a="1"/>
  <c r="F1927" i="1" s="1"/>
  <c r="F1922" i="1" a="1"/>
  <c r="F1922" i="1" s="1"/>
  <c r="G1927" i="1" a="1"/>
  <c r="G1927" i="1" s="1"/>
  <c r="I1929" i="1" a="1"/>
  <c r="I1929" i="1"/>
  <c r="I1921" i="1" a="1"/>
  <c r="I1921" i="1" s="1"/>
  <c r="F1928" i="1" a="1"/>
  <c r="F1928" i="1" s="1"/>
  <c r="F1925" i="1" a="1"/>
  <c r="F1925" i="1" s="1"/>
  <c r="J1923" i="1" a="1"/>
  <c r="J1923" i="1" s="1"/>
  <c r="I1926" i="1" a="1"/>
  <c r="I1926" i="1" s="1"/>
  <c r="G1925" i="1" a="1"/>
  <c r="G1925" i="1" s="1"/>
  <c r="F1924" i="1" a="1"/>
  <c r="F1924" i="1" s="1"/>
  <c r="I1924" i="1" a="1"/>
  <c r="I1924" i="1"/>
  <c r="K1923" i="1" a="1"/>
  <c r="K1923" i="1"/>
  <c r="J1920" i="1" a="1"/>
  <c r="J1920" i="1" s="1"/>
  <c r="I1925" i="1" a="1"/>
  <c r="I1925" i="1" s="1"/>
  <c r="H1927" i="1" a="1"/>
  <c r="H1927" i="1"/>
  <c r="F1930" i="1" a="1"/>
  <c r="F1930" i="1"/>
  <c r="K1920" i="1" a="1"/>
  <c r="K1920" i="1" s="1"/>
  <c r="J1928" i="1" a="1"/>
  <c r="J1928" i="1" s="1"/>
  <c r="J1922" i="1" a="1"/>
  <c r="J1922" i="1" s="1"/>
  <c r="I1927" i="1" a="1"/>
  <c r="I1927" i="1" s="1"/>
  <c r="F1923" i="1" a="1"/>
  <c r="F1923" i="1" s="1"/>
  <c r="K1930" i="1" a="1"/>
  <c r="K1930" i="1" s="1"/>
  <c r="G1930" i="1" a="1"/>
  <c r="G1930" i="1" s="1"/>
  <c r="K1924" i="1" a="1"/>
  <c r="K1924" i="1"/>
  <c r="F1926" i="1" a="1"/>
  <c r="F1926" i="1"/>
  <c r="G1922" i="1" a="1"/>
  <c r="G1922" i="1" s="1"/>
  <c r="H1928" i="1" a="1"/>
  <c r="H1928" i="1" s="1"/>
  <c r="F1919" i="1" a="1"/>
  <c r="F1919" i="1"/>
  <c r="G1920" i="1" a="1"/>
  <c r="G1920" i="1"/>
  <c r="F1920" i="1" a="1"/>
  <c r="F1920" i="1" s="1"/>
  <c r="F1913" i="1" a="1"/>
  <c r="F1913" i="1" s="1"/>
  <c r="K1918" i="1" a="1"/>
  <c r="K1918" i="1" s="1"/>
  <c r="I1917" i="1" a="1"/>
  <c r="I1917" i="1"/>
  <c r="I1914" i="1" a="1"/>
  <c r="I1914" i="1" s="1"/>
  <c r="J1910" i="1" a="1"/>
  <c r="J1910" i="1" s="1"/>
  <c r="H1912" i="1" a="1"/>
  <c r="H1912" i="1" s="1"/>
  <c r="J1911" i="1" a="1"/>
  <c r="J1911" i="1"/>
  <c r="G1916" i="1" a="1"/>
  <c r="G1916" i="1" s="1"/>
  <c r="G1912" i="1" a="1"/>
  <c r="G1912" i="1" s="1"/>
  <c r="I1911" i="1" a="1"/>
  <c r="I1911" i="1" s="1"/>
  <c r="K1916" i="1" a="1"/>
  <c r="K1916" i="1"/>
  <c r="H1918" i="1" a="1"/>
  <c r="H1918" i="1"/>
  <c r="I1915" i="1" a="1"/>
  <c r="I1915" i="1" s="1"/>
  <c r="F1916" i="1" a="1"/>
  <c r="F1916" i="1" s="1"/>
  <c r="J1915" i="1" a="1"/>
  <c r="J1915" i="1" s="1"/>
  <c r="G1918" i="1" a="1"/>
  <c r="G1918" i="1"/>
  <c r="K1914" i="1" a="1"/>
  <c r="K1914" i="1" s="1"/>
  <c r="K1917" i="1" a="1"/>
  <c r="K1917" i="1" s="1"/>
  <c r="F1914" i="1" a="1"/>
  <c r="F1914" i="1" s="1"/>
  <c r="H1917" i="1" a="1"/>
  <c r="H1917" i="1" s="1"/>
  <c r="G1913" i="1" a="1"/>
  <c r="G1913" i="1" s="1"/>
  <c r="G1910" i="1" a="1"/>
  <c r="G1910" i="1" s="1"/>
  <c r="J1913" i="1" a="1"/>
  <c r="J1913" i="1" s="1"/>
  <c r="G1911" i="1" a="1"/>
  <c r="G1911" i="1"/>
  <c r="J1919" i="1" a="1"/>
  <c r="J1919" i="1"/>
  <c r="K1915" i="1" a="1"/>
  <c r="K1915" i="1" s="1"/>
  <c r="F1911" i="1" a="1"/>
  <c r="F1911" i="1" s="1"/>
  <c r="H1914" i="1" a="1"/>
  <c r="H1914" i="1" s="1"/>
  <c r="I1919" i="1" a="1"/>
  <c r="I1919" i="1" s="1"/>
  <c r="H1916" i="1" a="1"/>
  <c r="H1916" i="1" s="1"/>
  <c r="I1916" i="1" a="1"/>
  <c r="I1916" i="1"/>
  <c r="H1915" i="1" a="1"/>
  <c r="H1915" i="1" s="1"/>
  <c r="F1915" i="1" a="1"/>
  <c r="F1915" i="1" s="1"/>
  <c r="H1913" i="1" a="1"/>
  <c r="H1913" i="1" s="1"/>
  <c r="K1913" i="1" a="1"/>
  <c r="K1913" i="1" s="1"/>
  <c r="I1912" i="1" a="1"/>
  <c r="I1912" i="1"/>
  <c r="K1910" i="1" a="1"/>
  <c r="K1910" i="1" s="1"/>
  <c r="F1910" i="1" a="1"/>
  <c r="F1910" i="1" s="1"/>
  <c r="K1911" i="1" a="1"/>
  <c r="K1911" i="1" s="1"/>
  <c r="I1910" i="1" a="1"/>
  <c r="I1910" i="1" s="1"/>
  <c r="K1912" i="1" a="1"/>
  <c r="K1912" i="1" s="1"/>
  <c r="J1914" i="1" a="1"/>
  <c r="J1914" i="1" s="1"/>
  <c r="H1919" i="1" a="1"/>
  <c r="H1919" i="1" s="1"/>
  <c r="K1919" i="1" a="1"/>
  <c r="K1919" i="1" s="1"/>
  <c r="J1909" i="1" a="1"/>
  <c r="J1909" i="1" s="1"/>
  <c r="G1917" i="1" a="1"/>
  <c r="G1917" i="1" s="1"/>
  <c r="G1914" i="1" a="1"/>
  <c r="G1914" i="1" s="1"/>
  <c r="F1918" i="1" a="1"/>
  <c r="F1918" i="1" s="1"/>
  <c r="H1910" i="1" a="1"/>
  <c r="H1910" i="1" s="1"/>
  <c r="F1917" i="1" a="1"/>
  <c r="F1917" i="1" s="1"/>
  <c r="K1909" i="1" a="1"/>
  <c r="K1909" i="1" s="1"/>
  <c r="J1912" i="1" a="1"/>
  <c r="J1912" i="1" s="1"/>
  <c r="I1918" i="1" a="1"/>
  <c r="I1918" i="1" s="1"/>
  <c r="J1917" i="1" a="1"/>
  <c r="J1917" i="1" s="1"/>
  <c r="J1916" i="1" a="1"/>
  <c r="J1916" i="1" s="1"/>
  <c r="G1919" i="1" a="1"/>
  <c r="G1919" i="1" s="1"/>
  <c r="F1912" i="1" a="1"/>
  <c r="F1912" i="1" s="1"/>
  <c r="H1911" i="1" a="1"/>
  <c r="H1911" i="1" s="1"/>
  <c r="G1915" i="1" a="1"/>
  <c r="G1915" i="1" s="1"/>
  <c r="I1913" i="1" a="1"/>
  <c r="I1913" i="1" s="1"/>
  <c r="J1918" i="1" a="1"/>
  <c r="J1918" i="1" s="1"/>
  <c r="H1907" i="1" a="1"/>
  <c r="H1907" i="1" s="1"/>
  <c r="F1907" i="1" a="1"/>
  <c r="F1907" i="1" s="1"/>
  <c r="G1905" i="1" a="1"/>
  <c r="G1905" i="1" s="1"/>
  <c r="I1904" i="1" a="1"/>
  <c r="I1904" i="1" s="1"/>
  <c r="K1903" i="1" a="1"/>
  <c r="K1903" i="1" s="1"/>
  <c r="H1902" i="1" a="1"/>
  <c r="H1902" i="1" s="1"/>
  <c r="G1904" i="1" a="1"/>
  <c r="G1904" i="1" s="1"/>
  <c r="I1906" i="1" a="1"/>
  <c r="I1906" i="1" s="1"/>
  <c r="K1905" i="1" a="1"/>
  <c r="K1905" i="1" s="1"/>
  <c r="G1903" i="1" a="1"/>
  <c r="G1903" i="1" s="1"/>
  <c r="I1902" i="1" a="1"/>
  <c r="I1902" i="1" s="1"/>
  <c r="F1900" i="1" a="1"/>
  <c r="F1900" i="1" s="1"/>
  <c r="F1902" i="1" a="1"/>
  <c r="F1902" i="1" s="1"/>
  <c r="F1901" i="1" a="1"/>
  <c r="F1901" i="1" s="1"/>
  <c r="K1906" i="1" a="1"/>
  <c r="K1906" i="1" s="1"/>
  <c r="H1903" i="1" a="1"/>
  <c r="H1903" i="1" s="1"/>
  <c r="I1905" i="1" a="1"/>
  <c r="I1905" i="1" s="1"/>
  <c r="K1904" i="1" a="1"/>
  <c r="K1904" i="1" s="1"/>
  <c r="F1904" i="1" a="1"/>
  <c r="F1904" i="1" s="1"/>
  <c r="H1904" i="1" a="1"/>
  <c r="H1904" i="1" s="1"/>
  <c r="F1903" i="1" a="1"/>
  <c r="F1903" i="1" s="1"/>
  <c r="K1902" i="1" a="1"/>
  <c r="K1902" i="1" s="1"/>
  <c r="H1901" i="1" a="1"/>
  <c r="H1901" i="1" s="1"/>
  <c r="I1901" i="1" a="1"/>
  <c r="I1901" i="1" s="1"/>
  <c r="H1900" i="1" a="1"/>
  <c r="H1900" i="1" s="1"/>
  <c r="I1899" i="1" a="1"/>
  <c r="I1899" i="1" s="1"/>
  <c r="H1899" i="1" a="1"/>
  <c r="H1899" i="1" s="1"/>
  <c r="G1901" i="1" a="1"/>
  <c r="G1901" i="1" s="1"/>
  <c r="I1909" i="1" a="1"/>
  <c r="I1909" i="1" s="1"/>
  <c r="H1909" i="1" a="1"/>
  <c r="H1909" i="1" s="1"/>
  <c r="G1909" i="1" a="1"/>
  <c r="G1909" i="1" s="1"/>
  <c r="J1906" i="1" a="1"/>
  <c r="J1906" i="1" s="1"/>
  <c r="F1906" i="1" a="1"/>
  <c r="F1906" i="1" s="1"/>
  <c r="G1900" i="1" a="1"/>
  <c r="G1900" i="1" s="1"/>
  <c r="F1909" i="1" a="1"/>
  <c r="F1909" i="1" s="1"/>
  <c r="G1908" i="1" a="1"/>
  <c r="G1908" i="1" s="1"/>
  <c r="K1908" i="1" a="1"/>
  <c r="K1908" i="1" s="1"/>
  <c r="J1908" i="1" a="1"/>
  <c r="J1908" i="1" s="1"/>
  <c r="J1905" i="1" a="1"/>
  <c r="J1905" i="1" s="1"/>
  <c r="I1908" i="1" a="1"/>
  <c r="I1908" i="1" s="1"/>
  <c r="J1907" i="1" a="1"/>
  <c r="J1907" i="1" s="1"/>
  <c r="I1900" i="1" a="1"/>
  <c r="I1900" i="1" s="1"/>
  <c r="G1899" i="1" a="1"/>
  <c r="G1899" i="1" s="1"/>
  <c r="H1908" i="1" a="1"/>
  <c r="H1908" i="1" s="1"/>
  <c r="F1908" i="1" a="1"/>
  <c r="F1908" i="1" s="1"/>
  <c r="K1907" i="1" a="1"/>
  <c r="K1907" i="1" s="1"/>
  <c r="K1900" i="1" a="1"/>
  <c r="K1900" i="1" s="1"/>
  <c r="J1900" i="1" a="1"/>
  <c r="J1900" i="1" s="1"/>
  <c r="I1907" i="1" a="1"/>
  <c r="I1907" i="1" s="1"/>
  <c r="F1905" i="1" a="1"/>
  <c r="F1905" i="1" s="1"/>
  <c r="G1902" i="1" a="1"/>
  <c r="G1902" i="1" s="1"/>
  <c r="H1906" i="1" a="1"/>
  <c r="H1906" i="1" s="1"/>
  <c r="G1906" i="1" a="1"/>
  <c r="G1906" i="1" s="1"/>
  <c r="J1904" i="1" a="1"/>
  <c r="J1904" i="1" s="1"/>
  <c r="J1901" i="1" a="1"/>
  <c r="J1901" i="1" s="1"/>
  <c r="J1899" i="1" a="1"/>
  <c r="J1899" i="1" s="1"/>
  <c r="G1907" i="1" a="1"/>
  <c r="G1907" i="1" s="1"/>
  <c r="H1905" i="1" a="1"/>
  <c r="H1905" i="1" s="1"/>
  <c r="J1903" i="1" a="1"/>
  <c r="J1903" i="1" s="1"/>
  <c r="I1903" i="1" a="1"/>
  <c r="I1903" i="1" s="1"/>
  <c r="J1902" i="1" a="1"/>
  <c r="J1902" i="1" s="1"/>
  <c r="K1901" i="1" a="1"/>
  <c r="K1901" i="1" s="1"/>
  <c r="K1899" i="1" a="1"/>
  <c r="K1899" i="1" s="1"/>
  <c r="F1899" i="1" a="1"/>
  <c r="F1899" i="1" s="1"/>
  <c r="H1670" i="1" a="1"/>
  <c r="H1670" i="1" s="1"/>
  <c r="J1671" i="1" a="1"/>
  <c r="J1671" i="1" s="1"/>
  <c r="K1670" i="1" a="1"/>
  <c r="K1670" i="1" s="1"/>
  <c r="F1670" i="1" a="1"/>
  <c r="F1670" i="1" s="1"/>
  <c r="I1670" i="1" a="1"/>
  <c r="I1670" i="1" s="1"/>
  <c r="I1671" i="1" a="1"/>
  <c r="I1671" i="1" s="1"/>
  <c r="F1671" i="1" a="1"/>
  <c r="F1671" i="1" s="1"/>
  <c r="G1671" i="1" a="1"/>
  <c r="G1671" i="1" s="1"/>
  <c r="K1671" i="1" a="1"/>
  <c r="K1671" i="1" s="1"/>
  <c r="I1669" i="1" a="1"/>
  <c r="I1669" i="1" s="1"/>
  <c r="H1671" i="1" a="1"/>
  <c r="H1671" i="1" s="1"/>
  <c r="J1669" i="1" a="1"/>
  <c r="J1669" i="1" s="1"/>
  <c r="K1669" i="1" a="1"/>
  <c r="K1669" i="1" s="1"/>
  <c r="G1670" i="1" a="1"/>
  <c r="G1670" i="1" s="1"/>
  <c r="J1670" i="1" a="1"/>
  <c r="J1670" i="1" s="1"/>
  <c r="G1136" i="1" a="1"/>
  <c r="G1136" i="1" s="1"/>
  <c r="F1136" i="1" a="1"/>
  <c r="F1136" i="1" s="1"/>
  <c r="H1145" i="1" a="1"/>
  <c r="H1145" i="1" s="1"/>
  <c r="H1143" i="1" a="1"/>
  <c r="H1143" i="1" s="1"/>
  <c r="G1137" i="1" a="1"/>
  <c r="G1137" i="1" s="1"/>
  <c r="F1137" i="1" a="1"/>
  <c r="F1137" i="1" s="1"/>
  <c r="G1141" i="1" a="1"/>
  <c r="G1141" i="1" s="1"/>
  <c r="K1137" i="1" a="1"/>
  <c r="K1137" i="1" s="1"/>
  <c r="J1144" i="1" a="1"/>
  <c r="J1144" i="1" s="1"/>
  <c r="J1143" i="1" a="1"/>
  <c r="J1143" i="1" s="1"/>
  <c r="H1142" i="1" a="1"/>
  <c r="H1142" i="1" s="1"/>
  <c r="H1139" i="1" a="1"/>
  <c r="H1139" i="1" s="1"/>
  <c r="K1139" i="1" a="1"/>
  <c r="K1139" i="1" s="1"/>
  <c r="K1144" i="1" a="1"/>
  <c r="K1144" i="1" s="1"/>
  <c r="I1144" i="1" a="1"/>
  <c r="I1144" i="1" s="1"/>
  <c r="F1144" i="1" a="1"/>
  <c r="F1144" i="1" s="1"/>
  <c r="J1142" i="1" a="1"/>
  <c r="J1142" i="1" s="1"/>
  <c r="J1136" i="1" a="1"/>
  <c r="J1136" i="1" s="1"/>
  <c r="K1141" i="1" a="1"/>
  <c r="K1141" i="1" s="1"/>
  <c r="F1141" i="1" a="1"/>
  <c r="F1141" i="1" s="1"/>
  <c r="G1144" i="1" a="1"/>
  <c r="G1144" i="1" s="1"/>
  <c r="K1143" i="1" a="1"/>
  <c r="K1143" i="1" s="1"/>
  <c r="F1140" i="1" a="1"/>
  <c r="F1140" i="1" s="1"/>
  <c r="I1143" i="1" a="1"/>
  <c r="I1143" i="1" s="1"/>
  <c r="J1140" i="1" a="1"/>
  <c r="J1140" i="1" s="1"/>
  <c r="J1137" i="1" a="1"/>
  <c r="J1137" i="1" s="1"/>
  <c r="H1140" i="1" a="1"/>
  <c r="H1140" i="1" s="1"/>
  <c r="G1138" i="1" a="1"/>
  <c r="G1138" i="1" s="1"/>
  <c r="F1143" i="1" a="1"/>
  <c r="F1143" i="1" s="1"/>
  <c r="I1142" i="1" a="1"/>
  <c r="I1142" i="1" s="1"/>
  <c r="G1142" i="1" a="1"/>
  <c r="G1142" i="1" s="1"/>
  <c r="H1141" i="1" a="1"/>
  <c r="H1141" i="1" s="1"/>
  <c r="F1138" i="1" a="1"/>
  <c r="F1138" i="1" s="1"/>
  <c r="I1139" i="1" a="1"/>
  <c r="I1139" i="1" s="1"/>
  <c r="G1140" i="1" a="1"/>
  <c r="G1140" i="1" s="1"/>
  <c r="I1137" i="1" a="1"/>
  <c r="I1137" i="1" s="1"/>
  <c r="J1141" i="1" a="1"/>
  <c r="J1141" i="1" s="1"/>
  <c r="H1138" i="1" a="1"/>
  <c r="H1138" i="1" s="1"/>
  <c r="K1138" i="1" a="1"/>
  <c r="K1138" i="1" s="1"/>
  <c r="I1145" i="1" a="1"/>
  <c r="I1145" i="1" s="1"/>
  <c r="I1138" i="1" a="1"/>
  <c r="I1138" i="1" s="1"/>
  <c r="K1142" i="1" a="1"/>
  <c r="K1142" i="1" s="1"/>
  <c r="K1136" i="1" a="1"/>
  <c r="K1136" i="1" s="1"/>
  <c r="F1146" i="1" a="1"/>
  <c r="F1146" i="1" s="1"/>
  <c r="G1145" i="1" a="1"/>
  <c r="G1145" i="1" s="1"/>
  <c r="J1145" i="1" a="1"/>
  <c r="J1145" i="1" s="1"/>
  <c r="K1145" i="1" a="1"/>
  <c r="K1145" i="1" s="1"/>
  <c r="J1139" i="1" a="1"/>
  <c r="J1139" i="1" s="1"/>
  <c r="K1140" i="1" a="1"/>
  <c r="K1140" i="1" s="1"/>
  <c r="F1142" i="1" a="1"/>
  <c r="F1142" i="1" s="1"/>
  <c r="I1140" i="1" a="1"/>
  <c r="I1140" i="1" s="1"/>
  <c r="I1146" i="1" a="1"/>
  <c r="I1146" i="1" s="1"/>
  <c r="H1136" i="1" a="1"/>
  <c r="H1136" i="1" s="1"/>
  <c r="H1146" i="1" a="1"/>
  <c r="H1146" i="1" s="1"/>
  <c r="F1145" i="1" a="1"/>
  <c r="F1145" i="1" s="1"/>
  <c r="F1139" i="1" a="1"/>
  <c r="F1139" i="1" s="1"/>
  <c r="G1139" i="1" a="1"/>
  <c r="G1139" i="1" s="1"/>
  <c r="H1137" i="1" a="1"/>
  <c r="H1137" i="1" s="1"/>
  <c r="G1143" i="1" a="1"/>
  <c r="G1143" i="1" s="1"/>
  <c r="I1136" i="1" a="1"/>
  <c r="I1136" i="1" s="1"/>
  <c r="G1146" i="1" a="1"/>
  <c r="G1146" i="1" s="1"/>
  <c r="I1141" i="1" a="1"/>
  <c r="I1141" i="1" s="1"/>
  <c r="H1144" i="1" a="1"/>
  <c r="H1144" i="1" s="1"/>
  <c r="J1138" i="1" a="1"/>
  <c r="J1138" i="1" s="1"/>
  <c r="J1146" i="1" a="1"/>
  <c r="J1146" i="1" s="1"/>
  <c r="G1105" i="1"/>
  <c r="H1104" i="1"/>
  <c r="G1104" i="1"/>
  <c r="F1104" i="1"/>
  <c r="H1100" i="1"/>
  <c r="G1100" i="1"/>
  <c r="F1100" i="1"/>
  <c r="G1098" i="1"/>
  <c r="G1092" i="1"/>
  <c r="G1088" i="1"/>
  <c r="F1088" i="1"/>
  <c r="K1087" i="1"/>
  <c r="G1087" i="1"/>
  <c r="G1085" i="1"/>
  <c r="F1085" i="1"/>
  <c r="K1083" i="1"/>
  <c r="G1083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F1079" i="1"/>
  <c r="F1105" i="1" s="1"/>
  <c r="K1078" i="1"/>
  <c r="K1104" i="1" s="1"/>
  <c r="J1078" i="1"/>
  <c r="J1104" i="1" s="1"/>
  <c r="I1078" i="1"/>
  <c r="I1104" i="1" s="1"/>
  <c r="H1078" i="1"/>
  <c r="G1078" i="1"/>
  <c r="F1078" i="1"/>
  <c r="K1076" i="1"/>
  <c r="K1102" i="1" s="1"/>
  <c r="J1076" i="1"/>
  <c r="J1102" i="1" s="1"/>
  <c r="I1076" i="1"/>
  <c r="I1102" i="1" s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I1100" i="1" s="1"/>
  <c r="H1074" i="1"/>
  <c r="G1074" i="1"/>
  <c r="F1074" i="1"/>
  <c r="K1072" i="1"/>
  <c r="K1098" i="1" s="1"/>
  <c r="J1072" i="1"/>
  <c r="J1098" i="1" s="1"/>
  <c r="I1072" i="1"/>
  <c r="I1098" i="1" s="1"/>
  <c r="H1072" i="1"/>
  <c r="H1098" i="1" s="1"/>
  <c r="G1072" i="1"/>
  <c r="F1072" i="1"/>
  <c r="F1098" i="1" s="1"/>
  <c r="K1066" i="1"/>
  <c r="K1092" i="1" s="1"/>
  <c r="J1066" i="1"/>
  <c r="J1092" i="1" s="1"/>
  <c r="I1066" i="1"/>
  <c r="I1092" i="1" s="1"/>
  <c r="H1066" i="1"/>
  <c r="H1092" i="1" s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F1062" i="1"/>
  <c r="K1061" i="1"/>
  <c r="J1061" i="1"/>
  <c r="J1087" i="1" s="1"/>
  <c r="I1061" i="1"/>
  <c r="I1087" i="1" s="1"/>
  <c r="H1061" i="1"/>
  <c r="H1087" i="1" s="1"/>
  <c r="G1061" i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F1059" i="1"/>
  <c r="K1057" i="1"/>
  <c r="J1057" i="1"/>
  <c r="J1083" i="1" s="1"/>
  <c r="I1057" i="1"/>
  <c r="I1083" i="1" s="1"/>
  <c r="H1057" i="1"/>
  <c r="H1083" i="1" s="1"/>
  <c r="G1057" i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I899" i="1" s="1"/>
  <c r="H902" i="1"/>
  <c r="H899" i="1" s="1"/>
  <c r="G902" i="1"/>
  <c r="F902" i="1"/>
  <c r="F899" i="1" s="1"/>
  <c r="K899" i="1"/>
  <c r="J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J1897" i="1" a="1"/>
  <c r="J1897" i="1" s="1"/>
  <c r="I1889" i="1" a="1"/>
  <c r="I1889" i="1" s="1"/>
  <c r="I1897" i="1" a="1"/>
  <c r="I1897" i="1" s="1"/>
  <c r="F1897" i="1" a="1"/>
  <c r="F1897" i="1" s="1"/>
  <c r="I1888" i="1" a="1"/>
  <c r="I1888" i="1" s="1"/>
  <c r="K1895" i="1" a="1"/>
  <c r="K1895" i="1" s="1"/>
  <c r="J1895" i="1" a="1"/>
  <c r="J1895" i="1" s="1"/>
  <c r="I1895" i="1" a="1"/>
  <c r="I1895" i="1" s="1"/>
  <c r="H1887" i="1" a="1"/>
  <c r="H1887" i="1" s="1"/>
  <c r="H1889" i="1" a="1"/>
  <c r="H1889" i="1" s="1"/>
  <c r="K1893" i="1" a="1"/>
  <c r="K1893" i="1" s="1"/>
  <c r="G1893" i="1" a="1"/>
  <c r="G1893" i="1" s="1"/>
  <c r="F1888" i="1" a="1"/>
  <c r="F1888" i="1" s="1"/>
  <c r="H1891" i="1" a="1"/>
  <c r="H1891" i="1" s="1"/>
  <c r="G1891" i="1" a="1"/>
  <c r="G1891" i="1" s="1"/>
  <c r="F1887" i="1" a="1"/>
  <c r="F1887" i="1" s="1"/>
  <c r="J1888" i="1" a="1"/>
  <c r="J1888" i="1" s="1"/>
  <c r="F1889" i="1" a="1"/>
  <c r="F1889" i="1" s="1"/>
  <c r="J1891" i="1" a="1"/>
  <c r="J1891" i="1" s="1"/>
  <c r="G1889" i="1" a="1"/>
  <c r="G1889" i="1" s="1"/>
  <c r="G1888" i="1" a="1"/>
  <c r="G1888" i="1" s="1"/>
  <c r="G1895" i="1" a="1"/>
  <c r="G1895" i="1" s="1"/>
  <c r="I1893" i="1" a="1"/>
  <c r="I1893" i="1" s="1"/>
  <c r="H1888" i="1" a="1"/>
  <c r="H1888" i="1" s="1"/>
  <c r="F1893" i="1" a="1"/>
  <c r="F1893" i="1" s="1"/>
  <c r="K1889" i="1" a="1"/>
  <c r="K1889" i="1" s="1"/>
  <c r="G1887" i="1" a="1"/>
  <c r="G1887" i="1" s="1"/>
  <c r="F1891" i="1" a="1"/>
  <c r="F1891" i="1" s="1"/>
  <c r="J1893" i="1" a="1"/>
  <c r="J1893" i="1" s="1"/>
  <c r="K1885" i="1" a="1"/>
  <c r="K1885" i="1" s="1"/>
  <c r="K1891" i="1" a="1"/>
  <c r="K1891" i="1" s="1"/>
  <c r="I1887" i="1" a="1"/>
  <c r="I1887" i="1" s="1"/>
  <c r="H1893" i="1" a="1"/>
  <c r="H1893" i="1" s="1"/>
  <c r="F1895" i="1" a="1"/>
  <c r="F1895" i="1" s="1"/>
  <c r="I1891" i="1" a="1"/>
  <c r="I1891" i="1" s="1"/>
  <c r="K1888" i="1" a="1"/>
  <c r="K1888" i="1" s="1"/>
  <c r="K1897" i="1" a="1"/>
  <c r="K1897" i="1" s="1"/>
  <c r="H1897" i="1" a="1"/>
  <c r="H1897" i="1" s="1"/>
  <c r="G1897" i="1" a="1"/>
  <c r="G1897" i="1" s="1"/>
  <c r="J1887" i="1" a="1"/>
  <c r="J1887" i="1" s="1"/>
  <c r="H1895" i="1" a="1"/>
  <c r="H1895" i="1" s="1"/>
  <c r="K1887" i="1" a="1"/>
  <c r="K1887" i="1" s="1"/>
  <c r="J1889" i="1" a="1"/>
  <c r="J1889" i="1" s="1"/>
  <c r="I1875" i="1" a="1"/>
  <c r="I1875" i="1" s="1"/>
  <c r="G1871" i="1" a="1"/>
  <c r="G1871" i="1" s="1"/>
  <c r="K1883" i="1" a="1"/>
  <c r="K1883" i="1" s="1"/>
  <c r="H1879" i="1" a="1"/>
  <c r="H1879" i="1" s="1"/>
  <c r="H1883" i="1" a="1"/>
  <c r="H1883" i="1" s="1"/>
  <c r="J1871" i="1" a="1"/>
  <c r="J1871" i="1" s="1"/>
  <c r="F1883" i="1" a="1"/>
  <c r="F1883" i="1" s="1"/>
  <c r="H1873" i="1" a="1"/>
  <c r="H1873" i="1" s="1"/>
  <c r="K1882" i="1" a="1"/>
  <c r="K1882" i="1" s="1"/>
  <c r="J1882" i="1" a="1"/>
  <c r="J1882" i="1" s="1"/>
  <c r="I1882" i="1" a="1"/>
  <c r="I1882" i="1" s="1"/>
  <c r="G1882" i="1" a="1"/>
  <c r="G1882" i="1" s="1"/>
  <c r="K1877" i="1" a="1"/>
  <c r="K1877" i="1" s="1"/>
  <c r="G1877" i="1" a="1"/>
  <c r="G1877" i="1" s="1"/>
  <c r="K1879" i="1" a="1"/>
  <c r="K1879" i="1" s="1"/>
  <c r="J1879" i="1" a="1"/>
  <c r="J1879" i="1" s="1"/>
  <c r="K1875" i="1" a="1"/>
  <c r="K1875" i="1" s="1"/>
  <c r="I1871" i="1" a="1"/>
  <c r="I1871" i="1" s="1"/>
  <c r="G1879" i="1" a="1"/>
  <c r="G1879" i="1" s="1"/>
  <c r="F1879" i="1" a="1"/>
  <c r="F1879" i="1" s="1"/>
  <c r="J1877" i="1" a="1"/>
  <c r="J1877" i="1" s="1"/>
  <c r="J1873" i="1" a="1"/>
  <c r="J1873" i="1" s="1"/>
  <c r="I1869" i="1" a="1"/>
  <c r="I1869" i="1" s="1"/>
  <c r="G1873" i="1" a="1"/>
  <c r="G1873" i="1" s="1"/>
  <c r="K1869" i="1" a="1"/>
  <c r="K1869" i="1" s="1"/>
  <c r="J1875" i="1" a="1"/>
  <c r="J1875" i="1" s="1"/>
  <c r="I1873" i="1" a="1"/>
  <c r="I1873" i="1" s="1"/>
  <c r="H1871" i="1" a="1"/>
  <c r="H1871" i="1" s="1"/>
  <c r="K1871" i="1" a="1"/>
  <c r="K1871" i="1" s="1"/>
  <c r="F1875" i="1" a="1"/>
  <c r="F1875" i="1" s="1"/>
  <c r="K1873" i="1" a="1"/>
  <c r="K1873" i="1" s="1"/>
  <c r="H1875" i="1" a="1"/>
  <c r="H1875" i="1" s="1"/>
  <c r="F1871" i="1" a="1"/>
  <c r="F1871" i="1" s="1"/>
  <c r="G1875" i="1" a="1"/>
  <c r="G1875" i="1" s="1"/>
  <c r="F1873" i="1" a="1"/>
  <c r="F1873" i="1" s="1"/>
  <c r="J1869" i="1" a="1"/>
  <c r="J1869" i="1" s="1"/>
  <c r="I1879" i="1" a="1"/>
  <c r="I1879" i="1" s="1"/>
  <c r="H1877" i="1" a="1"/>
  <c r="H1877" i="1" s="1"/>
  <c r="I1883" i="1" a="1"/>
  <c r="I1883" i="1" s="1"/>
  <c r="J1885" i="1" a="1"/>
  <c r="J1885" i="1" s="1"/>
  <c r="H1882" i="1" a="1"/>
  <c r="H1882" i="1" s="1"/>
  <c r="I1885" i="1" a="1"/>
  <c r="I1885" i="1" s="1"/>
  <c r="H1885" i="1" a="1"/>
  <c r="H1885" i="1" s="1"/>
  <c r="F1877" i="1" a="1"/>
  <c r="F1877" i="1" s="1"/>
  <c r="G1885" i="1" a="1"/>
  <c r="G1885" i="1" s="1"/>
  <c r="F1885" i="1" a="1"/>
  <c r="F1885" i="1"/>
  <c r="J1883" i="1" a="1"/>
  <c r="J1883" i="1" s="1"/>
  <c r="G1883" i="1" a="1"/>
  <c r="G1883" i="1" s="1"/>
  <c r="F1882" i="1" a="1"/>
  <c r="F1882" i="1"/>
  <c r="I1877" i="1" a="1"/>
  <c r="I1877" i="1"/>
  <c r="I1866" i="1" a="1"/>
  <c r="I1866" i="1" s="1"/>
  <c r="G1859" i="1" a="1"/>
  <c r="G1859" i="1" s="1"/>
  <c r="I1860" i="1" a="1"/>
  <c r="I1860" i="1" s="1"/>
  <c r="G1860" i="1" a="1"/>
  <c r="G1860" i="1" s="1"/>
  <c r="I1859" i="1" a="1"/>
  <c r="I1859" i="1" s="1"/>
  <c r="F1866" i="1" a="1"/>
  <c r="F1866" i="1" s="1"/>
  <c r="K1867" i="1" a="1"/>
  <c r="K1867" i="1" s="1"/>
  <c r="I1867" i="1" a="1"/>
  <c r="I1867" i="1"/>
  <c r="H1866" i="1" a="1"/>
  <c r="H1866" i="1" s="1"/>
  <c r="G1862" i="1" a="1"/>
  <c r="G1862" i="1" s="1"/>
  <c r="F1856" i="1" a="1"/>
  <c r="F1856" i="1"/>
  <c r="F1867" i="1" a="1"/>
  <c r="F1867" i="1"/>
  <c r="H1859" i="1" a="1"/>
  <c r="H1859" i="1" s="1"/>
  <c r="K1866" i="1" a="1"/>
  <c r="K1866" i="1" s="1"/>
  <c r="J1862" i="1" a="1"/>
  <c r="J1862" i="1" s="1"/>
  <c r="K1859" i="1" a="1"/>
  <c r="K1859" i="1" s="1"/>
  <c r="K1860" i="1" a="1"/>
  <c r="K1860" i="1" s="1"/>
  <c r="K1856" i="1" a="1"/>
  <c r="K1856" i="1" s="1"/>
  <c r="J1856" i="1" a="1"/>
  <c r="J1856" i="1" s="1"/>
  <c r="J1866" i="1" a="1"/>
  <c r="J1866" i="1"/>
  <c r="J1865" i="1" a="1"/>
  <c r="J1865" i="1" s="1"/>
  <c r="F1862" i="1" a="1"/>
  <c r="F1862" i="1" s="1"/>
  <c r="H1860" i="1" a="1"/>
  <c r="H1860" i="1"/>
  <c r="I1865" i="1" a="1"/>
  <c r="I1865" i="1"/>
  <c r="F1863" i="1" a="1"/>
  <c r="F1863" i="1" s="1"/>
  <c r="J1860" i="1" a="1"/>
  <c r="J1860" i="1" s="1"/>
  <c r="H1862" i="1" a="1"/>
  <c r="H1862" i="1" s="1"/>
  <c r="F1860" i="1" a="1"/>
  <c r="F1860" i="1" s="1"/>
  <c r="G1856" i="1" a="1"/>
  <c r="G1856" i="1" s="1"/>
  <c r="J1859" i="1" a="1"/>
  <c r="J1859" i="1" s="1"/>
  <c r="J1867" i="1" a="1"/>
  <c r="J1867" i="1" s="1"/>
  <c r="I1856" i="1" a="1"/>
  <c r="I1856" i="1"/>
  <c r="F1865" i="1" a="1"/>
  <c r="F1865" i="1" s="1"/>
  <c r="H1867" i="1" a="1"/>
  <c r="H1867" i="1" s="1"/>
  <c r="H1863" i="1" a="1"/>
  <c r="H1863" i="1"/>
  <c r="G1865" i="1" a="1"/>
  <c r="G1865" i="1"/>
  <c r="H1856" i="1" a="1"/>
  <c r="H1856" i="1" s="1"/>
  <c r="J1863" i="1" a="1"/>
  <c r="J1863" i="1" s="1"/>
  <c r="G1866" i="1" a="1"/>
  <c r="G1866" i="1" s="1"/>
  <c r="K1865" i="1" a="1"/>
  <c r="K1865" i="1" s="1"/>
  <c r="I1863" i="1" a="1"/>
  <c r="I1863" i="1" s="1"/>
  <c r="G1863" i="1" a="1"/>
  <c r="G1863" i="1" s="1"/>
  <c r="K1862" i="1" a="1"/>
  <c r="K1862" i="1" s="1"/>
  <c r="H1869" i="1" a="1"/>
  <c r="H1869" i="1"/>
  <c r="G1869" i="1" a="1"/>
  <c r="G1869" i="1" s="1"/>
  <c r="F1859" i="1" a="1"/>
  <c r="F1859" i="1" s="1"/>
  <c r="F1869" i="1" a="1"/>
  <c r="F1869" i="1"/>
  <c r="H1865" i="1" a="1"/>
  <c r="H1865" i="1"/>
  <c r="I1862" i="1" a="1"/>
  <c r="I1862" i="1" s="1"/>
  <c r="K1863" i="1" a="1"/>
  <c r="K1863" i="1" s="1"/>
  <c r="G1867" i="1" a="1"/>
  <c r="G1867" i="1" s="1"/>
  <c r="G1850" i="1" a="1"/>
  <c r="G1850" i="1" s="1"/>
  <c r="H1848" i="1" a="1"/>
  <c r="H1848" i="1" s="1"/>
  <c r="I1848" i="1" a="1"/>
  <c r="I1848" i="1" s="1"/>
  <c r="F1850" i="1" a="1"/>
  <c r="F1850" i="1" s="1"/>
  <c r="J1846" i="1" a="1"/>
  <c r="J1846" i="1"/>
  <c r="I1845" i="1" a="1"/>
  <c r="I1845" i="1" s="1"/>
  <c r="H1850" i="1" a="1"/>
  <c r="H1850" i="1" s="1"/>
  <c r="F1848" i="1" a="1"/>
  <c r="F1848" i="1"/>
  <c r="G1852" i="1" a="1"/>
  <c r="G1852" i="1"/>
  <c r="I1846" i="1" a="1"/>
  <c r="I1846" i="1" s="1"/>
  <c r="G1854" i="1" a="1"/>
  <c r="G1854" i="1" s="1"/>
  <c r="F1854" i="1" a="1"/>
  <c r="F1854" i="1" s="1"/>
  <c r="H1852" i="1" a="1"/>
  <c r="H1852" i="1" s="1"/>
  <c r="F1852" i="1" a="1"/>
  <c r="F1852" i="1" s="1"/>
  <c r="K1845" i="1" a="1"/>
  <c r="K1845" i="1" s="1"/>
  <c r="K1848" i="1" a="1"/>
  <c r="K1848" i="1" s="1"/>
  <c r="G1848" i="1" a="1"/>
  <c r="G1848" i="1"/>
  <c r="I1850" i="1" a="1"/>
  <c r="I1850" i="1" s="1"/>
  <c r="G1846" i="1" a="1"/>
  <c r="G1846" i="1" s="1"/>
  <c r="J1850" i="1" a="1"/>
  <c r="J1850" i="1"/>
  <c r="H1846" i="1" a="1"/>
  <c r="H1846" i="1"/>
  <c r="K1852" i="1" a="1"/>
  <c r="K1852" i="1" s="1"/>
  <c r="J1852" i="1" a="1"/>
  <c r="J1852" i="1" s="1"/>
  <c r="K1846" i="1" a="1"/>
  <c r="K1846" i="1" s="1"/>
  <c r="F1846" i="1" a="1"/>
  <c r="F1846" i="1" s="1"/>
  <c r="J1848" i="1" a="1"/>
  <c r="J1848" i="1" s="1"/>
  <c r="I1852" i="1" a="1"/>
  <c r="I1852" i="1" s="1"/>
  <c r="J1845" i="1" a="1"/>
  <c r="J1845" i="1" s="1"/>
  <c r="K1854" i="1" a="1"/>
  <c r="K1854" i="1"/>
  <c r="K1850" i="1" a="1"/>
  <c r="K1850" i="1" s="1"/>
  <c r="J1854" i="1" a="1"/>
  <c r="J1854" i="1" s="1"/>
  <c r="I1854" i="1" a="1"/>
  <c r="I1854" i="1"/>
  <c r="H1854" i="1" a="1"/>
  <c r="H1854" i="1"/>
  <c r="F1840" i="1" a="1"/>
  <c r="F1840" i="1" s="1"/>
  <c r="I1840" i="1" a="1"/>
  <c r="I1840" i="1" s="1"/>
  <c r="G1840" i="1" a="1"/>
  <c r="G1840" i="1" s="1"/>
  <c r="K1843" i="1" a="1"/>
  <c r="K1843" i="1" s="1"/>
  <c r="I1843" i="1" a="1"/>
  <c r="I1843" i="1" s="1"/>
  <c r="G1837" i="1" a="1"/>
  <c r="G1837" i="1" s="1"/>
  <c r="H1843" i="1" a="1"/>
  <c r="H1843" i="1" s="1"/>
  <c r="I1837" i="1" a="1"/>
  <c r="I1837" i="1"/>
  <c r="J1841" i="1" a="1"/>
  <c r="J1841" i="1" s="1"/>
  <c r="I1841" i="1" a="1"/>
  <c r="I1841" i="1" s="1"/>
  <c r="F1835" i="1" a="1"/>
  <c r="F1835" i="1"/>
  <c r="H1841" i="1" a="1"/>
  <c r="H1841" i="1"/>
  <c r="I1835" i="1" a="1"/>
  <c r="I1835" i="1" s="1"/>
  <c r="J1837" i="1" a="1"/>
  <c r="J1837" i="1" s="1"/>
  <c r="H1837" i="1" a="1"/>
  <c r="H1837" i="1" s="1"/>
  <c r="K1837" i="1" a="1"/>
  <c r="K1837" i="1" s="1"/>
  <c r="G1841" i="1" a="1"/>
  <c r="G1841" i="1" s="1"/>
  <c r="K1835" i="1" a="1"/>
  <c r="K1835" i="1" s="1"/>
  <c r="H1840" i="1" a="1"/>
  <c r="H1840" i="1" s="1"/>
  <c r="J1835" i="1" a="1"/>
  <c r="J1835" i="1"/>
  <c r="G1843" i="1" a="1"/>
  <c r="G1843" i="1" s="1"/>
  <c r="F1841" i="1" a="1"/>
  <c r="F1841" i="1" s="1"/>
  <c r="J1840" i="1" a="1"/>
  <c r="J1840" i="1"/>
  <c r="H1835" i="1" a="1"/>
  <c r="H1835" i="1"/>
  <c r="F1843" i="1" a="1"/>
  <c r="F1843" i="1" s="1"/>
  <c r="K1841" i="1" a="1"/>
  <c r="K1841" i="1" s="1"/>
  <c r="G1835" i="1" a="1"/>
  <c r="G1835" i="1" s="1"/>
  <c r="H1845" i="1" a="1"/>
  <c r="H1845" i="1" s="1"/>
  <c r="K1840" i="1" a="1"/>
  <c r="K1840" i="1" s="1"/>
  <c r="G1845" i="1" a="1"/>
  <c r="G1845" i="1" s="1"/>
  <c r="J1843" i="1" a="1"/>
  <c r="J1843" i="1" s="1"/>
  <c r="F1845" i="1" a="1"/>
  <c r="F1845" i="1"/>
  <c r="F1837" i="1" a="1"/>
  <c r="F1837" i="1" s="1"/>
  <c r="J1826" i="1" a="1"/>
  <c r="J1826" i="1" s="1"/>
  <c r="H1826" i="1" a="1"/>
  <c r="H1826" i="1"/>
  <c r="F1824" i="1" a="1"/>
  <c r="F1824" i="1"/>
  <c r="H1824" i="1" a="1"/>
  <c r="H1824" i="1" s="1"/>
  <c r="I1831" i="1" a="1"/>
  <c r="I1831" i="1" s="1"/>
  <c r="G1829" i="1" a="1"/>
  <c r="G1829" i="1" s="1"/>
  <c r="K1826" i="1" a="1"/>
  <c r="K1826" i="1" s="1"/>
  <c r="I1826" i="1" a="1"/>
  <c r="I1826" i="1" s="1"/>
  <c r="F1826" i="1" a="1"/>
  <c r="F1826" i="1" s="1"/>
  <c r="I1822" i="1" a="1"/>
  <c r="I1822" i="1" s="1"/>
  <c r="F1822" i="1" a="1"/>
  <c r="F1822" i="1"/>
  <c r="K1831" i="1" a="1"/>
  <c r="K1831" i="1" s="1"/>
  <c r="H1822" i="1" a="1"/>
  <c r="H1822" i="1" s="1"/>
  <c r="I1824" i="1" a="1"/>
  <c r="I1824" i="1"/>
  <c r="I1829" i="1" a="1"/>
  <c r="I1829" i="1"/>
  <c r="I1821" i="1" a="1"/>
  <c r="I1821" i="1" s="1"/>
  <c r="J1831" i="1" a="1"/>
  <c r="J1831" i="1" s="1"/>
  <c r="J1829" i="1" a="1"/>
  <c r="J1829" i="1" s="1"/>
  <c r="K1833" i="1" a="1"/>
  <c r="K1833" i="1" s="1"/>
  <c r="F1833" i="1" a="1"/>
  <c r="F1833" i="1" s="1"/>
  <c r="H1831" i="1" a="1"/>
  <c r="H1831" i="1" s="1"/>
  <c r="F1827" i="1" a="1"/>
  <c r="F1827" i="1" s="1"/>
  <c r="F1829" i="1" a="1"/>
  <c r="F1829" i="1" s="1"/>
  <c r="K1829" i="1" a="1"/>
  <c r="K1829" i="1" s="1"/>
  <c r="K1827" i="1" a="1"/>
  <c r="K1827" i="1" s="1"/>
  <c r="K1821" i="1" a="1"/>
  <c r="K1821" i="1"/>
  <c r="H1827" i="1" a="1"/>
  <c r="H1827" i="1" s="1"/>
  <c r="G1824" i="1" a="1"/>
  <c r="G1824" i="1" s="1"/>
  <c r="J1822" i="1" a="1"/>
  <c r="J1822" i="1" s="1"/>
  <c r="J1833" i="1" a="1"/>
  <c r="J1833" i="1" s="1"/>
  <c r="I1827" i="1" a="1"/>
  <c r="I1827" i="1" s="1"/>
  <c r="F1831" i="1" a="1"/>
  <c r="F1831" i="1" s="1"/>
  <c r="H1829" i="1" a="1"/>
  <c r="H1829" i="1" s="1"/>
  <c r="G1827" i="1" a="1"/>
  <c r="G1827" i="1" s="1"/>
  <c r="J1824" i="1" a="1"/>
  <c r="J1824" i="1" s="1"/>
  <c r="K1824" i="1" a="1"/>
  <c r="K1824" i="1" s="1"/>
  <c r="K1822" i="1" a="1"/>
  <c r="K1822" i="1" s="1"/>
  <c r="J1821" i="1" a="1"/>
  <c r="J1821" i="1"/>
  <c r="G1826" i="1" a="1"/>
  <c r="G1826" i="1" s="1"/>
  <c r="H1833" i="1" a="1"/>
  <c r="H1833" i="1" s="1"/>
  <c r="I1833" i="1" a="1"/>
  <c r="I1833" i="1" s="1"/>
  <c r="G1831" i="1" a="1"/>
  <c r="G1831" i="1" s="1"/>
  <c r="G1833" i="1" a="1"/>
  <c r="G1833" i="1" s="1"/>
  <c r="J1827" i="1" a="1"/>
  <c r="J1827" i="1" s="1"/>
  <c r="G1822" i="1" a="1"/>
  <c r="G1822" i="1" s="1"/>
  <c r="H1821" i="1" a="1"/>
  <c r="H1821" i="1" s="1"/>
  <c r="F1821" i="1" a="1"/>
  <c r="F1821" i="1" s="1"/>
  <c r="G1821" i="1" a="1"/>
  <c r="G1821" i="1" s="1"/>
  <c r="H1049" i="1" a="1"/>
  <c r="H1049" i="1" s="1"/>
  <c r="I1030" i="1" a="1"/>
  <c r="I1030" i="1"/>
  <c r="H1025" i="1" a="1"/>
  <c r="H1025" i="1" s="1"/>
  <c r="I1027" i="1" a="1"/>
  <c r="I1027" i="1" s="1"/>
  <c r="F1037" i="1" a="1"/>
  <c r="F1037" i="1" s="1"/>
  <c r="J1049" i="1" a="1"/>
  <c r="J1049" i="1" s="1"/>
  <c r="J1027" i="1" a="1"/>
  <c r="J1027" i="1" s="1"/>
  <c r="H1027" i="1" a="1"/>
  <c r="H1027" i="1" s="1"/>
  <c r="G1037" i="1" a="1"/>
  <c r="G1037" i="1" s="1"/>
  <c r="G1025" i="1" a="1"/>
  <c r="G1025" i="1" s="1"/>
  <c r="H1030" i="1" a="1"/>
  <c r="H1030" i="1" s="1"/>
  <c r="J1039" i="1" a="1"/>
  <c r="J1039" i="1" s="1"/>
  <c r="H1037" i="1" a="1"/>
  <c r="H1037" i="1" s="1"/>
  <c r="K1039" i="1" a="1"/>
  <c r="K1039" i="1" s="1"/>
  <c r="F1039" i="1" a="1"/>
  <c r="F1039" i="1" s="1"/>
  <c r="G1039" i="1" a="1"/>
  <c r="G1039" i="1" s="1"/>
  <c r="G1030" i="1" a="1"/>
  <c r="G1030" i="1" s="1"/>
  <c r="K1027" i="1" a="1"/>
  <c r="K1027" i="1" s="1"/>
  <c r="J1025" i="1" a="1"/>
  <c r="J1025" i="1" s="1"/>
  <c r="K1037" i="1" a="1"/>
  <c r="K1037" i="1" s="1"/>
  <c r="I1037" i="1" a="1"/>
  <c r="I1037" i="1" s="1"/>
  <c r="J1030" i="1" a="1"/>
  <c r="J1030" i="1"/>
  <c r="K1025" i="1" a="1"/>
  <c r="K1025" i="1" s="1"/>
  <c r="I1025" i="1" a="1"/>
  <c r="I1025" i="1" s="1"/>
  <c r="F1027" i="1" a="1"/>
  <c r="F1027" i="1" s="1"/>
  <c r="K1052" i="1" a="1"/>
  <c r="K1052" i="1" s="1"/>
  <c r="H1039" i="1" a="1"/>
  <c r="H1039" i="1" s="1"/>
  <c r="I1039" i="1" a="1"/>
  <c r="I1039" i="1" s="1"/>
  <c r="F1025" i="1" a="1"/>
  <c r="F1025" i="1" s="1"/>
  <c r="J1037" i="1" a="1"/>
  <c r="J1037" i="1" s="1"/>
  <c r="K1030" i="1" a="1"/>
  <c r="K1030" i="1" s="1"/>
  <c r="G1027" i="1" a="1"/>
  <c r="G1027" i="1" s="1"/>
  <c r="F1030" i="1" a="1"/>
  <c r="F1030" i="1" s="1"/>
  <c r="H989" i="1" a="1"/>
  <c r="H989" i="1" s="1"/>
  <c r="I997" i="1" a="1"/>
  <c r="I997" i="1"/>
  <c r="I1049" i="1" s="1" a="1"/>
  <c r="I1049" i="1" s="1"/>
  <c r="F996" i="1" a="1"/>
  <c r="F996" i="1" s="1"/>
  <c r="H997" i="1" a="1"/>
  <c r="H997" i="1" s="1"/>
  <c r="K1022" i="1" a="1"/>
  <c r="K1022" i="1" s="1"/>
  <c r="J1022" i="1" a="1"/>
  <c r="J1022" i="1" s="1"/>
  <c r="F1022" i="1" a="1"/>
  <c r="F1022" i="1" s="1"/>
  <c r="G1006" i="1" a="1"/>
  <c r="G1006" i="1" s="1"/>
  <c r="G1052" i="1" s="1" a="1"/>
  <c r="G1052" i="1" s="1"/>
  <c r="G1022" i="1" a="1"/>
  <c r="G1022" i="1" s="1"/>
  <c r="F997" i="1" a="1"/>
  <c r="F997" i="1" s="1"/>
  <c r="F1049" i="1" s="1" a="1"/>
  <c r="F1049" i="1" s="1"/>
  <c r="I996" i="1" a="1"/>
  <c r="I996" i="1" s="1"/>
  <c r="K989" i="1" a="1"/>
  <c r="K989" i="1" s="1"/>
  <c r="K997" i="1" a="1"/>
  <c r="K997" i="1" s="1"/>
  <c r="K1049" i="1" s="1" a="1"/>
  <c r="K1049" i="1" s="1"/>
  <c r="G997" i="1" a="1"/>
  <c r="G997" i="1"/>
  <c r="G1049" i="1" s="1" a="1"/>
  <c r="G1049" i="1" s="1"/>
  <c r="G996" i="1" a="1"/>
  <c r="G996" i="1" s="1"/>
  <c r="J997" i="1" a="1"/>
  <c r="J997" i="1" s="1"/>
  <c r="I1022" i="1" a="1"/>
  <c r="I1022" i="1" s="1"/>
  <c r="F1006" i="1" a="1"/>
  <c r="F1006" i="1" s="1"/>
  <c r="F1052" i="1" s="1" a="1"/>
  <c r="F1052" i="1" s="1"/>
  <c r="K996" i="1" a="1"/>
  <c r="K996" i="1" s="1"/>
  <c r="I1006" i="1" a="1"/>
  <c r="I1006" i="1" s="1"/>
  <c r="I1052" i="1" s="1" a="1"/>
  <c r="I1052" i="1" s="1"/>
  <c r="H1022" i="1" a="1"/>
  <c r="H1022" i="1" s="1"/>
  <c r="I989" i="1" a="1"/>
  <c r="I989" i="1" s="1"/>
  <c r="J996" i="1" a="1"/>
  <c r="J996" i="1" s="1"/>
  <c r="G989" i="1" a="1"/>
  <c r="G989" i="1" s="1"/>
  <c r="J1006" i="1" a="1"/>
  <c r="J1006" i="1" s="1"/>
  <c r="J1052" i="1" s="1" a="1"/>
  <c r="J1052" i="1" s="1"/>
  <c r="H996" i="1" a="1"/>
  <c r="H996" i="1"/>
  <c r="J989" i="1" a="1"/>
  <c r="J989" i="1" s="1"/>
  <c r="K1006" i="1" a="1"/>
  <c r="K1006" i="1" s="1"/>
  <c r="H1006" i="1" a="1"/>
  <c r="H1006" i="1" s="1"/>
  <c r="H1052" i="1" s="1" a="1"/>
  <c r="H1052" i="1" s="1"/>
  <c r="F977" i="1" a="1"/>
  <c r="F977" i="1" s="1"/>
  <c r="F1051" i="1" s="1" a="1"/>
  <c r="F1051" i="1" s="1"/>
  <c r="H974" i="1" a="1"/>
  <c r="H974" i="1" s="1"/>
  <c r="I974" i="1" a="1"/>
  <c r="I974" i="1" s="1"/>
  <c r="F976" i="1" a="1"/>
  <c r="F976" i="1" s="1"/>
  <c r="G973" i="1" a="1"/>
  <c r="G973" i="1" s="1"/>
  <c r="H973" i="1" a="1"/>
  <c r="H973" i="1" s="1"/>
  <c r="F974" i="1" a="1"/>
  <c r="F974" i="1" s="1"/>
  <c r="K973" i="1" a="1"/>
  <c r="K973" i="1" s="1"/>
  <c r="F989" i="1" a="1"/>
  <c r="F989" i="1"/>
  <c r="K983" i="1" a="1"/>
  <c r="K983" i="1"/>
  <c r="J983" i="1" a="1"/>
  <c r="J983" i="1" s="1"/>
  <c r="I983" i="1" a="1"/>
  <c r="I983" i="1" s="1"/>
  <c r="J974" i="1" a="1"/>
  <c r="J974" i="1" s="1"/>
  <c r="H983" i="1" a="1"/>
  <c r="H983" i="1" s="1"/>
  <c r="G977" i="1" a="1"/>
  <c r="G977" i="1"/>
  <c r="G1051" i="1" s="1" a="1"/>
  <c r="G1051" i="1" s="1"/>
  <c r="K976" i="1" a="1"/>
  <c r="K976" i="1" s="1"/>
  <c r="J973" i="1" a="1"/>
  <c r="J973" i="1" s="1"/>
  <c r="I976" i="1" a="1"/>
  <c r="I976" i="1" s="1"/>
  <c r="H976" i="1" a="1"/>
  <c r="H976" i="1" s="1"/>
  <c r="G974" i="1" a="1"/>
  <c r="G974" i="1" s="1"/>
  <c r="G976" i="1" a="1"/>
  <c r="G976" i="1"/>
  <c r="F973" i="1" a="1"/>
  <c r="F973" i="1" s="1"/>
  <c r="I973" i="1" a="1"/>
  <c r="I973" i="1" s="1"/>
  <c r="H977" i="1" a="1"/>
  <c r="H977" i="1" s="1"/>
  <c r="H1051" i="1" s="1" a="1"/>
  <c r="H1051" i="1" s="1"/>
  <c r="G983" i="1" a="1"/>
  <c r="G983" i="1" s="1"/>
  <c r="F983" i="1" a="1"/>
  <c r="F983" i="1" s="1"/>
  <c r="J976" i="1" a="1"/>
  <c r="J976" i="1" s="1"/>
  <c r="K974" i="1" a="1"/>
  <c r="K974" i="1" s="1"/>
  <c r="K977" i="1" a="1"/>
  <c r="K977" i="1" s="1"/>
  <c r="K1051" i="1" s="1" a="1"/>
  <c r="K1051" i="1" s="1"/>
  <c r="J977" i="1" a="1"/>
  <c r="J977" i="1" s="1"/>
  <c r="J1051" i="1" s="1" a="1"/>
  <c r="J1051" i="1" s="1"/>
  <c r="I977" i="1" a="1"/>
  <c r="I977" i="1" s="1"/>
  <c r="I1051" i="1" s="1" a="1"/>
  <c r="I1051" i="1" s="1"/>
  <c r="H883" i="1" a="1"/>
  <c r="H883" i="1" s="1"/>
  <c r="I926" i="1" a="1"/>
  <c r="I926" i="1"/>
  <c r="J894" i="1" a="1"/>
  <c r="J894" i="1" s="1"/>
  <c r="F914" i="1" a="1"/>
  <c r="F914" i="1"/>
  <c r="J912" i="1" a="1"/>
  <c r="J912" i="1"/>
  <c r="G894" i="1" a="1"/>
  <c r="G894" i="1" s="1"/>
  <c r="K912" i="1" a="1"/>
  <c r="K912" i="1" s="1"/>
  <c r="K894" i="1" a="1"/>
  <c r="K894" i="1"/>
  <c r="H926" i="1" a="1"/>
  <c r="H926" i="1"/>
  <c r="I883" i="1" a="1"/>
  <c r="I883" i="1" s="1"/>
  <c r="K883" i="1" a="1"/>
  <c r="K883" i="1"/>
  <c r="J926" i="1" a="1"/>
  <c r="J926" i="1" s="1"/>
  <c r="I894" i="1" a="1"/>
  <c r="I894" i="1"/>
  <c r="F894" i="1" a="1"/>
  <c r="F894" i="1"/>
  <c r="H894" i="1" a="1"/>
  <c r="H894" i="1" s="1"/>
  <c r="F926" i="1" a="1"/>
  <c r="F926" i="1" s="1"/>
  <c r="I914" i="1" a="1"/>
  <c r="I914" i="1"/>
  <c r="J883" i="1" a="1"/>
  <c r="J883" i="1" s="1"/>
  <c r="I912" i="1" a="1"/>
  <c r="I912" i="1"/>
  <c r="F912" i="1" a="1"/>
  <c r="F912" i="1"/>
  <c r="G912" i="1" a="1"/>
  <c r="G912" i="1" s="1"/>
  <c r="G914" i="1" a="1"/>
  <c r="G914" i="1"/>
  <c r="K926" i="1" a="1"/>
  <c r="K926" i="1"/>
  <c r="K914" i="1" a="1"/>
  <c r="K914" i="1" s="1"/>
  <c r="G926" i="1" a="1"/>
  <c r="G926" i="1" s="1"/>
  <c r="J914" i="1" a="1"/>
  <c r="J914" i="1"/>
  <c r="H914" i="1" a="1"/>
  <c r="H914" i="1"/>
  <c r="H912" i="1" a="1"/>
  <c r="H912" i="1" s="1"/>
  <c r="H882" i="1" a="1"/>
  <c r="H882" i="1"/>
  <c r="K882" i="1" a="1"/>
  <c r="K882" i="1" s="1"/>
  <c r="G883" i="1" a="1"/>
  <c r="G883" i="1"/>
  <c r="F883" i="1" a="1"/>
  <c r="F883" i="1" s="1"/>
  <c r="J882" i="1" a="1"/>
  <c r="J882" i="1" s="1"/>
  <c r="K804" i="1" a="1"/>
  <c r="K804" i="1"/>
  <c r="I882" i="1" a="1"/>
  <c r="I882" i="1" s="1"/>
  <c r="G882" i="1" a="1"/>
  <c r="G882" i="1"/>
  <c r="F882" i="1" a="1"/>
  <c r="F882" i="1"/>
  <c r="J804" i="1" a="1"/>
  <c r="J804" i="1"/>
  <c r="G814" i="1" a="1"/>
  <c r="G814" i="1" s="1"/>
  <c r="K778" i="1" a="1"/>
  <c r="K778" i="1" s="1"/>
  <c r="K777" i="1" s="1"/>
  <c r="J764" i="1" a="1"/>
  <c r="J764" i="1"/>
  <c r="J814" i="1" s="1" a="1"/>
  <c r="J814" i="1" s="1"/>
  <c r="H778" i="1" a="1"/>
  <c r="H778" i="1"/>
  <c r="H777" i="1" s="1"/>
  <c r="H804" i="1" a="1"/>
  <c r="H804" i="1" s="1"/>
  <c r="F802" i="1" a="1"/>
  <c r="F802" i="1"/>
  <c r="G800" i="1" a="1"/>
  <c r="G800" i="1"/>
  <c r="F778" i="1" a="1"/>
  <c r="F778" i="1" s="1"/>
  <c r="F777" i="1" s="1"/>
  <c r="K800" i="1" a="1"/>
  <c r="K800" i="1"/>
  <c r="I804" i="1" a="1"/>
  <c r="I804" i="1"/>
  <c r="G804" i="1" a="1"/>
  <c r="G804" i="1" s="1"/>
  <c r="F804" i="1" a="1"/>
  <c r="F804" i="1" s="1"/>
  <c r="K802" i="1" a="1"/>
  <c r="K802" i="1"/>
  <c r="J800" i="1" a="1"/>
  <c r="J800" i="1"/>
  <c r="J802" i="1" a="1"/>
  <c r="J802" i="1" s="1"/>
  <c r="I802" i="1" a="1"/>
  <c r="I802" i="1"/>
  <c r="H802" i="1" a="1"/>
  <c r="H802" i="1" s="1"/>
  <c r="I764" i="1" a="1"/>
  <c r="I764" i="1" s="1"/>
  <c r="I814" i="1" s="1" a="1"/>
  <c r="I814" i="1" s="1"/>
  <c r="G802" i="1" a="1"/>
  <c r="G802" i="1"/>
  <c r="H800" i="1" a="1"/>
  <c r="H800" i="1" s="1"/>
  <c r="F800" i="1" a="1"/>
  <c r="F800" i="1" s="1"/>
  <c r="I800" i="1" a="1"/>
  <c r="I800" i="1"/>
  <c r="I778" i="1" a="1"/>
  <c r="I778" i="1" s="1"/>
  <c r="J778" i="1" a="1"/>
  <c r="J778" i="1"/>
  <c r="J777" i="1" s="1"/>
  <c r="K764" i="1" a="1"/>
  <c r="K764" i="1"/>
  <c r="K814" i="1" s="1" a="1"/>
  <c r="K814" i="1" s="1"/>
  <c r="H764" i="1" a="1"/>
  <c r="H764" i="1" s="1"/>
  <c r="H814" i="1" s="1" a="1"/>
  <c r="H814" i="1" s="1"/>
  <c r="G778" i="1" a="1"/>
  <c r="G778" i="1"/>
  <c r="G764" i="1" a="1"/>
  <c r="G764" i="1"/>
  <c r="F764" i="1" a="1"/>
  <c r="F764" i="1" s="1"/>
  <c r="F814" i="1" s="1" a="1"/>
  <c r="F814" i="1" s="1"/>
  <c r="K854" i="1"/>
  <c r="K853" i="1" s="1"/>
  <c r="J854" i="1"/>
  <c r="I854" i="1"/>
  <c r="I853" i="1" s="1"/>
  <c r="H854" i="1"/>
  <c r="H853" i="1" s="1"/>
  <c r="G854" i="1"/>
  <c r="G853" i="1" s="1"/>
  <c r="F854" i="1"/>
  <c r="F853" i="1" s="1"/>
  <c r="J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I777" i="1"/>
  <c r="I784" i="1" s="1"/>
  <c r="I785" i="1" s="1"/>
  <c r="G777" i="1"/>
  <c r="G784" i="1" s="1"/>
  <c r="G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J673" i="1"/>
  <c r="H673" i="1"/>
  <c r="K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I667" i="1"/>
  <c r="I673" i="1" s="1"/>
  <c r="H667" i="1"/>
  <c r="G667" i="1"/>
  <c r="G673" i="1" s="1"/>
  <c r="F667" i="1"/>
  <c r="F673" i="1" s="1"/>
  <c r="K666" i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8" i="1"/>
  <c r="I515" i="1"/>
  <c r="K503" i="1"/>
  <c r="J503" i="1"/>
  <c r="I503" i="1"/>
  <c r="H503" i="1"/>
  <c r="G503" i="1"/>
  <c r="F503" i="1"/>
  <c r="I475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H417" i="1"/>
  <c r="I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F398" i="1"/>
  <c r="F397" i="1"/>
  <c r="F517" i="1" s="1"/>
  <c r="J396" i="1"/>
  <c r="J437" i="1" s="1"/>
  <c r="I396" i="1"/>
  <c r="I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I384" i="1"/>
  <c r="K383" i="1"/>
  <c r="K514" i="1" s="1"/>
  <c r="I383" i="1"/>
  <c r="I514" i="1" s="1"/>
  <c r="J382" i="1"/>
  <c r="J513" i="1" s="1"/>
  <c r="F382" i="1"/>
  <c r="F513" i="1" s="1"/>
  <c r="K379" i="1"/>
  <c r="J379" i="1"/>
  <c r="I379" i="1"/>
  <c r="H379" i="1"/>
  <c r="G379" i="1"/>
  <c r="F379" i="1"/>
  <c r="I378" i="1"/>
  <c r="I435" i="1" s="1"/>
  <c r="G378" i="1"/>
  <c r="G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23" i="1"/>
  <c r="K478" i="1" s="1"/>
  <c r="I323" i="1"/>
  <c r="I478" i="1" s="1"/>
  <c r="H323" i="1"/>
  <c r="H478" i="1" s="1"/>
  <c r="F323" i="1"/>
  <c r="F478" i="1" s="1"/>
  <c r="I322" i="1"/>
  <c r="I477" i="1" s="1"/>
  <c r="J321" i="1"/>
  <c r="J476" i="1" s="1"/>
  <c r="H321" i="1"/>
  <c r="H476" i="1" s="1"/>
  <c r="F321" i="1"/>
  <c r="F476" i="1" s="1"/>
  <c r="K320" i="1"/>
  <c r="K475" i="1" s="1"/>
  <c r="I320" i="1"/>
  <c r="G320" i="1"/>
  <c r="G475" i="1" s="1"/>
  <c r="I319" i="1"/>
  <c r="I474" i="1" s="1"/>
  <c r="F319" i="1"/>
  <c r="F474" i="1" s="1"/>
  <c r="J318" i="1"/>
  <c r="J473" i="1" s="1"/>
  <c r="I318" i="1"/>
  <c r="I473" i="1" s="1"/>
  <c r="H317" i="1"/>
  <c r="H472" i="1" s="1"/>
  <c r="F317" i="1"/>
  <c r="F472" i="1" s="1"/>
  <c r="I316" i="1"/>
  <c r="I471" i="1" s="1"/>
  <c r="F313" i="1"/>
  <c r="F418" i="1" s="1"/>
  <c r="J312" i="1"/>
  <c r="J417" i="1" s="1"/>
  <c r="I312" i="1"/>
  <c r="I417" i="1" s="1"/>
  <c r="F312" i="1"/>
  <c r="F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K463" i="1" s="1"/>
  <c r="G299" i="1"/>
  <c r="G463" i="1" s="1"/>
  <c r="K298" i="1"/>
  <c r="K411" i="1" s="1"/>
  <c r="I298" i="1"/>
  <c r="H298" i="1"/>
  <c r="H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I127" i="1"/>
  <c r="H127" i="1"/>
  <c r="H126" i="1"/>
  <c r="H124" i="1"/>
  <c r="G124" i="1"/>
  <c r="J123" i="1"/>
  <c r="I123" i="1"/>
  <c r="F123" i="1"/>
  <c r="H122" i="1"/>
  <c r="K121" i="1"/>
  <c r="J121" i="1"/>
  <c r="I121" i="1"/>
  <c r="H121" i="1"/>
  <c r="F121" i="1"/>
  <c r="I120" i="1"/>
  <c r="H120" i="1"/>
  <c r="J119" i="1"/>
  <c r="I119" i="1"/>
  <c r="H119" i="1"/>
  <c r="F119" i="1"/>
  <c r="K118" i="1"/>
  <c r="I118" i="1"/>
  <c r="H118" i="1"/>
  <c r="J117" i="1"/>
  <c r="I117" i="1"/>
  <c r="F117" i="1"/>
  <c r="J116" i="1"/>
  <c r="I116" i="1"/>
  <c r="H116" i="1"/>
  <c r="G116" i="1"/>
  <c r="I115" i="1"/>
  <c r="H115" i="1"/>
  <c r="F115" i="1"/>
  <c r="I114" i="1"/>
  <c r="H114" i="1"/>
  <c r="K393" i="1"/>
  <c r="J393" i="1"/>
  <c r="I393" i="1"/>
  <c r="H393" i="1"/>
  <c r="G393" i="1"/>
  <c r="F393" i="1"/>
  <c r="K288" i="1"/>
  <c r="J288" i="1"/>
  <c r="I288" i="1"/>
  <c r="H288" i="1"/>
  <c r="G288" i="1"/>
  <c r="G398" i="1" s="1"/>
  <c r="G518" i="1" s="1"/>
  <c r="F288" i="1"/>
  <c r="K287" i="1"/>
  <c r="J287" i="1"/>
  <c r="J397" i="1" s="1"/>
  <c r="J517" i="1" s="1"/>
  <c r="I287" i="1"/>
  <c r="I397" i="1" s="1"/>
  <c r="I517" i="1" s="1"/>
  <c r="H287" i="1"/>
  <c r="G287" i="1"/>
  <c r="F287" i="1"/>
  <c r="K285" i="1"/>
  <c r="J285" i="1"/>
  <c r="I285" i="1"/>
  <c r="H285" i="1"/>
  <c r="G285" i="1"/>
  <c r="G384" i="1" s="1"/>
  <c r="G515" i="1" s="1"/>
  <c r="F285" i="1"/>
  <c r="K284" i="1"/>
  <c r="J284" i="1"/>
  <c r="J383" i="1" s="1"/>
  <c r="J514" i="1" s="1"/>
  <c r="I284" i="1"/>
  <c r="H284" i="1"/>
  <c r="H383" i="1" s="1"/>
  <c r="H514" i="1" s="1"/>
  <c r="G284" i="1"/>
  <c r="F284" i="1"/>
  <c r="K283" i="1"/>
  <c r="J283" i="1"/>
  <c r="I283" i="1"/>
  <c r="H283" i="1"/>
  <c r="G283" i="1"/>
  <c r="G382" i="1" s="1"/>
  <c r="G513" i="1" s="1"/>
  <c r="F283" i="1"/>
  <c r="K248" i="1"/>
  <c r="J248" i="1"/>
  <c r="J323" i="1" s="1"/>
  <c r="J478" i="1" s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I321" i="1" s="1"/>
  <c r="I476" i="1" s="1"/>
  <c r="H246" i="1"/>
  <c r="G246" i="1"/>
  <c r="F246" i="1"/>
  <c r="K245" i="1"/>
  <c r="J245" i="1"/>
  <c r="I245" i="1"/>
  <c r="H245" i="1"/>
  <c r="G245" i="1"/>
  <c r="F245" i="1"/>
  <c r="K244" i="1"/>
  <c r="J244" i="1"/>
  <c r="J319" i="1" s="1"/>
  <c r="J474" i="1" s="1"/>
  <c r="I244" i="1"/>
  <c r="H244" i="1"/>
  <c r="G244" i="1"/>
  <c r="F244" i="1"/>
  <c r="K243" i="1"/>
  <c r="J243" i="1"/>
  <c r="I243" i="1"/>
  <c r="H243" i="1"/>
  <c r="G243" i="1"/>
  <c r="F243" i="1"/>
  <c r="F318" i="1" s="1"/>
  <c r="F473" i="1" s="1"/>
  <c r="K242" i="1"/>
  <c r="J242" i="1"/>
  <c r="I242" i="1"/>
  <c r="I317" i="1" s="1"/>
  <c r="I472" i="1" s="1"/>
  <c r="H242" i="1"/>
  <c r="G242" i="1"/>
  <c r="F242" i="1"/>
  <c r="K241" i="1"/>
  <c r="J241" i="1"/>
  <c r="I241" i="1"/>
  <c r="H241" i="1"/>
  <c r="G241" i="1"/>
  <c r="F241" i="1"/>
  <c r="K233" i="1"/>
  <c r="J233" i="1"/>
  <c r="I233" i="1"/>
  <c r="I299" i="1" s="1"/>
  <c r="I463" i="1" s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H210" i="1" s="1"/>
  <c r="G214" i="1"/>
  <c r="F214" i="1"/>
  <c r="F210" i="1" s="1"/>
  <c r="K210" i="1"/>
  <c r="J210" i="1"/>
  <c r="I210" i="1"/>
  <c r="G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J313" i="1" s="1"/>
  <c r="J418" i="1" s="1"/>
  <c r="I188" i="1"/>
  <c r="I313" i="1" s="1"/>
  <c r="I418" i="1" s="1"/>
  <c r="H188" i="1"/>
  <c r="G188" i="1"/>
  <c r="F188" i="1"/>
  <c r="K187" i="1"/>
  <c r="J187" i="1"/>
  <c r="I187" i="1"/>
  <c r="H187" i="1"/>
  <c r="G187" i="1"/>
  <c r="F187" i="1"/>
  <c r="K183" i="1"/>
  <c r="J183" i="1"/>
  <c r="J298" i="1" s="1"/>
  <c r="J411" i="1" s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J398" i="1" s="1"/>
  <c r="J518" i="1" s="1"/>
  <c r="I170" i="1"/>
  <c r="I398" i="1" s="1"/>
  <c r="I518" i="1" s="1"/>
  <c r="H170" i="1"/>
  <c r="H398" i="1" s="1"/>
  <c r="H518" i="1" s="1"/>
  <c r="G170" i="1"/>
  <c r="F170" i="1"/>
  <c r="K169" i="1"/>
  <c r="K397" i="1" s="1"/>
  <c r="K517" i="1" s="1"/>
  <c r="J169" i="1"/>
  <c r="I169" i="1"/>
  <c r="H169" i="1"/>
  <c r="H397" i="1" s="1"/>
  <c r="H517" i="1" s="1"/>
  <c r="G169" i="1"/>
  <c r="G397" i="1" s="1"/>
  <c r="G517" i="1" s="1"/>
  <c r="F169" i="1"/>
  <c r="K168" i="1"/>
  <c r="K396" i="1" s="1"/>
  <c r="K437" i="1" s="1"/>
  <c r="J168" i="1"/>
  <c r="I168" i="1"/>
  <c r="H168" i="1"/>
  <c r="H396" i="1" s="1"/>
  <c r="H437" i="1" s="1"/>
  <c r="G168" i="1"/>
  <c r="G396" i="1" s="1"/>
  <c r="G437" i="1" s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J384" i="1" s="1"/>
  <c r="J515" i="1" s="1"/>
  <c r="I156" i="1"/>
  <c r="H156" i="1"/>
  <c r="H384" i="1" s="1"/>
  <c r="H515" i="1" s="1"/>
  <c r="G156" i="1"/>
  <c r="F156" i="1"/>
  <c r="F384" i="1" s="1"/>
  <c r="F515" i="1" s="1"/>
  <c r="K155" i="1"/>
  <c r="J155" i="1"/>
  <c r="I155" i="1"/>
  <c r="H155" i="1"/>
  <c r="G155" i="1"/>
  <c r="G383" i="1" s="1"/>
  <c r="G514" i="1" s="1"/>
  <c r="F155" i="1"/>
  <c r="F383" i="1" s="1"/>
  <c r="F514" i="1" s="1"/>
  <c r="K154" i="1"/>
  <c r="K382" i="1" s="1"/>
  <c r="K513" i="1" s="1"/>
  <c r="J154" i="1"/>
  <c r="I154" i="1"/>
  <c r="I382" i="1" s="1"/>
  <c r="I513" i="1" s="1"/>
  <c r="H154" i="1"/>
  <c r="H382" i="1" s="1"/>
  <c r="H513" i="1" s="1"/>
  <c r="G154" i="1"/>
  <c r="F154" i="1"/>
  <c r="K153" i="1"/>
  <c r="J153" i="1"/>
  <c r="I153" i="1"/>
  <c r="H153" i="1"/>
  <c r="G153" i="1"/>
  <c r="G381" i="1" s="1"/>
  <c r="G512" i="1" s="1"/>
  <c r="F153" i="1"/>
  <c r="K152" i="1"/>
  <c r="J152" i="1"/>
  <c r="I152" i="1"/>
  <c r="H152" i="1"/>
  <c r="G152" i="1"/>
  <c r="G380" i="1" s="1"/>
  <c r="G511" i="1" s="1"/>
  <c r="F152" i="1"/>
  <c r="K151" i="1"/>
  <c r="J151" i="1"/>
  <c r="I151" i="1"/>
  <c r="H151" i="1"/>
  <c r="G151" i="1"/>
  <c r="F151" i="1"/>
  <c r="K150" i="1"/>
  <c r="K378" i="1" s="1"/>
  <c r="K435" i="1" s="1"/>
  <c r="J150" i="1"/>
  <c r="J378" i="1" s="1"/>
  <c r="J435" i="1" s="1"/>
  <c r="I150" i="1"/>
  <c r="H150" i="1"/>
  <c r="H378" i="1" s="1"/>
  <c r="H435" i="1" s="1"/>
  <c r="G150" i="1"/>
  <c r="F150" i="1"/>
  <c r="F378" i="1" s="1"/>
  <c r="F435" i="1" s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J136" i="1" s="1" a="1"/>
  <c r="I129" i="1"/>
  <c r="H129" i="1"/>
  <c r="G129" i="1"/>
  <c r="G136" i="1" s="1" a="1"/>
  <c r="G136" i="1" s="1"/>
  <c r="F129" i="1"/>
  <c r="K95" i="1"/>
  <c r="K127" i="1" s="1"/>
  <c r="J95" i="1"/>
  <c r="J127" i="1" s="1"/>
  <c r="I95" i="1"/>
  <c r="H95" i="1"/>
  <c r="G95" i="1"/>
  <c r="G127" i="1" s="1"/>
  <c r="F95" i="1"/>
  <c r="F127" i="1" s="1"/>
  <c r="K94" i="1"/>
  <c r="K322" i="1" s="1"/>
  <c r="K477" i="1" s="1"/>
  <c r="J94" i="1"/>
  <c r="J322" i="1" s="1"/>
  <c r="J477" i="1" s="1"/>
  <c r="I94" i="1"/>
  <c r="I126" i="1" s="1"/>
  <c r="H94" i="1"/>
  <c r="H322" i="1" s="1"/>
  <c r="H477" i="1" s="1"/>
  <c r="G94" i="1"/>
  <c r="G126" i="1" s="1"/>
  <c r="F94" i="1"/>
  <c r="F126" i="1" s="1"/>
  <c r="K93" i="1"/>
  <c r="K321" i="1" s="1"/>
  <c r="K476" i="1" s="1"/>
  <c r="J93" i="1"/>
  <c r="I93" i="1"/>
  <c r="H93" i="1"/>
  <c r="G93" i="1"/>
  <c r="G321" i="1" s="1"/>
  <c r="G476" i="1" s="1"/>
  <c r="F93" i="1"/>
  <c r="K92" i="1"/>
  <c r="K124" i="1" s="1"/>
  <c r="J92" i="1"/>
  <c r="J320" i="1" s="1"/>
  <c r="J475" i="1" s="1"/>
  <c r="I92" i="1"/>
  <c r="I124" i="1" s="1"/>
  <c r="H92" i="1"/>
  <c r="H320" i="1" s="1"/>
  <c r="H475" i="1" s="1"/>
  <c r="G92" i="1"/>
  <c r="F92" i="1"/>
  <c r="F124" i="1" s="1"/>
  <c r="K91" i="1"/>
  <c r="K319" i="1" s="1"/>
  <c r="K474" i="1" s="1"/>
  <c r="J91" i="1"/>
  <c r="I91" i="1"/>
  <c r="H91" i="1"/>
  <c r="H319" i="1" s="1"/>
  <c r="H474" i="1" s="1"/>
  <c r="G91" i="1"/>
  <c r="G123" i="1" s="1"/>
  <c r="F91" i="1"/>
  <c r="K90" i="1"/>
  <c r="K122" i="1" s="1"/>
  <c r="J90" i="1"/>
  <c r="J122" i="1" s="1"/>
  <c r="I90" i="1"/>
  <c r="I122" i="1" s="1"/>
  <c r="H90" i="1"/>
  <c r="H318" i="1" s="1"/>
  <c r="H473" i="1" s="1"/>
  <c r="G90" i="1"/>
  <c r="G318" i="1" s="1"/>
  <c r="G473" i="1" s="1"/>
  <c r="F90" i="1"/>
  <c r="F122" i="1" s="1"/>
  <c r="K89" i="1"/>
  <c r="K317" i="1" s="1"/>
  <c r="K472" i="1" s="1"/>
  <c r="J89" i="1"/>
  <c r="J317" i="1" s="1"/>
  <c r="J472" i="1" s="1"/>
  <c r="I89" i="1"/>
  <c r="H89" i="1"/>
  <c r="G89" i="1"/>
  <c r="G317" i="1" s="1"/>
  <c r="G472" i="1" s="1"/>
  <c r="F89" i="1"/>
  <c r="K88" i="1"/>
  <c r="K120" i="1" s="1"/>
  <c r="J88" i="1"/>
  <c r="J120" i="1" s="1"/>
  <c r="I88" i="1"/>
  <c r="H88" i="1"/>
  <c r="H316" i="1" s="1"/>
  <c r="H471" i="1" s="1"/>
  <c r="G88" i="1"/>
  <c r="G316" i="1" s="1"/>
  <c r="G471" i="1" s="1"/>
  <c r="F88" i="1"/>
  <c r="F120" i="1" s="1"/>
  <c r="K87" i="1"/>
  <c r="J87" i="1"/>
  <c r="I87" i="1"/>
  <c r="H87" i="1"/>
  <c r="G87" i="1"/>
  <c r="F87" i="1"/>
  <c r="K86" i="1"/>
  <c r="J86" i="1"/>
  <c r="J118" i="1" s="1"/>
  <c r="I86" i="1"/>
  <c r="H86" i="1"/>
  <c r="G86" i="1"/>
  <c r="F86" i="1"/>
  <c r="F118" i="1" s="1"/>
  <c r="K85" i="1"/>
  <c r="K313" i="1" s="1"/>
  <c r="K418" i="1" s="1"/>
  <c r="J85" i="1"/>
  <c r="I85" i="1"/>
  <c r="H85" i="1"/>
  <c r="H313" i="1" s="1"/>
  <c r="H418" i="1" s="1"/>
  <c r="G85" i="1"/>
  <c r="G313" i="1" s="1"/>
  <c r="G418" i="1" s="1"/>
  <c r="F85" i="1"/>
  <c r="K84" i="1"/>
  <c r="K312" i="1" s="1"/>
  <c r="K417" i="1" s="1"/>
  <c r="J84" i="1"/>
  <c r="I84" i="1"/>
  <c r="H84" i="1"/>
  <c r="H312" i="1" s="1"/>
  <c r="G84" i="1"/>
  <c r="G312" i="1" s="1"/>
  <c r="G417" i="1" s="1"/>
  <c r="F84" i="1"/>
  <c r="F116" i="1" s="1"/>
  <c r="K83" i="1"/>
  <c r="K115" i="1" s="1"/>
  <c r="J83" i="1"/>
  <c r="J115" i="1" s="1"/>
  <c r="I83" i="1"/>
  <c r="H83" i="1"/>
  <c r="G83" i="1"/>
  <c r="G115" i="1" s="1"/>
  <c r="F83" i="1"/>
  <c r="K82" i="1"/>
  <c r="K114" i="1" s="1"/>
  <c r="J82" i="1"/>
  <c r="J114" i="1" s="1"/>
  <c r="I82" i="1"/>
  <c r="H82" i="1"/>
  <c r="G82" i="1"/>
  <c r="G114" i="1" s="1"/>
  <c r="F82" i="1"/>
  <c r="F114" i="1" s="1"/>
  <c r="K81" i="1"/>
  <c r="K113" i="1" s="1"/>
  <c r="J81" i="1"/>
  <c r="J113" i="1" s="1"/>
  <c r="I81" i="1"/>
  <c r="I113" i="1" s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H71" i="1"/>
  <c r="H299" i="1" s="1"/>
  <c r="H463" i="1" s="1"/>
  <c r="G71" i="1"/>
  <c r="F71" i="1"/>
  <c r="F299" i="1" s="1"/>
  <c r="F463" i="1" s="1"/>
  <c r="K70" i="1"/>
  <c r="J70" i="1"/>
  <c r="I70" i="1"/>
  <c r="H70" i="1"/>
  <c r="G70" i="1"/>
  <c r="G298" i="1" s="1"/>
  <c r="G411" i="1" s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I2044" i="1" a="1"/>
  <c r="I2044" i="1" s="1"/>
  <c r="G2043" i="1" a="1"/>
  <c r="G2043" i="1"/>
  <c r="H2039" i="1" a="1"/>
  <c r="H2039" i="1" s="1"/>
  <c r="J2040" i="1" a="1"/>
  <c r="J2040" i="1" s="1"/>
  <c r="H2043" i="1" a="1"/>
  <c r="H2043" i="1" s="1"/>
  <c r="J2038" i="1" a="1"/>
  <c r="J2038" i="1" s="1"/>
  <c r="F2040" i="1" a="1"/>
  <c r="F2040" i="1"/>
  <c r="K2041" i="1" a="1"/>
  <c r="K2041" i="1" s="1"/>
  <c r="H2041" i="1" a="1"/>
  <c r="H2041" i="1"/>
  <c r="G2041" i="1" a="1"/>
  <c r="G2041" i="1"/>
  <c r="K2039" i="1" a="1"/>
  <c r="K2039" i="1" s="1"/>
  <c r="I2039" i="1" a="1"/>
  <c r="I2039" i="1"/>
  <c r="I2040" i="1" a="1"/>
  <c r="I2040" i="1" s="1"/>
  <c r="F2039" i="1" a="1"/>
  <c r="F2039" i="1" s="1"/>
  <c r="H2042" i="1" a="1"/>
  <c r="H2042" i="1"/>
  <c r="F2041" i="1" a="1"/>
  <c r="F2041" i="1" s="1"/>
  <c r="K2044" i="1" a="1"/>
  <c r="K2044" i="1" s="1"/>
  <c r="G2038" i="1" a="1"/>
  <c r="G2038" i="1" s="1"/>
  <c r="J2043" i="1" a="1"/>
  <c r="J2043" i="1" s="1"/>
  <c r="F2043" i="1" a="1"/>
  <c r="F2043" i="1"/>
  <c r="K2042" i="1" a="1"/>
  <c r="K2042" i="1" s="1"/>
  <c r="F2038" i="1" a="1"/>
  <c r="F2038" i="1"/>
  <c r="H2038" i="1" a="1"/>
  <c r="H2038" i="1" s="1"/>
  <c r="F2042" i="1" a="1"/>
  <c r="F2042" i="1" s="1"/>
  <c r="G2044" i="1" a="1"/>
  <c r="G2044" i="1"/>
  <c r="I2043" i="1" a="1"/>
  <c r="I2043" i="1" s="1"/>
  <c r="K2040" i="1" a="1"/>
  <c r="K2040" i="1" s="1"/>
  <c r="K2043" i="1" a="1"/>
  <c r="K2043" i="1"/>
  <c r="J2039" i="1" a="1"/>
  <c r="J2039" i="1" s="1"/>
  <c r="H2044" i="1" a="1"/>
  <c r="H2044" i="1"/>
  <c r="I2042" i="1" a="1"/>
  <c r="I2042" i="1" s="1"/>
  <c r="I2041" i="1" a="1"/>
  <c r="I2041" i="1" s="1"/>
  <c r="F2044" i="1" a="1"/>
  <c r="F2044" i="1"/>
  <c r="J2044" i="1" a="1"/>
  <c r="J2044" i="1" s="1"/>
  <c r="J2042" i="1" a="1"/>
  <c r="J2042" i="1" s="1"/>
  <c r="G2042" i="1" a="1"/>
  <c r="G2042" i="1" s="1"/>
  <c r="K2038" i="1" a="1"/>
  <c r="K2038" i="1" s="1"/>
  <c r="J2041" i="1" a="1"/>
  <c r="J2041" i="1"/>
  <c r="H2040" i="1" a="1"/>
  <c r="H2040" i="1" s="1"/>
  <c r="G2039" i="1" a="1"/>
  <c r="G2039" i="1" s="1"/>
  <c r="I2038" i="1" a="1"/>
  <c r="I2038" i="1" s="1"/>
  <c r="G2040" i="1" a="1"/>
  <c r="G2040" i="1"/>
  <c r="F2037" i="1" a="1"/>
  <c r="F2037" i="1"/>
  <c r="F2034" i="1" a="1"/>
  <c r="F2034" i="1" s="1"/>
  <c r="K2031" i="1" a="1"/>
  <c r="K2031" i="1" s="1"/>
  <c r="F2031" i="1" a="1"/>
  <c r="F2031" i="1"/>
  <c r="F2027" i="1" a="1"/>
  <c r="F2027" i="1" s="1"/>
  <c r="H2029" i="1" a="1"/>
  <c r="H2029" i="1"/>
  <c r="J2036" i="1" a="1"/>
  <c r="J2036" i="1" s="1"/>
  <c r="I2036" i="1" a="1"/>
  <c r="I2036" i="1" s="1"/>
  <c r="F2036" i="1" a="1"/>
  <c r="F2036" i="1"/>
  <c r="H2036" i="1" a="1"/>
  <c r="H2036" i="1" s="1"/>
  <c r="J2035" i="1" a="1"/>
  <c r="J2035" i="1" s="1"/>
  <c r="G2036" i="1" a="1"/>
  <c r="G2036" i="1" s="1"/>
  <c r="I2035" i="1" a="1"/>
  <c r="I2035" i="1"/>
  <c r="H2032" i="1" a="1"/>
  <c r="H2032" i="1"/>
  <c r="J2027" i="1" a="1"/>
  <c r="J2027" i="1" s="1"/>
  <c r="J2026" i="1" s="1" a="1"/>
  <c r="J2026" i="1" s="1"/>
  <c r="G2030" i="1" a="1"/>
  <c r="G2030" i="1" s="1"/>
  <c r="I2027" i="1" a="1"/>
  <c r="I2027" i="1" s="1"/>
  <c r="I2033" i="1" a="1"/>
  <c r="I2033" i="1" s="1"/>
  <c r="G2029" i="1" a="1"/>
  <c r="G2029" i="1"/>
  <c r="G2033" i="1" a="1"/>
  <c r="G2033" i="1" s="1"/>
  <c r="F2032" i="1" a="1"/>
  <c r="F2032" i="1" s="1"/>
  <c r="F2033" i="1" a="1"/>
  <c r="F2033" i="1"/>
  <c r="H2031" i="1" a="1"/>
  <c r="H2031" i="1" s="1"/>
  <c r="I2031" i="1" a="1"/>
  <c r="I2031" i="1"/>
  <c r="I2030" i="1" a="1"/>
  <c r="I2030" i="1" s="1"/>
  <c r="H2030" i="1" a="1"/>
  <c r="H2030" i="1"/>
  <c r="H2027" i="1" a="1"/>
  <c r="H2027" i="1"/>
  <c r="H2026" i="1" s="1" a="1"/>
  <c r="H2026" i="1" s="1"/>
  <c r="J2029" i="1" a="1"/>
  <c r="J2029" i="1" s="1"/>
  <c r="G2037" i="1" a="1"/>
  <c r="G2037" i="1" s="1"/>
  <c r="I2034" i="1" a="1"/>
  <c r="I2034" i="1" s="1"/>
  <c r="G2034" i="1" a="1"/>
  <c r="G2034" i="1" s="1"/>
  <c r="K2035" i="1" a="1"/>
  <c r="K2035" i="1"/>
  <c r="F2030" i="1" a="1"/>
  <c r="F2030" i="1" s="1"/>
  <c r="H2034" i="1" a="1"/>
  <c r="H2034" i="1" s="1"/>
  <c r="G2035" i="1" a="1"/>
  <c r="G2035" i="1" s="1"/>
  <c r="K2034" i="1" a="1"/>
  <c r="K2034" i="1" s="1"/>
  <c r="I2032" i="1" a="1"/>
  <c r="I2032" i="1"/>
  <c r="J2034" i="1" a="1"/>
  <c r="J2034" i="1" s="1"/>
  <c r="J2031" i="1" a="1"/>
  <c r="J2031" i="1"/>
  <c r="H2035" i="1" a="1"/>
  <c r="H2035" i="1"/>
  <c r="K2033" i="1" a="1"/>
  <c r="K2033" i="1" s="1"/>
  <c r="K2029" i="1" a="1"/>
  <c r="K2029" i="1"/>
  <c r="K2032" i="1" a="1"/>
  <c r="K2032" i="1" s="1"/>
  <c r="I2029" i="1" a="1"/>
  <c r="I2029" i="1" s="1"/>
  <c r="G2027" i="1" a="1"/>
  <c r="G2027" i="1"/>
  <c r="F2035" i="1" a="1"/>
  <c r="F2035" i="1" s="1"/>
  <c r="G2032" i="1" a="1"/>
  <c r="G2032" i="1" s="1"/>
  <c r="G2031" i="1" a="1"/>
  <c r="G2031" i="1" s="1"/>
  <c r="K2027" i="1" a="1"/>
  <c r="K2027" i="1" s="1"/>
  <c r="K2026" i="1" s="1" a="1"/>
  <c r="K2026" i="1" s="1"/>
  <c r="K2036" i="1" a="1"/>
  <c r="K2036" i="1"/>
  <c r="J2032" i="1" a="1"/>
  <c r="J2032" i="1" s="1"/>
  <c r="F2029" i="1" a="1"/>
  <c r="F2029" i="1"/>
  <c r="H2033" i="1" a="1"/>
  <c r="H2033" i="1" s="1"/>
  <c r="J2033" i="1" a="1"/>
  <c r="J2033" i="1" s="1"/>
  <c r="K2030" i="1" a="1"/>
  <c r="K2030" i="1"/>
  <c r="J2030" i="1" a="1"/>
  <c r="J2030" i="1" s="1"/>
  <c r="K2037" i="1" a="1"/>
  <c r="K2037" i="1" s="1"/>
  <c r="J2037" i="1" a="1"/>
  <c r="J2037" i="1"/>
  <c r="I2037" i="1" a="1"/>
  <c r="I2037" i="1" s="1"/>
  <c r="H2037" i="1" a="1"/>
  <c r="H2037" i="1" s="1"/>
  <c r="K2024" i="1" a="1"/>
  <c r="K2024" i="1"/>
  <c r="K2023" i="1" s="1" a="1"/>
  <c r="G2023" i="1" a="1"/>
  <c r="G2023" i="1" s="1"/>
  <c r="G2018" i="1" a="1"/>
  <c r="G2018" i="1" s="1"/>
  <c r="H2024" i="1" a="1"/>
  <c r="H2024" i="1" s="1"/>
  <c r="H2023" i="1" s="1" a="1"/>
  <c r="H2023" i="1" s="1"/>
  <c r="I2020" i="1" a="1"/>
  <c r="I2020" i="1" s="1"/>
  <c r="I2024" i="1" a="1"/>
  <c r="I2024" i="1"/>
  <c r="I2023" i="1" s="1" a="1"/>
  <c r="I2023" i="1" s="1"/>
  <c r="I2021" i="1" a="1"/>
  <c r="I2021" i="1" s="1"/>
  <c r="G2021" i="1" a="1"/>
  <c r="G2021" i="1" s="1"/>
  <c r="G2024" i="1" a="1"/>
  <c r="G2024" i="1" s="1"/>
  <c r="J2023" i="1" a="1"/>
  <c r="J2023" i="1"/>
  <c r="F2020" i="1" a="1"/>
  <c r="F2020" i="1" s="1"/>
  <c r="I2026" i="1" a="1"/>
  <c r="I2026" i="1" s="1"/>
  <c r="J2024" i="1" a="1"/>
  <c r="J2024" i="1" s="1"/>
  <c r="K2020" i="1" a="1"/>
  <c r="K2020" i="1" s="1"/>
  <c r="J2018" i="1" a="1"/>
  <c r="J2018" i="1" s="1"/>
  <c r="F2021" i="1" a="1"/>
  <c r="F2021" i="1"/>
  <c r="K2018" i="1" a="1"/>
  <c r="K2018" i="1" s="1"/>
  <c r="F2018" i="1" a="1"/>
  <c r="F2018" i="1" s="1"/>
  <c r="F2024" i="1" a="1"/>
  <c r="F2024" i="1" s="1"/>
  <c r="F2023" i="1" s="1" a="1"/>
  <c r="F2023" i="1" s="1"/>
  <c r="K2023" i="1"/>
  <c r="K2021" i="1" a="1"/>
  <c r="K2021" i="1"/>
  <c r="G2026" i="1" a="1"/>
  <c r="G2026" i="1" s="1"/>
  <c r="F2026" i="1" a="1"/>
  <c r="F2026" i="1" s="1"/>
  <c r="H2018" i="1" a="1"/>
  <c r="H2018" i="1" s="1"/>
  <c r="J2021" i="1" a="1"/>
  <c r="J2021" i="1"/>
  <c r="H2021" i="1" a="1"/>
  <c r="H2021" i="1" s="1"/>
  <c r="H2020" i="1" a="1"/>
  <c r="H2020" i="1" s="1"/>
  <c r="G2020" i="1" a="1"/>
  <c r="G2020" i="1"/>
  <c r="I2018" i="1" a="1"/>
  <c r="I2018" i="1" s="1"/>
  <c r="J2020" i="1" a="1"/>
  <c r="J2020" i="1"/>
  <c r="H1703" i="1" a="1"/>
  <c r="H1703" i="1" s="1"/>
  <c r="G1704" i="1" a="1"/>
  <c r="G1704" i="1"/>
  <c r="F1704" i="1" a="1"/>
  <c r="F1704" i="1"/>
  <c r="J1703" i="1" a="1"/>
  <c r="J1703" i="1" s="1"/>
  <c r="G1703" i="1" a="1"/>
  <c r="G1703" i="1" s="1"/>
  <c r="K1704" i="1" a="1"/>
  <c r="K1704" i="1" s="1"/>
  <c r="I1704" i="1" a="1"/>
  <c r="I1704" i="1" s="1"/>
  <c r="H1704" i="1" a="1"/>
  <c r="H1704" i="1"/>
  <c r="J1704" i="1" a="1"/>
  <c r="J1704" i="1" s="1"/>
  <c r="F1703" i="1" a="1"/>
  <c r="F1703" i="1" s="1"/>
  <c r="I1703" i="1" a="1"/>
  <c r="I1703" i="1" s="1"/>
  <c r="K1703" i="1" a="1"/>
  <c r="K1703" i="1" s="1"/>
  <c r="J741" i="1" a="1"/>
  <c r="J741" i="1"/>
  <c r="F741" i="1" a="1"/>
  <c r="F741" i="1"/>
  <c r="H738" i="1" a="1"/>
  <c r="H738" i="1"/>
  <c r="K738" i="1" a="1"/>
  <c r="K738" i="1" s="1"/>
  <c r="G741" i="1" a="1"/>
  <c r="G741" i="1" s="1"/>
  <c r="K741" i="1" a="1"/>
  <c r="K741" i="1" s="1"/>
  <c r="J738" i="1" a="1"/>
  <c r="J738" i="1" s="1"/>
  <c r="I738" i="1" a="1"/>
  <c r="I738" i="1" s="1"/>
  <c r="G738" i="1" a="1"/>
  <c r="G738" i="1"/>
  <c r="F738" i="1" a="1"/>
  <c r="F738" i="1" s="1"/>
  <c r="I741" i="1" a="1"/>
  <c r="I741" i="1" s="1"/>
  <c r="H741" i="1" a="1"/>
  <c r="H741" i="1" s="1"/>
  <c r="G725" i="1" a="1"/>
  <c r="G725" i="1" s="1"/>
  <c r="H717" i="1" a="1"/>
  <c r="H717" i="1" s="1"/>
  <c r="H722" i="1" a="1"/>
  <c r="H722" i="1" s="1"/>
  <c r="I725" i="1" a="1"/>
  <c r="I725" i="1" s="1"/>
  <c r="I717" i="1" a="1"/>
  <c r="I717" i="1" s="1"/>
  <c r="K722" i="1" a="1"/>
  <c r="K722" i="1"/>
  <c r="F718" i="1" a="1"/>
  <c r="F718" i="1" s="1"/>
  <c r="F722" i="1" a="1"/>
  <c r="F722" i="1"/>
  <c r="F725" i="1" a="1"/>
  <c r="F725" i="1" s="1"/>
  <c r="G724" i="1" a="1"/>
  <c r="G724" i="1" s="1"/>
  <c r="G726" i="1" s="1" a="1"/>
  <c r="G726" i="1" s="1"/>
  <c r="I722" i="1" a="1"/>
  <c r="I722" i="1" s="1"/>
  <c r="H718" i="1" a="1"/>
  <c r="H718" i="1" s="1"/>
  <c r="K725" i="1" a="1"/>
  <c r="K725" i="1" s="1"/>
  <c r="J722" i="1" a="1"/>
  <c r="J722" i="1"/>
  <c r="K717" i="1" a="1"/>
  <c r="K717" i="1"/>
  <c r="J725" i="1" a="1"/>
  <c r="J725" i="1"/>
  <c r="I718" i="1" a="1"/>
  <c r="I718" i="1" s="1"/>
  <c r="I740" i="1" s="1" a="1"/>
  <c r="I740" i="1" s="1"/>
  <c r="I742" i="1" s="1" a="1"/>
  <c r="I742" i="1" s="1"/>
  <c r="K718" i="1" a="1"/>
  <c r="K718" i="1" s="1"/>
  <c r="H725" i="1" a="1"/>
  <c r="H725" i="1" s="1"/>
  <c r="G722" i="1" a="1"/>
  <c r="G722" i="1" s="1"/>
  <c r="J718" i="1" a="1"/>
  <c r="J718" i="1" s="1"/>
  <c r="G718" i="1" a="1"/>
  <c r="G718" i="1" s="1"/>
  <c r="J717" i="1" a="1"/>
  <c r="J717" i="1"/>
  <c r="K694" i="1" a="1"/>
  <c r="K694" i="1" s="1"/>
  <c r="I695" i="1" a="1"/>
  <c r="I695" i="1"/>
  <c r="J709" i="1" a="1"/>
  <c r="J709" i="1" s="1"/>
  <c r="G707" i="1" a="1"/>
  <c r="G707" i="1"/>
  <c r="F709" i="1" a="1"/>
  <c r="F709" i="1"/>
  <c r="K707" i="1" a="1"/>
  <c r="K707" i="1" s="1"/>
  <c r="K695" i="1" a="1"/>
  <c r="K695" i="1" s="1"/>
  <c r="G695" i="1" a="1"/>
  <c r="G695" i="1" s="1"/>
  <c r="I694" i="1" a="1"/>
  <c r="I694" i="1" s="1"/>
  <c r="F695" i="1" a="1"/>
  <c r="F695" i="1"/>
  <c r="J716" i="1" a="1"/>
  <c r="J716" i="1" s="1"/>
  <c r="I714" i="1" a="1"/>
  <c r="I714" i="1" s="1"/>
  <c r="H714" i="1" a="1"/>
  <c r="H714" i="1" s="1"/>
  <c r="G714" i="1" a="1"/>
  <c r="G714" i="1" s="1"/>
  <c r="I707" i="1" a="1"/>
  <c r="I707" i="1"/>
  <c r="G694" i="1" a="1"/>
  <c r="G694" i="1" s="1"/>
  <c r="F694" i="1" a="1"/>
  <c r="F694" i="1"/>
  <c r="H707" i="1" a="1"/>
  <c r="H707" i="1"/>
  <c r="K709" i="1" a="1"/>
  <c r="K709" i="1" s="1"/>
  <c r="J707" i="1" a="1"/>
  <c r="J707" i="1"/>
  <c r="F707" i="1" a="1"/>
  <c r="F707" i="1" s="1"/>
  <c r="H694" i="1" a="1"/>
  <c r="H694" i="1" s="1"/>
  <c r="J694" i="1" a="1"/>
  <c r="J694" i="1"/>
  <c r="J686" i="1" a="1"/>
  <c r="J686" i="1" s="1"/>
  <c r="G716" i="1" a="1"/>
  <c r="G716" i="1" s="1"/>
  <c r="I709" i="1" a="1"/>
  <c r="I709" i="1" s="1"/>
  <c r="G709" i="1" a="1"/>
  <c r="G709" i="1" s="1"/>
  <c r="H695" i="1" a="1"/>
  <c r="H695" i="1"/>
  <c r="G717" i="1" a="1"/>
  <c r="G717" i="1" s="1"/>
  <c r="F717" i="1" a="1"/>
  <c r="F717" i="1"/>
  <c r="K716" i="1" a="1"/>
  <c r="K716" i="1" s="1"/>
  <c r="K686" i="1" a="1"/>
  <c r="K686" i="1" s="1"/>
  <c r="H709" i="1" a="1"/>
  <c r="H709" i="1"/>
  <c r="F714" i="1" a="1"/>
  <c r="F714" i="1" s="1"/>
  <c r="J695" i="1" a="1"/>
  <c r="J695" i="1" s="1"/>
  <c r="I716" i="1" a="1"/>
  <c r="I716" i="1"/>
  <c r="H716" i="1" a="1"/>
  <c r="H716" i="1" s="1"/>
  <c r="F716" i="1" a="1"/>
  <c r="F716" i="1"/>
  <c r="K714" i="1" a="1"/>
  <c r="K714" i="1" s="1"/>
  <c r="J714" i="1" a="1"/>
  <c r="J714" i="1" s="1"/>
  <c r="J681" i="1" a="1"/>
  <c r="J681" i="1"/>
  <c r="F681" i="1" a="1"/>
  <c r="F681" i="1" s="1"/>
  <c r="H686" i="1" a="1"/>
  <c r="H686" i="1" s="1"/>
  <c r="H683" i="1" a="1"/>
  <c r="H683" i="1" s="1"/>
  <c r="K664" i="1" a="1"/>
  <c r="K664" i="1" s="1"/>
  <c r="I686" i="1" a="1"/>
  <c r="I686" i="1"/>
  <c r="I683" i="1" a="1"/>
  <c r="I683" i="1" s="1"/>
  <c r="G686" i="1" a="1"/>
  <c r="G686" i="1" s="1"/>
  <c r="F686" i="1" a="1"/>
  <c r="F686" i="1" s="1"/>
  <c r="I679" i="1" a="1"/>
  <c r="I679" i="1"/>
  <c r="H679" i="1" a="1"/>
  <c r="H679" i="1"/>
  <c r="K685" i="1" a="1"/>
  <c r="K685" i="1" s="1"/>
  <c r="J680" i="1" a="1"/>
  <c r="J680" i="1" s="1"/>
  <c r="J679" i="1" a="1"/>
  <c r="J679" i="1"/>
  <c r="F680" i="1" a="1"/>
  <c r="F680" i="1" s="1"/>
  <c r="J685" i="1" a="1"/>
  <c r="J685" i="1"/>
  <c r="G681" i="1" a="1"/>
  <c r="G681" i="1" s="1"/>
  <c r="I685" i="1" a="1"/>
  <c r="I685" i="1" s="1"/>
  <c r="H685" i="1" a="1"/>
  <c r="H685" i="1"/>
  <c r="K681" i="1" a="1"/>
  <c r="K681" i="1" s="1"/>
  <c r="G685" i="1" a="1"/>
  <c r="G685" i="1" s="1"/>
  <c r="F685" i="1" a="1"/>
  <c r="F685" i="1" s="1"/>
  <c r="K683" i="1" a="1"/>
  <c r="K683" i="1"/>
  <c r="F683" i="1" a="1"/>
  <c r="F683" i="1"/>
  <c r="K680" i="1" a="1"/>
  <c r="K680" i="1" s="1"/>
  <c r="H680" i="1" a="1"/>
  <c r="H680" i="1" s="1"/>
  <c r="G680" i="1" a="1"/>
  <c r="G680" i="1" s="1"/>
  <c r="G679" i="1" a="1"/>
  <c r="G679" i="1" s="1"/>
  <c r="J683" i="1" a="1"/>
  <c r="J683" i="1"/>
  <c r="I681" i="1" a="1"/>
  <c r="I681" i="1" s="1"/>
  <c r="F679" i="1" a="1"/>
  <c r="F679" i="1" s="1"/>
  <c r="K679" i="1" a="1"/>
  <c r="K679" i="1"/>
  <c r="G683" i="1" a="1"/>
  <c r="G683" i="1" s="1"/>
  <c r="H681" i="1" a="1"/>
  <c r="H681" i="1"/>
  <c r="I680" i="1" a="1"/>
  <c r="I680" i="1" s="1"/>
  <c r="I651" i="1" a="1"/>
  <c r="I651" i="1"/>
  <c r="H646" i="1" a="1"/>
  <c r="H646" i="1"/>
  <c r="H651" i="1" a="1"/>
  <c r="H651" i="1" s="1"/>
  <c r="F646" i="1" a="1"/>
  <c r="F646" i="1" s="1"/>
  <c r="J647" i="1" a="1"/>
  <c r="J647" i="1" s="1"/>
  <c r="H647" i="1" a="1"/>
  <c r="H647" i="1" s="1"/>
  <c r="I646" i="1" a="1"/>
  <c r="I646" i="1"/>
  <c r="G647" i="1" a="1"/>
  <c r="G647" i="1" s="1"/>
  <c r="H664" i="1" a="1"/>
  <c r="H664" i="1" s="1"/>
  <c r="F662" i="1" a="1"/>
  <c r="F662" i="1" s="1"/>
  <c r="G651" i="1" a="1"/>
  <c r="G651" i="1" s="1"/>
  <c r="F647" i="1" a="1"/>
  <c r="F647" i="1"/>
  <c r="J648" i="1" a="1"/>
  <c r="J648" i="1" s="1"/>
  <c r="I662" i="1" a="1"/>
  <c r="I662" i="1"/>
  <c r="H662" i="1" a="1"/>
  <c r="H662" i="1"/>
  <c r="K650" i="1" a="1"/>
  <c r="K650" i="1" s="1"/>
  <c r="H650" i="1" a="1"/>
  <c r="H650" i="1"/>
  <c r="G650" i="1" a="1"/>
  <c r="G650" i="1" s="1"/>
  <c r="K648" i="1" a="1"/>
  <c r="K648" i="1" s="1"/>
  <c r="F648" i="1" a="1"/>
  <c r="F648" i="1"/>
  <c r="J650" i="1" a="1"/>
  <c r="J650" i="1" s="1"/>
  <c r="G662" i="1" a="1"/>
  <c r="G662" i="1" s="1"/>
  <c r="F651" i="1" a="1"/>
  <c r="F651" i="1" s="1"/>
  <c r="G648" i="1" a="1"/>
  <c r="G648" i="1" s="1"/>
  <c r="K651" i="1" a="1"/>
  <c r="K651" i="1"/>
  <c r="J664" i="1" a="1"/>
  <c r="J664" i="1" s="1"/>
  <c r="I664" i="1" a="1"/>
  <c r="I664" i="1"/>
  <c r="G664" i="1" a="1"/>
  <c r="G664" i="1" s="1"/>
  <c r="K662" i="1" a="1"/>
  <c r="K662" i="1" s="1"/>
  <c r="F650" i="1" a="1"/>
  <c r="F650" i="1"/>
  <c r="F664" i="1" a="1"/>
  <c r="F664" i="1" s="1"/>
  <c r="K663" i="1" a="1"/>
  <c r="K663" i="1" s="1"/>
  <c r="J663" i="1" a="1"/>
  <c r="J663" i="1"/>
  <c r="I648" i="1" a="1"/>
  <c r="I648" i="1" s="1"/>
  <c r="H663" i="1" a="1"/>
  <c r="H663" i="1"/>
  <c r="I650" i="1" a="1"/>
  <c r="I650" i="1" s="1"/>
  <c r="I647" i="1" a="1"/>
  <c r="I647" i="1" s="1"/>
  <c r="K645" i="1" a="1"/>
  <c r="K645" i="1"/>
  <c r="K646" i="1" a="1"/>
  <c r="K646" i="1" s="1"/>
  <c r="I663" i="1" a="1"/>
  <c r="I663" i="1" s="1"/>
  <c r="J651" i="1" a="1"/>
  <c r="J651" i="1" s="1"/>
  <c r="H648" i="1" a="1"/>
  <c r="H648" i="1" s="1"/>
  <c r="J646" i="1" a="1"/>
  <c r="J646" i="1"/>
  <c r="G646" i="1" a="1"/>
  <c r="G646" i="1" s="1"/>
  <c r="G663" i="1" a="1"/>
  <c r="G663" i="1" s="1"/>
  <c r="K647" i="1" a="1"/>
  <c r="K647" i="1" s="1"/>
  <c r="F663" i="1" a="1"/>
  <c r="F663" i="1"/>
  <c r="J662" i="1" a="1"/>
  <c r="J662" i="1"/>
  <c r="I636" i="1" a="1"/>
  <c r="I636" i="1" s="1"/>
  <c r="J638" i="1" a="1"/>
  <c r="J638" i="1" s="1"/>
  <c r="I638" i="1" a="1"/>
  <c r="I638" i="1"/>
  <c r="K636" i="1" a="1"/>
  <c r="K636" i="1" s="1"/>
  <c r="K643" i="1" a="1"/>
  <c r="K643" i="1"/>
  <c r="G638" i="1" a="1"/>
  <c r="G638" i="1" s="1"/>
  <c r="G643" i="1" a="1"/>
  <c r="G643" i="1" s="1"/>
  <c r="K635" i="1" a="1"/>
  <c r="K635" i="1"/>
  <c r="I635" i="1" a="1"/>
  <c r="I635" i="1" s="1"/>
  <c r="G640" i="1" a="1"/>
  <c r="G640" i="1" s="1"/>
  <c r="K637" i="1" a="1"/>
  <c r="K637" i="1" s="1"/>
  <c r="G635" i="1" a="1"/>
  <c r="G635" i="1"/>
  <c r="K640" i="1" a="1"/>
  <c r="K640" i="1"/>
  <c r="J637" i="1" a="1"/>
  <c r="J637" i="1" s="1"/>
  <c r="J643" i="1" a="1"/>
  <c r="J643" i="1" s="1"/>
  <c r="F643" i="1" a="1"/>
  <c r="F643" i="1" s="1"/>
  <c r="K641" i="1" a="1"/>
  <c r="K641" i="1" s="1"/>
  <c r="I641" i="1" a="1"/>
  <c r="I641" i="1"/>
  <c r="J640" i="1" a="1"/>
  <c r="J640" i="1" s="1"/>
  <c r="G637" i="1" a="1"/>
  <c r="G637" i="1" s="1"/>
  <c r="F637" i="1" a="1"/>
  <c r="F637" i="1"/>
  <c r="G636" i="1" a="1"/>
  <c r="G636" i="1" s="1"/>
  <c r="J645" i="1" a="1"/>
  <c r="J645" i="1"/>
  <c r="I645" i="1" a="1"/>
  <c r="I645" i="1" s="1"/>
  <c r="H641" i="1" a="1"/>
  <c r="H641" i="1"/>
  <c r="F640" i="1" a="1"/>
  <c r="F640" i="1"/>
  <c r="F635" i="1" a="1"/>
  <c r="F635" i="1" s="1"/>
  <c r="H645" i="1" a="1"/>
  <c r="H645" i="1" s="1"/>
  <c r="G645" i="1" a="1"/>
  <c r="G645" i="1" s="1"/>
  <c r="F645" i="1" a="1"/>
  <c r="F645" i="1" s="1"/>
  <c r="I643" i="1" a="1"/>
  <c r="I643" i="1"/>
  <c r="H643" i="1" a="1"/>
  <c r="H643" i="1" s="1"/>
  <c r="H638" i="1" a="1"/>
  <c r="H638" i="1" s="1"/>
  <c r="H637" i="1" a="1"/>
  <c r="H637" i="1" s="1"/>
  <c r="J635" i="1" a="1"/>
  <c r="J635" i="1" s="1"/>
  <c r="I637" i="1" a="1"/>
  <c r="I637" i="1"/>
  <c r="J641" i="1" a="1"/>
  <c r="J641" i="1" s="1"/>
  <c r="F641" i="1" a="1"/>
  <c r="F641" i="1"/>
  <c r="H640" i="1" a="1"/>
  <c r="H640" i="1"/>
  <c r="K638" i="1" a="1"/>
  <c r="K638" i="1" s="1"/>
  <c r="H636" i="1" a="1"/>
  <c r="H636" i="1"/>
  <c r="H635" i="1" a="1"/>
  <c r="H635" i="1" s="1"/>
  <c r="I640" i="1" a="1"/>
  <c r="I640" i="1" s="1"/>
  <c r="J636" i="1" a="1"/>
  <c r="J636" i="1"/>
  <c r="G641" i="1" a="1"/>
  <c r="G641" i="1" s="1"/>
  <c r="F636" i="1" a="1"/>
  <c r="F636" i="1" s="1"/>
  <c r="F638" i="1" a="1"/>
  <c r="F638" i="1" s="1"/>
  <c r="J631" i="1" a="1"/>
  <c r="J631" i="1" s="1"/>
  <c r="G631" i="1" a="1"/>
  <c r="G631" i="1"/>
  <c r="I628" i="1" a="1"/>
  <c r="I628" i="1" s="1"/>
  <c r="G625" i="1" a="1"/>
  <c r="G625" i="1"/>
  <c r="J628" i="1" a="1"/>
  <c r="J628" i="1" s="1"/>
  <c r="K621" i="1" a="1"/>
  <c r="K621" i="1" s="1"/>
  <c r="J625" i="1" a="1"/>
  <c r="J625" i="1"/>
  <c r="G623" i="1" a="1"/>
  <c r="G623" i="1" s="1"/>
  <c r="J626" i="1" a="1"/>
  <c r="J626" i="1" s="1"/>
  <c r="K631" i="1" a="1"/>
  <c r="K631" i="1"/>
  <c r="H633" i="1" a="1"/>
  <c r="H633" i="1" s="1"/>
  <c r="G628" i="1" a="1"/>
  <c r="G628" i="1"/>
  <c r="I623" i="1" a="1"/>
  <c r="I623" i="1" s="1"/>
  <c r="I626" i="1" a="1"/>
  <c r="I626" i="1" s="1"/>
  <c r="J630" i="1" a="1"/>
  <c r="J630" i="1"/>
  <c r="G630" i="1" a="1"/>
  <c r="G630" i="1" s="1"/>
  <c r="F631" i="1" a="1"/>
  <c r="F631" i="1" s="1"/>
  <c r="I633" i="1" a="1"/>
  <c r="I633" i="1" s="1"/>
  <c r="H631" i="1" a="1"/>
  <c r="H631" i="1" s="1"/>
  <c r="K630" i="1" a="1"/>
  <c r="K630" i="1"/>
  <c r="H628" i="1" a="1"/>
  <c r="H628" i="1" s="1"/>
  <c r="K625" i="1" a="1"/>
  <c r="K625" i="1" s="1"/>
  <c r="K623" i="1" a="1"/>
  <c r="K623" i="1" s="1"/>
  <c r="F626" i="1" a="1"/>
  <c r="F626" i="1"/>
  <c r="J623" i="1" a="1"/>
  <c r="J623" i="1"/>
  <c r="K633" i="1" a="1"/>
  <c r="K633" i="1" s="1"/>
  <c r="G633" i="1" a="1"/>
  <c r="G633" i="1" s="1"/>
  <c r="K627" i="1" a="1"/>
  <c r="K627" i="1"/>
  <c r="H626" i="1" a="1"/>
  <c r="H626" i="1" s="1"/>
  <c r="F630" i="1" a="1"/>
  <c r="F630" i="1"/>
  <c r="H625" i="1" a="1"/>
  <c r="H625" i="1" s="1"/>
  <c r="I630" i="1" a="1"/>
  <c r="I630" i="1" s="1"/>
  <c r="H630" i="1" a="1"/>
  <c r="H630" i="1"/>
  <c r="F628" i="1" a="1"/>
  <c r="F628" i="1" s="1"/>
  <c r="F627" i="1" a="1"/>
  <c r="F627" i="1" s="1"/>
  <c r="H623" i="1" a="1"/>
  <c r="H623" i="1" s="1"/>
  <c r="G627" i="1" a="1"/>
  <c r="G627" i="1"/>
  <c r="G626" i="1" a="1"/>
  <c r="G626" i="1"/>
  <c r="K628" i="1" a="1"/>
  <c r="K628" i="1" s="1"/>
  <c r="K626" i="1" a="1"/>
  <c r="K626" i="1" s="1"/>
  <c r="J633" i="1" a="1"/>
  <c r="J633" i="1" s="1"/>
  <c r="I631" i="1" a="1"/>
  <c r="I631" i="1" s="1"/>
  <c r="H627" i="1" a="1"/>
  <c r="H627" i="1"/>
  <c r="J627" i="1" a="1"/>
  <c r="J627" i="1" s="1"/>
  <c r="I627" i="1" a="1"/>
  <c r="I627" i="1" s="1"/>
  <c r="I625" i="1" a="1"/>
  <c r="I625" i="1"/>
  <c r="F625" i="1" a="1"/>
  <c r="F625" i="1" s="1"/>
  <c r="F623" i="1" a="1"/>
  <c r="F623" i="1"/>
  <c r="F633" i="1" a="1"/>
  <c r="F633" i="1" s="1"/>
  <c r="G607" i="1" a="1"/>
  <c r="G607" i="1"/>
  <c r="G608" i="1" a="1"/>
  <c r="G608" i="1"/>
  <c r="J605" i="1" a="1"/>
  <c r="J605" i="1" s="1"/>
  <c r="I607" i="1" a="1"/>
  <c r="I607" i="1" s="1"/>
  <c r="H608" i="1" a="1"/>
  <c r="H608" i="1" s="1"/>
  <c r="K605" i="1" a="1"/>
  <c r="K605" i="1" s="1"/>
  <c r="K608" i="1" a="1"/>
  <c r="K608" i="1"/>
  <c r="K620" i="1" a="1"/>
  <c r="K620" i="1" s="1"/>
  <c r="J620" i="1" a="1"/>
  <c r="J620" i="1" s="1"/>
  <c r="G617" i="1" a="1"/>
  <c r="G617" i="1" s="1"/>
  <c r="G605" i="1" a="1"/>
  <c r="G605" i="1" s="1"/>
  <c r="I616" i="1" a="1"/>
  <c r="I616" i="1"/>
  <c r="H605" i="1" a="1"/>
  <c r="H605" i="1" s="1"/>
  <c r="J621" i="1" a="1"/>
  <c r="J621" i="1"/>
  <c r="F621" i="1" a="1"/>
  <c r="F621" i="1"/>
  <c r="I620" i="1" a="1"/>
  <c r="I620" i="1" s="1"/>
  <c r="J618" i="1" a="1"/>
  <c r="J618" i="1"/>
  <c r="F616" i="1" a="1"/>
  <c r="F616" i="1" s="1"/>
  <c r="F615" i="1" a="1"/>
  <c r="F615" i="1" s="1"/>
  <c r="F608" i="1" a="1"/>
  <c r="F608" i="1"/>
  <c r="J607" i="1" a="1"/>
  <c r="J607" i="1" s="1"/>
  <c r="K607" i="1" a="1"/>
  <c r="K607" i="1" s="1"/>
  <c r="I605" i="1" a="1"/>
  <c r="I605" i="1" s="1"/>
  <c r="H616" i="1" a="1"/>
  <c r="H616" i="1" s="1"/>
  <c r="H617" i="1" a="1"/>
  <c r="H617" i="1"/>
  <c r="I621" i="1" a="1"/>
  <c r="I621" i="1" s="1"/>
  <c r="H618" i="1" a="1"/>
  <c r="H618" i="1"/>
  <c r="K616" i="1" a="1"/>
  <c r="K616" i="1" s="1"/>
  <c r="H621" i="1" a="1"/>
  <c r="H621" i="1" s="1"/>
  <c r="G621" i="1" a="1"/>
  <c r="G621" i="1"/>
  <c r="H620" i="1" a="1"/>
  <c r="H620" i="1" s="1"/>
  <c r="F620" i="1" a="1"/>
  <c r="F620" i="1" s="1"/>
  <c r="G620" i="1" a="1"/>
  <c r="G620" i="1"/>
  <c r="H615" i="1" a="1"/>
  <c r="H615" i="1" s="1"/>
  <c r="F607" i="1" a="1"/>
  <c r="F607" i="1"/>
  <c r="K618" i="1" a="1"/>
  <c r="K618" i="1" s="1"/>
  <c r="I618" i="1" a="1"/>
  <c r="I618" i="1" s="1"/>
  <c r="G618" i="1" a="1"/>
  <c r="G618" i="1"/>
  <c r="F618" i="1" a="1"/>
  <c r="F618" i="1" s="1"/>
  <c r="K617" i="1" a="1"/>
  <c r="K617" i="1" s="1"/>
  <c r="J617" i="1" a="1"/>
  <c r="J617" i="1" s="1"/>
  <c r="I617" i="1" a="1"/>
  <c r="I617" i="1"/>
  <c r="I608" i="1" a="1"/>
  <c r="I608" i="1"/>
  <c r="F617" i="1" a="1"/>
  <c r="F617" i="1" s="1"/>
  <c r="J616" i="1" a="1"/>
  <c r="J616" i="1" s="1"/>
  <c r="G616" i="1" a="1"/>
  <c r="G616" i="1" s="1"/>
  <c r="K615" i="1" a="1"/>
  <c r="K615" i="1"/>
  <c r="J615" i="1" a="1"/>
  <c r="J615" i="1"/>
  <c r="F605" i="1" a="1"/>
  <c r="F605" i="1" s="1"/>
  <c r="I615" i="1" a="1"/>
  <c r="I615" i="1" s="1"/>
  <c r="H607" i="1" a="1"/>
  <c r="H607" i="1"/>
  <c r="G615" i="1" a="1"/>
  <c r="G615" i="1" s="1"/>
  <c r="K604" i="1" a="1"/>
  <c r="K604" i="1"/>
  <c r="J608" i="1" a="1"/>
  <c r="J608" i="1" s="1"/>
  <c r="J601" i="1" a="1"/>
  <c r="J601" i="1"/>
  <c r="H600" i="1" a="1"/>
  <c r="H600" i="1"/>
  <c r="G591" i="1" a="1"/>
  <c r="G591" i="1" s="1"/>
  <c r="F593" i="1" a="1"/>
  <c r="F593" i="1" s="1"/>
  <c r="H591" i="1" a="1"/>
  <c r="H591" i="1" s="1"/>
  <c r="I587" i="1" a="1"/>
  <c r="I587" i="1"/>
  <c r="H604" i="1" a="1"/>
  <c r="H604" i="1"/>
  <c r="H601" i="1" a="1"/>
  <c r="H601" i="1" s="1"/>
  <c r="G594" i="1" a="1"/>
  <c r="G594" i="1" s="1"/>
  <c r="F594" i="1" a="1"/>
  <c r="F594" i="1" s="1"/>
  <c r="H593" i="1" a="1"/>
  <c r="H593" i="1" s="1"/>
  <c r="G587" i="1" a="1"/>
  <c r="G587" i="1"/>
  <c r="K590" i="1" a="1"/>
  <c r="K590" i="1" s="1"/>
  <c r="F587" i="1" a="1"/>
  <c r="F587" i="1"/>
  <c r="K594" i="1" a="1"/>
  <c r="K594" i="1"/>
  <c r="K591" i="1" a="1"/>
  <c r="K591" i="1" s="1"/>
  <c r="J604" i="1" a="1"/>
  <c r="J604" i="1"/>
  <c r="I604" i="1" a="1"/>
  <c r="I604" i="1" s="1"/>
  <c r="I600" i="1" a="1"/>
  <c r="I600" i="1"/>
  <c r="G600" i="1" a="1"/>
  <c r="G600" i="1"/>
  <c r="J600" i="1" a="1"/>
  <c r="J600" i="1" s="1"/>
  <c r="I601" i="1" a="1"/>
  <c r="I601" i="1" s="1"/>
  <c r="J593" i="1" a="1"/>
  <c r="J593" i="1" s="1"/>
  <c r="J586" i="1" a="1"/>
  <c r="J586" i="1" s="1"/>
  <c r="F591" i="1" a="1"/>
  <c r="F591" i="1"/>
  <c r="G604" i="1" a="1"/>
  <c r="G604" i="1" s="1"/>
  <c r="F601" i="1" a="1"/>
  <c r="F601" i="1"/>
  <c r="I590" i="1" a="1"/>
  <c r="I590" i="1" s="1"/>
  <c r="H586" i="1" a="1"/>
  <c r="H586" i="1" s="1"/>
  <c r="G601" i="1" a="1"/>
  <c r="G601" i="1"/>
  <c r="K600" i="1" a="1"/>
  <c r="K600" i="1" s="1"/>
  <c r="F600" i="1" a="1"/>
  <c r="F600" i="1"/>
  <c r="J594" i="1" a="1"/>
  <c r="J594" i="1"/>
  <c r="F590" i="1" a="1"/>
  <c r="F590" i="1" s="1"/>
  <c r="G593" i="1" a="1"/>
  <c r="G593" i="1"/>
  <c r="J591" i="1" a="1"/>
  <c r="J591" i="1" s="1"/>
  <c r="J590" i="1" a="1"/>
  <c r="J590" i="1" s="1"/>
  <c r="I593" i="1" a="1"/>
  <c r="I593" i="1"/>
  <c r="G590" i="1" a="1"/>
  <c r="G590" i="1" s="1"/>
  <c r="K587" i="1" a="1"/>
  <c r="K587" i="1" s="1"/>
  <c r="I586" i="1" a="1"/>
  <c r="I586" i="1" s="1"/>
  <c r="K593" i="1" a="1"/>
  <c r="K593" i="1" s="1"/>
  <c r="K586" i="1" a="1"/>
  <c r="K586" i="1"/>
  <c r="G586" i="1" a="1"/>
  <c r="G586" i="1" s="1"/>
  <c r="I594" i="1" a="1"/>
  <c r="I594" i="1"/>
  <c r="H594" i="1" a="1"/>
  <c r="H594" i="1" s="1"/>
  <c r="I591" i="1" a="1"/>
  <c r="I591" i="1" s="1"/>
  <c r="H587" i="1" a="1"/>
  <c r="H587" i="1"/>
  <c r="F604" i="1" a="1"/>
  <c r="F604" i="1" s="1"/>
  <c r="H590" i="1" a="1"/>
  <c r="H590" i="1" s="1"/>
  <c r="F586" i="1" a="1"/>
  <c r="F586" i="1"/>
  <c r="J587" i="1" a="1"/>
  <c r="J587" i="1" s="1"/>
  <c r="K601" i="1" a="1"/>
  <c r="K601" i="1"/>
  <c r="G582" i="1" a="1"/>
  <c r="G582" i="1" s="1"/>
  <c r="G583" i="1" a="1"/>
  <c r="G583" i="1" s="1"/>
  <c r="H583" i="1" a="1"/>
  <c r="H583" i="1"/>
  <c r="K583" i="1" a="1"/>
  <c r="K583" i="1" s="1"/>
  <c r="J583" i="1" a="1"/>
  <c r="J583" i="1" s="1"/>
  <c r="I583" i="1" a="1"/>
  <c r="I583" i="1" s="1"/>
  <c r="H582" i="1" a="1"/>
  <c r="H582" i="1" s="1"/>
  <c r="J582" i="1" a="1"/>
  <c r="J582" i="1"/>
  <c r="F583" i="1" a="1"/>
  <c r="F583" i="1" s="1"/>
  <c r="F582" i="1" a="1"/>
  <c r="F582" i="1" s="1"/>
  <c r="K582" i="1" a="1"/>
  <c r="K582" i="1" s="1"/>
  <c r="I582" i="1" a="1"/>
  <c r="I582" i="1"/>
  <c r="I30" i="1" a="1"/>
  <c r="I30" i="1"/>
  <c r="F30" i="1" a="1"/>
  <c r="F30" i="1" s="1"/>
  <c r="K30" i="1" a="1"/>
  <c r="K30" i="1" s="1"/>
  <c r="G31" i="1" a="1"/>
  <c r="G31" i="1"/>
  <c r="J31" i="1" a="1"/>
  <c r="J31" i="1" s="1"/>
  <c r="H30" i="1" a="1"/>
  <c r="H30" i="1"/>
  <c r="H31" i="1" a="1"/>
  <c r="H31" i="1" s="1"/>
  <c r="J30" i="1" a="1"/>
  <c r="J30" i="1"/>
  <c r="F31" i="1" a="1"/>
  <c r="F31" i="1"/>
  <c r="G30" i="1" a="1"/>
  <c r="G30" i="1" s="1"/>
  <c r="K31" i="1" a="1"/>
  <c r="K31" i="1" s="1"/>
  <c r="I31" i="1" a="1"/>
  <c r="I31" i="1" s="1"/>
  <c r="K19" i="1"/>
  <c r="K18" i="1" s="1"/>
  <c r="J19" i="1"/>
  <c r="J18" i="1" s="1"/>
  <c r="I19" i="1"/>
  <c r="H19" i="1"/>
  <c r="H18" i="1" s="1"/>
  <c r="G19" i="1"/>
  <c r="G18" i="1" s="1"/>
  <c r="F19" i="1"/>
  <c r="F18" i="1" s="1"/>
  <c r="I18" i="1"/>
  <c r="J282" i="1" a="1"/>
  <c r="J282" i="1"/>
  <c r="K273" i="1" a="1"/>
  <c r="K273" i="1" s="1"/>
  <c r="K282" i="1" a="1"/>
  <c r="K282" i="1" s="1"/>
  <c r="K281" i="1" s="1"/>
  <c r="J273" i="1" a="1"/>
  <c r="J273" i="1"/>
  <c r="G273" i="1" a="1"/>
  <c r="G273" i="1" s="1"/>
  <c r="G272" i="1" s="1"/>
  <c r="I282" i="1" a="1"/>
  <c r="I282" i="1" s="1"/>
  <c r="H282" i="1" a="1"/>
  <c r="H282" i="1" s="1"/>
  <c r="G282" i="1" a="1"/>
  <c r="G282" i="1"/>
  <c r="G281" i="1" s="1"/>
  <c r="I273" i="1" a="1"/>
  <c r="I273" i="1"/>
  <c r="F273" i="1" a="1"/>
  <c r="F273" i="1" s="1"/>
  <c r="I240" i="1" a="1"/>
  <c r="I240" i="1" s="1"/>
  <c r="I239" i="1" s="1"/>
  <c r="F282" i="1" a="1"/>
  <c r="F282" i="1"/>
  <c r="F281" i="1" s="1"/>
  <c r="F380" i="1" s="1"/>
  <c r="F511" i="1" s="1"/>
  <c r="J240" i="1" a="1"/>
  <c r="J240" i="1" s="1"/>
  <c r="J239" i="1" s="1"/>
  <c r="H240" i="1" a="1"/>
  <c r="H240" i="1"/>
  <c r="H239" i="1" s="1"/>
  <c r="H273" i="1" a="1"/>
  <c r="H273" i="1" s="1"/>
  <c r="K240" i="1" a="1"/>
  <c r="K240" i="1"/>
  <c r="K239" i="1" s="1"/>
  <c r="G240" i="1" a="1"/>
  <c r="G240" i="1" s="1"/>
  <c r="F197" i="1" a="1"/>
  <c r="F197" i="1" s="1"/>
  <c r="F240" i="1" a="1"/>
  <c r="F240" i="1" s="1"/>
  <c r="F239" i="1" s="1"/>
  <c r="F314" i="1" s="1"/>
  <c r="F469" i="1" s="1"/>
  <c r="J197" i="1" a="1"/>
  <c r="J197" i="1" s="1"/>
  <c r="G197" i="1" a="1"/>
  <c r="G197" i="1" s="1"/>
  <c r="G196" i="1" s="1"/>
  <c r="I197" i="1" a="1"/>
  <c r="I197" i="1"/>
  <c r="H197" i="1" a="1"/>
  <c r="H197" i="1" s="1"/>
  <c r="H196" i="1" s="1"/>
  <c r="K197" i="1" a="1"/>
  <c r="K197" i="1"/>
  <c r="K196" i="1" s="1"/>
  <c r="J137" i="1" a="1"/>
  <c r="J137" i="1" s="1"/>
  <c r="G137" i="1" a="1"/>
  <c r="G137" i="1" s="1"/>
  <c r="K138" i="1" a="1"/>
  <c r="K138" i="1" s="1"/>
  <c r="J138" i="1" a="1"/>
  <c r="J138" i="1" s="1"/>
  <c r="I137" i="1" a="1"/>
  <c r="I137" i="1"/>
  <c r="H137" i="1" a="1"/>
  <c r="H137" i="1"/>
  <c r="F137" i="1" a="1"/>
  <c r="F137" i="1" s="1"/>
  <c r="J136" i="1"/>
  <c r="I136" i="1" a="1"/>
  <c r="I136" i="1" s="1"/>
  <c r="H136" i="1" a="1"/>
  <c r="H136" i="1" s="1"/>
  <c r="K139" i="1" a="1"/>
  <c r="K139" i="1" s="1"/>
  <c r="F138" i="1" a="1"/>
  <c r="F138" i="1"/>
  <c r="J139" i="1" a="1"/>
  <c r="J139" i="1" s="1"/>
  <c r="I139" i="1" a="1"/>
  <c r="I139" i="1"/>
  <c r="F139" i="1" a="1"/>
  <c r="F139" i="1" s="1"/>
  <c r="K136" i="1" a="1"/>
  <c r="K136" i="1"/>
  <c r="F136" i="1" a="1"/>
  <c r="F136" i="1"/>
  <c r="K137" i="1" a="1"/>
  <c r="K137" i="1" s="1"/>
  <c r="G139" i="1" a="1"/>
  <c r="G139" i="1" s="1"/>
  <c r="G138" i="1" a="1"/>
  <c r="G138" i="1"/>
  <c r="H139" i="1" a="1"/>
  <c r="H139" i="1"/>
  <c r="I138" i="1" a="1"/>
  <c r="I138" i="1" s="1"/>
  <c r="H138" i="1" a="1"/>
  <c r="H138" i="1" s="1"/>
  <c r="K58" i="1" a="1"/>
  <c r="K58" i="1" s="1"/>
  <c r="I60" i="1" a="1"/>
  <c r="I60" i="1" s="1"/>
  <c r="J59" i="1" a="1"/>
  <c r="J59" i="1"/>
  <c r="G58" i="1" a="1"/>
  <c r="G58" i="1"/>
  <c r="G57" i="1" a="1"/>
  <c r="G57" i="1" s="1"/>
  <c r="H59" i="1" a="1"/>
  <c r="H59" i="1"/>
  <c r="J53" i="1" a="1"/>
  <c r="J53" i="1"/>
  <c r="K57" i="1" a="1"/>
  <c r="K57" i="1" s="1"/>
  <c r="J58" i="1" a="1"/>
  <c r="J58" i="1"/>
  <c r="F58" i="1" a="1"/>
  <c r="F58" i="1"/>
  <c r="H60" i="1" a="1"/>
  <c r="H60" i="1"/>
  <c r="G59" i="1" a="1"/>
  <c r="G59" i="1" s="1"/>
  <c r="F57" i="1" a="1"/>
  <c r="F57" i="1" s="1"/>
  <c r="K59" i="1" a="1"/>
  <c r="K59" i="1" s="1"/>
  <c r="G60" i="1" a="1"/>
  <c r="G60" i="1"/>
  <c r="F60" i="1" a="1"/>
  <c r="F60" i="1"/>
  <c r="K60" i="1" a="1"/>
  <c r="K60" i="1"/>
  <c r="H58" i="1" a="1"/>
  <c r="H58" i="1" s="1"/>
  <c r="I58" i="1" a="1"/>
  <c r="I58" i="1"/>
  <c r="J57" i="1" a="1"/>
  <c r="J57" i="1" s="1"/>
  <c r="I59" i="1" a="1"/>
  <c r="I59" i="1"/>
  <c r="F59" i="1" a="1"/>
  <c r="F59" i="1" s="1"/>
  <c r="K53" i="1" a="1"/>
  <c r="K53" i="1"/>
  <c r="J60" i="1" a="1"/>
  <c r="J60" i="1"/>
  <c r="I57" i="1" a="1"/>
  <c r="I57" i="1" s="1"/>
  <c r="H57" i="1" a="1"/>
  <c r="H57" i="1" s="1"/>
  <c r="J50" i="1" a="1"/>
  <c r="J50" i="1"/>
  <c r="H50" i="1" a="1"/>
  <c r="H50" i="1" s="1"/>
  <c r="F52" i="1" a="1"/>
  <c r="F52" i="1"/>
  <c r="K52" i="1" a="1"/>
  <c r="K52" i="1"/>
  <c r="H52" i="1" a="1"/>
  <c r="H52" i="1" s="1"/>
  <c r="J52" i="1" a="1"/>
  <c r="J52" i="1" s="1"/>
  <c r="I52" i="1" a="1"/>
  <c r="I52" i="1"/>
  <c r="G52" i="1" a="1"/>
  <c r="G52" i="1" s="1"/>
  <c r="J51" i="1" a="1"/>
  <c r="J51" i="1" s="1"/>
  <c r="F50" i="1" a="1"/>
  <c r="F50" i="1"/>
  <c r="K51" i="1" a="1"/>
  <c r="K51" i="1"/>
  <c r="H51" i="1" a="1"/>
  <c r="H51" i="1" s="1"/>
  <c r="G50" i="1" a="1"/>
  <c r="G50" i="1"/>
  <c r="F51" i="1" a="1"/>
  <c r="F51" i="1"/>
  <c r="G51" i="1" a="1"/>
  <c r="G51" i="1" s="1"/>
  <c r="K50" i="1" a="1"/>
  <c r="K50" i="1"/>
  <c r="I53" i="1" a="1"/>
  <c r="I53" i="1"/>
  <c r="I50" i="1" a="1"/>
  <c r="I50" i="1" s="1"/>
  <c r="H53" i="1" a="1"/>
  <c r="H53" i="1" s="1"/>
  <c r="G53" i="1" a="1"/>
  <c r="G53" i="1" s="1"/>
  <c r="F53" i="1" a="1"/>
  <c r="F53" i="1" s="1"/>
  <c r="I51" i="1" a="1"/>
  <c r="I51" i="1" s="1"/>
  <c r="K15" i="1" a="1"/>
  <c r="K15" i="1"/>
  <c r="K14" i="1" a="1"/>
  <c r="K14" i="1" s="1"/>
  <c r="H15" i="1" a="1"/>
  <c r="H15" i="1" s="1"/>
  <c r="F15" i="1" a="1"/>
  <c r="F15" i="1"/>
  <c r="J15" i="1" a="1"/>
  <c r="J15" i="1"/>
  <c r="J14" i="1" a="1"/>
  <c r="J14" i="1" s="1"/>
  <c r="I15" i="1" a="1"/>
  <c r="I15" i="1"/>
  <c r="G15" i="1" a="1"/>
  <c r="G15" i="1" s="1"/>
  <c r="G13" i="1" a="1"/>
  <c r="G13" i="1" s="1"/>
  <c r="G14" i="1" a="1"/>
  <c r="G14" i="1" s="1"/>
  <c r="H13" i="1" a="1"/>
  <c r="H13" i="1" s="1"/>
  <c r="F13" i="1" a="1"/>
  <c r="F13" i="1" s="1"/>
  <c r="J13" i="1" a="1"/>
  <c r="J13" i="1" s="1"/>
  <c r="F14" i="1" a="1"/>
  <c r="F14" i="1" s="1"/>
  <c r="K13" i="1" a="1"/>
  <c r="K13" i="1" s="1"/>
  <c r="I14" i="1" a="1"/>
  <c r="I14" i="1" s="1"/>
  <c r="H14" i="1" a="1"/>
  <c r="H14" i="1"/>
  <c r="I13" i="1" a="1"/>
  <c r="I13" i="1"/>
  <c r="K54" i="1" a="1"/>
  <c r="K54" i="1" s="1"/>
  <c r="I54" i="1" a="1"/>
  <c r="I54" i="1" s="1"/>
  <c r="H54" i="1" a="1"/>
  <c r="H54" i="1"/>
  <c r="J54" i="1" a="1"/>
  <c r="J54" i="1"/>
  <c r="F54" i="1" a="1"/>
  <c r="F54" i="1" s="1"/>
  <c r="G54" i="1" a="1"/>
  <c r="G54" i="1"/>
  <c r="F42" i="1" a="1"/>
  <c r="F42" i="1" s="1"/>
  <c r="I48" i="1" a="1"/>
  <c r="I48" i="1" s="1"/>
  <c r="F43" i="1" a="1"/>
  <c r="F43" i="1"/>
  <c r="K42" i="1" a="1"/>
  <c r="K42" i="1"/>
  <c r="G43" i="1" a="1"/>
  <c r="G43" i="1" s="1"/>
  <c r="K41" i="1" a="1"/>
  <c r="K41" i="1"/>
  <c r="G42" i="1" a="1"/>
  <c r="G42" i="1"/>
  <c r="J42" i="1" a="1"/>
  <c r="J42" i="1" s="1"/>
  <c r="K48" i="1" a="1"/>
  <c r="K48" i="1" s="1"/>
  <c r="H48" i="1" a="1"/>
  <c r="H48" i="1"/>
  <c r="G48" i="1" a="1"/>
  <c r="G48" i="1"/>
  <c r="I42" i="1" a="1"/>
  <c r="I42" i="1" s="1"/>
  <c r="F48" i="1" a="1"/>
  <c r="F48" i="1"/>
  <c r="H43" i="1" a="1"/>
  <c r="H43" i="1" s="1"/>
  <c r="J43" i="1" a="1"/>
  <c r="J43" i="1" s="1"/>
  <c r="J41" i="1" a="1"/>
  <c r="J41" i="1"/>
  <c r="H42" i="1" a="1"/>
  <c r="H42" i="1"/>
  <c r="K43" i="1" a="1"/>
  <c r="K43" i="1"/>
  <c r="J48" i="1" a="1"/>
  <c r="J48" i="1"/>
  <c r="I43" i="1" a="1"/>
  <c r="I43" i="1" s="1"/>
  <c r="K27" i="1" a="1"/>
  <c r="K27" i="1"/>
  <c r="I26" i="1" a="1"/>
  <c r="I26" i="1" s="1"/>
  <c r="J28" i="1" a="1"/>
  <c r="J28" i="1"/>
  <c r="I27" i="1" a="1"/>
  <c r="I27" i="1"/>
  <c r="H27" i="1" a="1"/>
  <c r="H27" i="1" s="1"/>
  <c r="J26" i="1" a="1"/>
  <c r="J26" i="1" s="1"/>
  <c r="I28" i="1" a="1"/>
  <c r="I28" i="1"/>
  <c r="G26" i="1" a="1"/>
  <c r="G26" i="1" s="1"/>
  <c r="H41" i="1" a="1"/>
  <c r="H41" i="1"/>
  <c r="I41" i="1" a="1"/>
  <c r="I41" i="1"/>
  <c r="F27" i="1" a="1"/>
  <c r="F27" i="1"/>
  <c r="J27" i="1" a="1"/>
  <c r="J27" i="1" s="1"/>
  <c r="K28" i="1" a="1"/>
  <c r="K28" i="1"/>
  <c r="G41" i="1" a="1"/>
  <c r="G41" i="1"/>
  <c r="H26" i="1" a="1"/>
  <c r="H26" i="1" s="1"/>
  <c r="F41" i="1" a="1"/>
  <c r="F41" i="1"/>
  <c r="F28" i="1" a="1"/>
  <c r="F28" i="1"/>
  <c r="G27" i="1" a="1"/>
  <c r="G27" i="1" s="1"/>
  <c r="H28" i="1" a="1"/>
  <c r="H28" i="1"/>
  <c r="G28" i="1" a="1"/>
  <c r="G28" i="1"/>
  <c r="K26" i="1" a="1"/>
  <c r="K26" i="1" s="1"/>
  <c r="I17" i="1" a="1"/>
  <c r="I17" i="1"/>
  <c r="F26" i="1" a="1"/>
  <c r="F26" i="1"/>
  <c r="J24" i="1" a="1"/>
  <c r="J24" i="1" s="1"/>
  <c r="K25" i="1" a="1"/>
  <c r="K25" i="1" s="1"/>
  <c r="K24" i="1" a="1"/>
  <c r="K24" i="1"/>
  <c r="J25" i="1" a="1"/>
  <c r="J25" i="1"/>
  <c r="F25" i="1" a="1"/>
  <c r="F25" i="1" s="1"/>
  <c r="G21" i="1" a="1"/>
  <c r="G21" i="1"/>
  <c r="I25" i="1" a="1"/>
  <c r="I25" i="1" s="1"/>
  <c r="H25" i="1" a="1"/>
  <c r="H25" i="1" s="1"/>
  <c r="G25" i="1" a="1"/>
  <c r="G25" i="1"/>
  <c r="H24" i="1" a="1"/>
  <c r="H24" i="1"/>
  <c r="F24" i="1" a="1"/>
  <c r="F24" i="1" s="1"/>
  <c r="H21" i="1" a="1"/>
  <c r="H21" i="1"/>
  <c r="F16" i="1" a="1"/>
  <c r="F16" i="1" s="1"/>
  <c r="K17" i="1" a="1"/>
  <c r="K17" i="1"/>
  <c r="K21" i="1" a="1"/>
  <c r="K21" i="1" s="1"/>
  <c r="H17" i="1" a="1"/>
  <c r="H17" i="1"/>
  <c r="I21" i="1" a="1"/>
  <c r="I21" i="1"/>
  <c r="F21" i="1" a="1"/>
  <c r="F21" i="1" s="1"/>
  <c r="H16" i="1" a="1"/>
  <c r="H16" i="1" s="1"/>
  <c r="J21" i="1" a="1"/>
  <c r="J21" i="1"/>
  <c r="G16" i="1" a="1"/>
  <c r="G16" i="1"/>
  <c r="G24" i="1" a="1"/>
  <c r="G24" i="1"/>
  <c r="F17" i="1" a="1"/>
  <c r="F17" i="1"/>
  <c r="J17" i="1" a="1"/>
  <c r="J17" i="1" s="1"/>
  <c r="G17" i="1" a="1"/>
  <c r="G17" i="1" s="1"/>
  <c r="K16" i="1" a="1"/>
  <c r="K16" i="1"/>
  <c r="J16" i="1" a="1"/>
  <c r="J16" i="1"/>
  <c r="I16" i="1" a="1"/>
  <c r="I16" i="1" s="1"/>
  <c r="I24" i="1" a="1"/>
  <c r="I24" i="1"/>
  <c r="J11" i="1" a="1"/>
  <c r="J11" i="1"/>
  <c r="K6" i="1" a="1"/>
  <c r="K6" i="1" s="1"/>
  <c r="I7" i="1" a="1"/>
  <c r="I7" i="1"/>
  <c r="H9" i="1" a="1"/>
  <c r="H9" i="1"/>
  <c r="J4" i="1" a="1"/>
  <c r="J4" i="1"/>
  <c r="F5" i="1" a="1"/>
  <c r="F5" i="1"/>
  <c r="K11" i="1" a="1"/>
  <c r="K11" i="1"/>
  <c r="H11" i="1" a="1"/>
  <c r="H11" i="1" s="1"/>
  <c r="F4" i="1" a="1"/>
  <c r="F4" i="1" s="1"/>
  <c r="F10" i="1" a="1"/>
  <c r="F10" i="1"/>
  <c r="G11" i="1" a="1"/>
  <c r="G11" i="1"/>
  <c r="K9" i="1" a="1"/>
  <c r="K9" i="1" s="1"/>
  <c r="J9" i="1" a="1"/>
  <c r="J9" i="1"/>
  <c r="H7" i="1" a="1"/>
  <c r="H7" i="1" s="1"/>
  <c r="H5" i="1" a="1"/>
  <c r="H5" i="1" s="1"/>
  <c r="I6" i="1" a="1"/>
  <c r="I6" i="1"/>
  <c r="H6" i="1" a="1"/>
  <c r="H6" i="1"/>
  <c r="F7" i="1" a="1"/>
  <c r="F7" i="1"/>
  <c r="G4" i="1" a="1"/>
  <c r="G4" i="1"/>
  <c r="K7" i="1" a="1"/>
  <c r="K7" i="1" s="1"/>
  <c r="I5" i="1" a="1"/>
  <c r="I5" i="1"/>
  <c r="I11" i="1" a="1"/>
  <c r="I11" i="1" s="1"/>
  <c r="F11" i="1" a="1"/>
  <c r="F11" i="1"/>
  <c r="J7" i="1" a="1"/>
  <c r="J7" i="1"/>
  <c r="K10" i="1" a="1"/>
  <c r="K10" i="1" s="1"/>
  <c r="I10" i="1" a="1"/>
  <c r="I10" i="1" s="1"/>
  <c r="H10" i="1" a="1"/>
  <c r="H10" i="1"/>
  <c r="G10" i="1" a="1"/>
  <c r="G10" i="1" s="1"/>
  <c r="I4" i="1" a="1"/>
  <c r="I4" i="1"/>
  <c r="I9" i="1" a="1"/>
  <c r="I9" i="1"/>
  <c r="G6" i="1" a="1"/>
  <c r="G6" i="1"/>
  <c r="F6" i="1" a="1"/>
  <c r="F6" i="1" s="1"/>
  <c r="G5" i="1" a="1"/>
  <c r="G5" i="1"/>
  <c r="K5" i="1" a="1"/>
  <c r="K5" i="1"/>
  <c r="K4" i="1" a="1"/>
  <c r="K4" i="1" s="1"/>
  <c r="H4" i="1" a="1"/>
  <c r="H4" i="1"/>
  <c r="F9" i="1" a="1"/>
  <c r="F9" i="1"/>
  <c r="J10" i="1" a="1"/>
  <c r="J10" i="1" s="1"/>
  <c r="G7" i="1" a="1"/>
  <c r="G7" i="1"/>
  <c r="J6" i="1" a="1"/>
  <c r="J6" i="1"/>
  <c r="G9" i="1" a="1"/>
  <c r="G9" i="1" s="1"/>
  <c r="J5" i="1" a="1"/>
  <c r="J5" i="1"/>
  <c r="B2" i="1" a="1"/>
  <c r="B2" i="1" s="1"/>
  <c r="F362" i="1" l="1"/>
  <c r="F272" i="1"/>
  <c r="F361" i="1" s="1"/>
  <c r="F502" i="1" s="1"/>
  <c r="F360" i="1"/>
  <c r="F427" i="1" s="1"/>
  <c r="F196" i="1"/>
  <c r="I381" i="1"/>
  <c r="I512" i="1" s="1"/>
  <c r="I281" i="1"/>
  <c r="I380" i="1" s="1"/>
  <c r="I511" i="1" s="1"/>
  <c r="I272" i="1"/>
  <c r="I361" i="1" s="1"/>
  <c r="I502" i="1" s="1"/>
  <c r="I362" i="1"/>
  <c r="K272" i="1"/>
  <c r="K362" i="1"/>
  <c r="H724" i="1" a="1"/>
  <c r="H724" i="1" s="1"/>
  <c r="H726" i="1" s="1" a="1"/>
  <c r="H726" i="1" s="1"/>
  <c r="H740" i="1" a="1"/>
  <c r="H740" i="1" s="1"/>
  <c r="H742" i="1" s="1" a="1"/>
  <c r="H742" i="1" s="1"/>
  <c r="F359" i="1"/>
  <c r="F426" i="1" s="1"/>
  <c r="J381" i="1"/>
  <c r="J512" i="1" s="1"/>
  <c r="J281" i="1"/>
  <c r="G239" i="1"/>
  <c r="G314" i="1" s="1"/>
  <c r="G469" i="1" s="1"/>
  <c r="G359" i="1"/>
  <c r="G426" i="1" s="1"/>
  <c r="G361" i="1"/>
  <c r="G502" i="1" s="1"/>
  <c r="K784" i="1"/>
  <c r="K785" i="1" s="1"/>
  <c r="K781" i="1"/>
  <c r="I196" i="1"/>
  <c r="I359" i="1" s="1"/>
  <c r="I426" i="1" s="1"/>
  <c r="I360" i="1"/>
  <c r="I427" i="1" s="1"/>
  <c r="H362" i="1"/>
  <c r="H272" i="1"/>
  <c r="I314" i="1"/>
  <c r="I469" i="1" s="1"/>
  <c r="J784" i="1"/>
  <c r="J785" i="1" s="1"/>
  <c r="J781" i="1"/>
  <c r="F784" i="1"/>
  <c r="F785" i="1" s="1"/>
  <c r="F781" i="1"/>
  <c r="H923" i="1"/>
  <c r="H922" i="1" s="1"/>
  <c r="H901" i="1"/>
  <c r="H897" i="1"/>
  <c r="H900" i="1"/>
  <c r="H281" i="1"/>
  <c r="H381" i="1"/>
  <c r="H512" i="1" s="1"/>
  <c r="J359" i="1"/>
  <c r="J426" i="1" s="1"/>
  <c r="J361" i="1"/>
  <c r="J502" i="1" s="1"/>
  <c r="J380" i="1"/>
  <c r="J511" i="1" s="1"/>
  <c r="K314" i="1"/>
  <c r="K469" i="1" s="1"/>
  <c r="K359" i="1"/>
  <c r="K426" i="1" s="1"/>
  <c r="K361" i="1"/>
  <c r="K502" i="1" s="1"/>
  <c r="K380" i="1"/>
  <c r="K511" i="1" s="1"/>
  <c r="F315" i="1"/>
  <c r="F470" i="1" s="1"/>
  <c r="F381" i="1"/>
  <c r="F512" i="1" s="1"/>
  <c r="J196" i="1"/>
  <c r="J360" i="1"/>
  <c r="J427" i="1" s="1"/>
  <c r="G315" i="1"/>
  <c r="G470" i="1" s="1"/>
  <c r="G360" i="1"/>
  <c r="G427" i="1" s="1"/>
  <c r="G362" i="1"/>
  <c r="J272" i="1"/>
  <c r="J362" i="1"/>
  <c r="K724" i="1" a="1"/>
  <c r="K724" i="1" s="1"/>
  <c r="K726" i="1" s="1" a="1"/>
  <c r="K726" i="1" s="1"/>
  <c r="K740" i="1" a="1"/>
  <c r="K740" i="1" s="1"/>
  <c r="K742" i="1" s="1" a="1"/>
  <c r="K742" i="1" s="1"/>
  <c r="H315" i="1"/>
  <c r="H470" i="1" s="1"/>
  <c r="H360" i="1"/>
  <c r="H427" i="1" s="1"/>
  <c r="I315" i="1"/>
  <c r="I470" i="1" s="1"/>
  <c r="H784" i="1"/>
  <c r="H785" i="1" s="1"/>
  <c r="H781" i="1"/>
  <c r="J315" i="1"/>
  <c r="J470" i="1" s="1"/>
  <c r="J923" i="1"/>
  <c r="J922" i="1" s="1"/>
  <c r="J901" i="1"/>
  <c r="J724" i="1" a="1"/>
  <c r="J724" i="1" s="1"/>
  <c r="J726" i="1" s="1" a="1"/>
  <c r="J726" i="1" s="1"/>
  <c r="J740" i="1" a="1"/>
  <c r="J740" i="1" s="1"/>
  <c r="J742" i="1" s="1" a="1"/>
  <c r="J742" i="1" s="1"/>
  <c r="K315" i="1"/>
  <c r="K470" i="1" s="1"/>
  <c r="K360" i="1"/>
  <c r="K427" i="1" s="1"/>
  <c r="K381" i="1"/>
  <c r="K512" i="1" s="1"/>
  <c r="K116" i="1"/>
  <c r="G121" i="1"/>
  <c r="H123" i="1"/>
  <c r="J316" i="1"/>
  <c r="J471" i="1" s="1"/>
  <c r="K318" i="1"/>
  <c r="K473" i="1" s="1"/>
  <c r="G323" i="1"/>
  <c r="G478" i="1" s="1"/>
  <c r="G119" i="1"/>
  <c r="J126" i="1"/>
  <c r="J314" i="1"/>
  <c r="J469" i="1" s="1"/>
  <c r="K316" i="1"/>
  <c r="K471" i="1" s="1"/>
  <c r="K901" i="1"/>
  <c r="K900" i="1"/>
  <c r="K923" i="1"/>
  <c r="K922" i="1" s="1"/>
  <c r="G117" i="1"/>
  <c r="K126" i="1"/>
  <c r="G319" i="1"/>
  <c r="G474" i="1" s="1"/>
  <c r="G781" i="1"/>
  <c r="F923" i="1"/>
  <c r="F922" i="1" s="1"/>
  <c r="F901" i="1"/>
  <c r="F893" i="1"/>
  <c r="H117" i="1"/>
  <c r="K123" i="1"/>
  <c r="I781" i="1"/>
  <c r="I901" i="1"/>
  <c r="I897" i="1"/>
  <c r="I923" i="1"/>
  <c r="I922" i="1" s="1"/>
  <c r="G897" i="1"/>
  <c r="K119" i="1"/>
  <c r="G122" i="1"/>
  <c r="G901" i="1"/>
  <c r="G923" i="1"/>
  <c r="G922" i="1" s="1"/>
  <c r="F740" i="1" a="1"/>
  <c r="F740" i="1" s="1"/>
  <c r="F742" i="1" s="1" a="1"/>
  <c r="F742" i="1" s="1"/>
  <c r="K117" i="1"/>
  <c r="G120" i="1"/>
  <c r="F322" i="1"/>
  <c r="F477" i="1" s="1"/>
  <c r="I900" i="1"/>
  <c r="F724" i="1" a="1"/>
  <c r="F724" i="1" s="1"/>
  <c r="F726" i="1" s="1" a="1"/>
  <c r="F726" i="1" s="1"/>
  <c r="G740" i="1" a="1"/>
  <c r="G740" i="1" s="1"/>
  <c r="G742" i="1" s="1" a="1"/>
  <c r="G742" i="1" s="1"/>
  <c r="G118" i="1"/>
  <c r="J124" i="1"/>
  <c r="F320" i="1"/>
  <c r="F475" i="1" s="1"/>
  <c r="G322" i="1"/>
  <c r="G477" i="1" s="1"/>
  <c r="K897" i="1"/>
  <c r="I724" i="1" a="1"/>
  <c r="I724" i="1" s="1"/>
  <c r="I726" i="1" s="1" a="1"/>
  <c r="I726" i="1" s="1"/>
  <c r="F316" i="1"/>
  <c r="F471" i="1" s="1"/>
  <c r="H314" i="1"/>
  <c r="H469" i="1" s="1"/>
  <c r="H359" i="1"/>
  <c r="H426" i="1" s="1"/>
  <c r="H361" i="1"/>
  <c r="H502" i="1" s="1"/>
  <c r="H380" i="1"/>
  <c r="H511" i="1" s="1"/>
  <c r="J900" i="1"/>
  <c r="G900" i="1"/>
  <c r="J897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H1880" i="1" l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I1651" i="1"/>
  <c r="H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H1657" i="1"/>
  <c r="I1657" i="1"/>
  <c r="G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H1569" i="1" l="1"/>
  <c r="I1569" i="1"/>
  <c r="G1616" i="1"/>
  <c r="H1616" i="1"/>
  <c r="F1569" i="1"/>
  <c r="G1569" i="1"/>
  <c r="F1616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H1601" i="1" l="1"/>
  <c r="H1554" i="1"/>
  <c r="F1554" i="1"/>
  <c r="H1608" i="1"/>
  <c r="F1561" i="1"/>
  <c r="G1601" i="1"/>
  <c r="I1608" i="1"/>
  <c r="F1608" i="1"/>
  <c r="I1601" i="1"/>
  <c r="G1554" i="1"/>
  <c r="H1561" i="1"/>
  <c r="G1561" i="1"/>
  <c r="I1561" i="1"/>
  <c r="I1554" i="1"/>
  <c r="G1608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G1510" i="1" l="1"/>
  <c r="G1413" i="1"/>
  <c r="I1413" i="1"/>
  <c r="F1510" i="1"/>
  <c r="G1427" i="1"/>
  <c r="H1427" i="1"/>
  <c r="I1510" i="1"/>
  <c r="H1413" i="1"/>
  <c r="I1427" i="1"/>
  <c r="F1427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I1329" i="1" l="1"/>
  <c r="F1329" i="1"/>
  <c r="H1343" i="1"/>
  <c r="G1329" i="1"/>
  <c r="I1343" i="1"/>
  <c r="F1343" i="1"/>
  <c r="G1343" i="1"/>
  <c r="H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205" i="1"/>
  <c r="I1182" i="1"/>
  <c r="G1182" i="1"/>
  <c r="F1205" i="1"/>
  <c r="H1182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F1615" i="1"/>
  <c r="F1568" i="1"/>
  <c r="F1426" i="1"/>
  <c r="F1342" i="1"/>
  <c r="F1341" i="1" s="1"/>
  <c r="F1340" i="1" s="1"/>
  <c r="F1204" i="1"/>
  <c r="F1203" i="1" s="1"/>
  <c r="G1615" i="1"/>
  <c r="G1614" i="1" s="1"/>
  <c r="G1613" i="1" s="1"/>
  <c r="G1568" i="1"/>
  <c r="G1567" i="1" s="1"/>
  <c r="G1566" i="1" s="1"/>
  <c r="G1426" i="1"/>
  <c r="G1342" i="1"/>
  <c r="G1204" i="1"/>
  <c r="H1568" i="1"/>
  <c r="H1615" i="1"/>
  <c r="H1426" i="1"/>
  <c r="H1342" i="1"/>
  <c r="H1204" i="1"/>
  <c r="I1203" i="1"/>
  <c r="I1202" i="1" s="1"/>
  <c r="F1614" i="1"/>
  <c r="F1613" i="1" s="1"/>
  <c r="F1567" i="1"/>
  <c r="F1566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615" i="1" s="1"/>
  <c r="K1343" i="1" l="1"/>
  <c r="K1205" i="1"/>
  <c r="K1569" i="1"/>
  <c r="K1616" i="1"/>
  <c r="K1427" i="1"/>
  <c r="K1204" i="1"/>
  <c r="K1426" i="1"/>
  <c r="K1615" i="1"/>
  <c r="J1616" i="1"/>
  <c r="J1569" i="1"/>
  <c r="J1567" i="1" s="1"/>
  <c r="J1566" i="1" s="1"/>
  <c r="J1427" i="1"/>
  <c r="J1343" i="1"/>
  <c r="J1205" i="1"/>
  <c r="K1342" i="1"/>
  <c r="K1568" i="1"/>
  <c r="J1204" i="1"/>
  <c r="J1342" i="1"/>
  <c r="J1426" i="1"/>
  <c r="J1568" i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607" i="1"/>
  <c r="F1560" i="1"/>
  <c r="F1412" i="1"/>
  <c r="F1328" i="1"/>
  <c r="F1181" i="1"/>
  <c r="G1650" i="1"/>
  <c r="G1600" i="1"/>
  <c r="G1553" i="1"/>
  <c r="G1509" i="1"/>
  <c r="G1158" i="1"/>
  <c r="G1157" i="1" s="1"/>
  <c r="G1156" i="1" s="1"/>
  <c r="H1650" i="1"/>
  <c r="H1649" i="1" s="1"/>
  <c r="H1600" i="1"/>
  <c r="H1553" i="1"/>
  <c r="H1509" i="1"/>
  <c r="H1158" i="1"/>
  <c r="I1650" i="1"/>
  <c r="I1600" i="1"/>
  <c r="I1553" i="1"/>
  <c r="I1509" i="1"/>
  <c r="I1158" i="1"/>
  <c r="G1656" i="1"/>
  <c r="G1607" i="1"/>
  <c r="G1606" i="1" s="1"/>
  <c r="G1605" i="1" s="1"/>
  <c r="G1560" i="1"/>
  <c r="G1559" i="1" s="1"/>
  <c r="G1558" i="1" s="1"/>
  <c r="G1412" i="1"/>
  <c r="G1328" i="1"/>
  <c r="G1181" i="1"/>
  <c r="H1656" i="1"/>
  <c r="H1560" i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607" i="1"/>
  <c r="I1560" i="1"/>
  <c r="I1559" i="1" s="1"/>
  <c r="I1558" i="1" s="1"/>
  <c r="I1412" i="1"/>
  <c r="I1328" i="1"/>
  <c r="I1181" i="1"/>
  <c r="F1650" i="1"/>
  <c r="F1600" i="1"/>
  <c r="F1553" i="1"/>
  <c r="F1552" i="1" s="1"/>
  <c r="F1551" i="1" s="1"/>
  <c r="F1509" i="1"/>
  <c r="F1508" i="1" s="1"/>
  <c r="F1507" i="1" s="1"/>
  <c r="F1158" i="1"/>
  <c r="F1157" i="1" s="1"/>
  <c r="F1156" i="1" s="1"/>
  <c r="I1552" i="1"/>
  <c r="I1551" i="1" s="1"/>
  <c r="I1157" i="1"/>
  <c r="I1156" i="1" s="1"/>
  <c r="F1327" i="1"/>
  <c r="F1326" i="1" s="1"/>
  <c r="F1180" i="1"/>
  <c r="F1179" i="1" s="1"/>
  <c r="G1327" i="1"/>
  <c r="G1326" i="1" s="1"/>
  <c r="G1180" i="1"/>
  <c r="G1179" i="1" s="1"/>
  <c r="I1180" i="1"/>
  <c r="I1179" i="1" s="1"/>
  <c r="F1599" i="1"/>
  <c r="F1598" i="1" s="1"/>
  <c r="G1649" i="1"/>
  <c r="G1599" i="1"/>
  <c r="G1598" i="1" s="1"/>
  <c r="G1552" i="1"/>
  <c r="G1551" i="1" s="1"/>
  <c r="G1508" i="1"/>
  <c r="G1507" i="1" s="1"/>
  <c r="H1599" i="1"/>
  <c r="H1598" i="1" s="1"/>
  <c r="H1552" i="1"/>
  <c r="H1551" i="1" s="1"/>
  <c r="H1508" i="1"/>
  <c r="H1507" i="1" s="1"/>
  <c r="H1157" i="1"/>
  <c r="H1156" i="1" s="1"/>
  <c r="F1649" i="1"/>
  <c r="I1649" i="1"/>
  <c r="I1508" i="1"/>
  <c r="I1507" i="1" s="1"/>
  <c r="I1599" i="1"/>
  <c r="I1598" i="1" s="1"/>
  <c r="I1606" i="1"/>
  <c r="I1605" i="1" s="1"/>
  <c r="I1411" i="1"/>
  <c r="I1410" i="1" s="1"/>
  <c r="I1327" i="1"/>
  <c r="I1326" i="1" s="1"/>
  <c r="H1559" i="1"/>
  <c r="H1558" i="1" s="1"/>
  <c r="G1411" i="1"/>
  <c r="G1410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328" i="1" l="1"/>
  <c r="J1181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553" i="1" s="1"/>
  <c r="K37" i="1"/>
  <c r="K1553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656" i="1" s="1"/>
  <c r="K36" i="1"/>
  <c r="K1561" i="1" l="1"/>
  <c r="K1608" i="1"/>
  <c r="K1413" i="1"/>
  <c r="K1657" i="1"/>
  <c r="K1329" i="1"/>
  <c r="K1182" i="1"/>
  <c r="J1412" i="1"/>
  <c r="J1560" i="1"/>
  <c r="J1607" i="1"/>
  <c r="K1328" i="1"/>
  <c r="K1181" i="1"/>
  <c r="K1412" i="1"/>
  <c r="K1650" i="1"/>
  <c r="J1600" i="1"/>
  <c r="K1607" i="1"/>
  <c r="K1560" i="1"/>
  <c r="K1651" i="1"/>
  <c r="K1510" i="1"/>
  <c r="K1159" i="1"/>
  <c r="K1554" i="1"/>
  <c r="K1601" i="1"/>
  <c r="J1651" i="1"/>
  <c r="J1601" i="1"/>
  <c r="J1554" i="1"/>
  <c r="J1510" i="1"/>
  <c r="J1159" i="1"/>
  <c r="J1657" i="1"/>
  <c r="J1608" i="1"/>
  <c r="J1561" i="1"/>
  <c r="J1413" i="1"/>
  <c r="J1329" i="1"/>
  <c r="J1182" i="1"/>
  <c r="K1158" i="1"/>
  <c r="K1509" i="1"/>
  <c r="K1600" i="1"/>
  <c r="J1158" i="1"/>
  <c r="J1157" i="1" s="1"/>
  <c r="J1156" i="1" s="1"/>
  <c r="J1509" i="1"/>
  <c r="J1650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<sst xmlns="http://schemas.openxmlformats.org/spreadsheetml/2006/main" count="4755" uniqueCount="2179">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</sst>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1.3434773425143806E-3</v>
          </cell>
          <cell r="G4">
            <v>2.2693310344735649E-3</v>
          </cell>
          <cell r="H4">
            <v>2.3833374392119261E-3</v>
          </cell>
          <cell r="I4">
            <v>1.4726511169210066</v>
          </cell>
          <cell r="J4">
            <v>2.2089767493279195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1.3434773425143806E-3</v>
          </cell>
          <cell r="G5">
            <v>2.2693310344735649E-3</v>
          </cell>
          <cell r="H5">
            <v>2.3833374392119261E-3</v>
          </cell>
          <cell r="I5">
            <v>1.4726511169210066</v>
          </cell>
          <cell r="J5">
            <v>2.2089767493279195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1.62802430035096E-4</v>
          </cell>
          <cell r="G6">
            <v>8.9283266037031006E-5</v>
          </cell>
          <cell r="H6">
            <v>1.1495741928075099E-6</v>
          </cell>
          <cell r="I6">
            <v>4.27241951545312E-2</v>
          </cell>
          <cell r="J6">
            <v>8.5812478315042698E-2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1.62802430035096E-4</v>
          </cell>
          <cell r="G7">
            <v>2.52085696072127E-4</v>
          </cell>
          <cell r="H7">
            <v>2.5323527026493498E-4</v>
          </cell>
          <cell r="I7">
            <v>0.170169712507141</v>
          </cell>
          <cell r="J7">
            <v>0.25598219082218399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3.2682061986539188</v>
          </cell>
          <cell r="F8">
            <v>3.8319856281478071</v>
          </cell>
          <cell r="G8">
            <v>3.7305520986478347</v>
          </cell>
          <cell r="H8">
            <v>3.8836604461853632</v>
          </cell>
          <cell r="I8">
            <v>4.2619889806617053</v>
          </cell>
          <cell r="J8">
            <v>4.4879474877594507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3.2682061986539188</v>
          </cell>
          <cell r="F9">
            <v>3.8319856281478071</v>
          </cell>
          <cell r="G9">
            <v>3.7305520986478347</v>
          </cell>
          <cell r="H9">
            <v>3.8836604461853632</v>
          </cell>
          <cell r="I9">
            <v>4.2619889806617053</v>
          </cell>
          <cell r="J9">
            <v>4.4879474877594507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0.66996204343121879</v>
          </cell>
          <cell r="F10">
            <v>8.9933145866667757E-2</v>
          </cell>
          <cell r="G10">
            <v>4.9614903605650088E-2</v>
          </cell>
          <cell r="H10">
            <v>3.794033465530388E-2</v>
          </cell>
          <cell r="I10">
            <v>2.1404726932522621E-2</v>
          </cell>
          <cell r="J10">
            <v>7.1250666024584158E-3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2.0850165316320797</v>
          </cell>
          <cell r="F11">
            <v>0.26208209107051961</v>
          </cell>
          <cell r="G11">
            <v>0.12985500261210517</v>
          </cell>
          <cell r="H11">
            <v>8.0523605951235949E-2</v>
          </cell>
          <cell r="I11">
            <v>2.4243167036607199E-2</v>
          </cell>
          <cell r="J11">
            <v>7.8750736132435391E-3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108.08895956638</v>
          </cell>
          <cell r="F12">
            <v>14.424601072726899</v>
          </cell>
          <cell r="G12">
            <v>8.0272634994194103</v>
          </cell>
          <cell r="H12">
            <v>5.94848798272068</v>
          </cell>
          <cell r="I12">
            <v>3.3826586627318602</v>
          </cell>
          <cell r="J12">
            <v>1.1318448591474799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1.9164709142975129</v>
          </cell>
          <cell r="F13">
            <v>0.2557553381689166</v>
          </cell>
          <cell r="G13">
            <v>0.1423273670109825</v>
          </cell>
          <cell r="H13">
            <v>0.10546964508370002</v>
          </cell>
          <cell r="I13">
            <v>5.9976217424323762E-2</v>
          </cell>
          <cell r="J13">
            <v>2.0068171261480083E-2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2.25705798390006E-7</v>
          </cell>
          <cell r="G14">
            <v>6.7458680463849297E-7</v>
          </cell>
          <cell r="H14">
            <v>1.9751529704827302E-3</v>
          </cell>
          <cell r="I14">
            <v>1.6106646272293201E-4</v>
          </cell>
          <cell r="J14">
            <v>2.0160135584200901E-7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2.5077573882084404E-2</v>
          </cell>
          <cell r="F15">
            <v>1.8547459551660997E-2</v>
          </cell>
          <cell r="G15">
            <v>1.1800240909257936E-2</v>
          </cell>
          <cell r="H15">
            <v>5.5576460141682493E-3</v>
          </cell>
          <cell r="I15">
            <v>2.7753351730953522E-3</v>
          </cell>
          <cell r="J15">
            <v>1.1825534916485823E-3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6.7990989081881974</v>
          </cell>
          <cell r="F16">
            <v>1.5908846055388745E-4</v>
          </cell>
          <cell r="G16">
            <v>1.3698684470651358E-4</v>
          </cell>
          <cell r="H16">
            <v>5.3380676632559065E-5</v>
          </cell>
          <cell r="I16">
            <v>6.1482176494492176E-5</v>
          </cell>
          <cell r="J16">
            <v>3.9976399339933495E-5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6.7990989081881974</v>
          </cell>
          <cell r="F17">
            <v>1.5908846055388745E-4</v>
          </cell>
          <cell r="G17">
            <v>1.3698684470651358E-4</v>
          </cell>
          <cell r="H17">
            <v>5.3380676632559065E-5</v>
          </cell>
          <cell r="I17">
            <v>6.1482176494492176E-5</v>
          </cell>
          <cell r="J17">
            <v>3.9976399339933495E-5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4.3965846749534201E-7</v>
          </cell>
          <cell r="F18">
            <v>3.56478518157002E-7</v>
          </cell>
          <cell r="G18">
            <v>4.1155211242360201E-7</v>
          </cell>
          <cell r="H18">
            <v>4.4003294924094398E-7</v>
          </cell>
          <cell r="I18">
            <v>4.08580597652275E-7</v>
          </cell>
          <cell r="J18">
            <v>5.6896519337359301E-7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1.4618255241466371</v>
          </cell>
          <cell r="F19">
            <v>1.6273698832991457E-4</v>
          </cell>
          <cell r="G19">
            <v>1.580394620999126E-4</v>
          </cell>
          <cell r="H19">
            <v>1.4341678905860356E-4</v>
          </cell>
          <cell r="I19">
            <v>1.4277427012721056E-4</v>
          </cell>
          <cell r="J19">
            <v>1.425454676557969E-4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4.2549612434165609E-4</v>
          </cell>
          <cell r="F20">
            <v>4.2504675656363487E-4</v>
          </cell>
          <cell r="G20">
            <v>4.2766825180171254E-4</v>
          </cell>
          <cell r="H20">
            <v>8.2478081046279551E-4</v>
          </cell>
          <cell r="I20">
            <v>1.3539508579214884E-3</v>
          </cell>
          <cell r="J20">
            <v>9.1514973651703148E-4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4.2549612434165571E-4</v>
          </cell>
          <cell r="F21">
            <v>4.2504675656363427E-4</v>
          </cell>
          <cell r="G21">
            <v>4.2766825180171221E-4</v>
          </cell>
          <cell r="H21">
            <v>8.2478081046279475E-4</v>
          </cell>
          <cell r="I21">
            <v>1.3539508579214867E-3</v>
          </cell>
          <cell r="J21">
            <v>9.151497365170305E-4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4.7088176933034756E-4</v>
          </cell>
          <cell r="F22">
            <v>4.7038482932346902E-4</v>
          </cell>
          <cell r="G22">
            <v>4.7328384862164411E-4</v>
          </cell>
          <cell r="H22">
            <v>9.1243664743777232E-4</v>
          </cell>
          <cell r="I22">
            <v>1.4976271742114368E-3</v>
          </cell>
          <cell r="J22">
            <v>1.0123733348758361E-3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4.7088176933034756E-4</v>
          </cell>
          <cell r="F23">
            <v>4.7038482932346902E-4</v>
          </cell>
          <cell r="G23">
            <v>4.7328384862164411E-4</v>
          </cell>
          <cell r="H23">
            <v>9.1243664743777232E-4</v>
          </cell>
          <cell r="I23">
            <v>1.4976271742114368E-3</v>
          </cell>
          <cell r="J23">
            <v>1.0123733348758361E-3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1.7176891650836601E-4</v>
          </cell>
          <cell r="F24">
            <v>3.2145763795577199E-7</v>
          </cell>
          <cell r="G24">
            <v>1.0630436911366601E-6</v>
          </cell>
          <cell r="H24">
            <v>2.1566076101200499E-4</v>
          </cell>
          <cell r="I24">
            <v>6.2769908118908706E-5</v>
          </cell>
          <cell r="J24">
            <v>2.6623025891157399E-4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1.7414703881980624E-4</v>
          </cell>
          <cell r="F25">
            <v>1.743930425919726E-4</v>
          </cell>
          <cell r="G25">
            <v>1.7531968659271273E-4</v>
          </cell>
          <cell r="H25">
            <v>3.4250261985399431E-4</v>
          </cell>
          <cell r="I25">
            <v>5.5698504015917131E-4</v>
          </cell>
          <cell r="J25">
            <v>3.7767476618937387E-4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F26">
            <v>5.363387351492968E-5</v>
          </cell>
          <cell r="G26">
            <v>1.1327756244305294E-2</v>
          </cell>
          <cell r="H26">
            <v>3.0417398207520312E-2</v>
          </cell>
          <cell r="I26">
            <v>0.21868045079661472</v>
          </cell>
          <cell r="J26">
            <v>3.6663105501349843E-3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F27">
            <v>5.3590070647478265E-5</v>
          </cell>
          <cell r="G27">
            <v>1.1313307575626343E-2</v>
          </cell>
          <cell r="H27">
            <v>3.0417398207520381E-2</v>
          </cell>
          <cell r="I27">
            <v>0.21868045079661488</v>
          </cell>
          <cell r="J27">
            <v>3.6663105501349861E-3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F28">
            <v>6.5248021261880992E-5</v>
          </cell>
          <cell r="G28">
            <v>1.3485424100363946E-2</v>
          </cell>
          <cell r="H28">
            <v>3.4962526675314576E-2</v>
          </cell>
          <cell r="I28">
            <v>0.23514026967377877</v>
          </cell>
          <cell r="J28">
            <v>3.7033439900386956E-3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F29">
            <v>6.5248021261880992E-5</v>
          </cell>
          <cell r="G29">
            <v>1.3485424100363946E-2</v>
          </cell>
          <cell r="H29">
            <v>3.4962526675314576E-2</v>
          </cell>
          <cell r="I29">
            <v>0.23514026967377877</v>
          </cell>
          <cell r="J29">
            <v>3.7033439900386956E-3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6.9542088104531698E-4</v>
          </cell>
          <cell r="F30">
            <v>1.0333904027276901E-5</v>
          </cell>
          <cell r="G30">
            <v>2.66263213839969E-3</v>
          </cell>
          <cell r="H30">
            <v>9.8626782753368399E-3</v>
          </cell>
          <cell r="I30">
            <v>3.6948806902628699E-6</v>
          </cell>
          <cell r="J30">
            <v>1.9655709945245602E-6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6.9542088104531698E-4</v>
          </cell>
          <cell r="F31">
            <v>7.0446153394356891E-4</v>
          </cell>
          <cell r="G31">
            <v>3.3622048225132001E-3</v>
          </cell>
          <cell r="H31">
            <v>1.3218753476457869E-2</v>
          </cell>
          <cell r="I31">
            <v>7.8668604531431513E-2</v>
          </cell>
          <cell r="J31">
            <v>1.018788171123497E-3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6.1597075464805834E-3</v>
          </cell>
          <cell r="J32">
            <v>6.0149265565177272E-3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6.2219268146268573E-3</v>
          </cell>
          <cell r="J33">
            <v>6.0756833904219397E-3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2.3274188946406E-7</v>
          </cell>
          <cell r="I34">
            <v>7.1436257264073004E-4</v>
          </cell>
          <cell r="J34">
            <v>2.1838797956438802E-6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2.3274188946406E-7</v>
          </cell>
          <cell r="I35">
            <v>7.1530326771652704E-4</v>
          </cell>
          <cell r="J35">
            <v>7.1748714751217104E-4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4.2377614083097893E-4</v>
          </cell>
          <cell r="F36">
            <v>4.2329975020443517E-4</v>
          </cell>
          <cell r="G36">
            <v>4.2592888733373205E-4</v>
          </cell>
          <cell r="H36">
            <v>8.0116287890411161E-4</v>
          </cell>
          <cell r="I36">
            <v>1.5620389424980776E-3</v>
          </cell>
          <cell r="J36">
            <v>1.0978774412460119E-3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4.2377614083097839E-4</v>
          </cell>
          <cell r="F37">
            <v>4.2329975020443473E-4</v>
          </cell>
          <cell r="G37">
            <v>4.2592888733373145E-4</v>
          </cell>
          <cell r="H37">
            <v>8.0116287890411107E-4</v>
          </cell>
          <cell r="I37">
            <v>1.5620389424980763E-3</v>
          </cell>
          <cell r="J37">
            <v>1.0978774412460108E-3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4.6897970011560222E-4</v>
          </cell>
          <cell r="F38">
            <v>4.6845287649171358E-4</v>
          </cell>
          <cell r="G38">
            <v>4.7136034668738712E-4</v>
          </cell>
          <cell r="H38">
            <v>8.8631840836413491E-4</v>
          </cell>
          <cell r="I38">
            <v>1.727744461487022E-3</v>
          </cell>
          <cell r="J38">
            <v>1.2144458938941111E-3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4.6897970011560222E-4</v>
          </cell>
          <cell r="F39">
            <v>4.6845287649171358E-4</v>
          </cell>
          <cell r="G39">
            <v>4.7136034668738712E-4</v>
          </cell>
          <cell r="H39">
            <v>8.8631840836413491E-4</v>
          </cell>
          <cell r="I39">
            <v>1.727744461487022E-3</v>
          </cell>
          <cell r="J39">
            <v>1.2144458938941111E-3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1.7132766157002799E-4</v>
          </cell>
          <cell r="F40">
            <v>3.2068234694904999E-7</v>
          </cell>
          <cell r="G40">
            <v>1.06272330335238E-6</v>
          </cell>
          <cell r="H40">
            <v>2.1175105946259201E-4</v>
          </cell>
          <cell r="I40">
            <v>9.8917842029801396E-5</v>
          </cell>
          <cell r="J40">
            <v>3.1400578526813699E-4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1.7344733621611798E-4</v>
          </cell>
          <cell r="F41">
            <v>1.7369323396847862E-4</v>
          </cell>
          <cell r="G41">
            <v>1.7462051180219492E-4</v>
          </cell>
          <cell r="H41">
            <v>3.3826903769150235E-4</v>
          </cell>
          <cell r="I41">
            <v>6.4267182096262561E-4</v>
          </cell>
          <cell r="J41">
            <v>4.5239400888912225E-4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3.2168067468542669</v>
          </cell>
          <cell r="J42">
            <v>4.4441287935379101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825.8414833556767</v>
          </cell>
          <cell r="J43">
            <v>1140.9283192619762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-825.84148335567704</v>
          </cell>
          <cell r="J44">
            <v>-1140.9283192619801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891.87983376712998</v>
          </cell>
          <cell r="J45">
            <v>1208.0025138851499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9.6107740707664817</v>
          </cell>
          <cell r="J46">
            <v>13.017268468589975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0.12000427221330801</v>
          </cell>
          <cell r="J47">
            <v>4.5786341961466498E-2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0.12000427221330801</v>
          </cell>
          <cell r="J48">
            <v>0.1657906010255927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5.445335572798795E-2</v>
          </cell>
          <cell r="G49">
            <v>7.0494502090993172E-2</v>
          </cell>
          <cell r="H49">
            <v>0.11352587060212514</v>
          </cell>
          <cell r="I49">
            <v>0.25171583348306503</v>
          </cell>
          <cell r="J49">
            <v>0.45637048034119254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2.0317716159306869</v>
          </cell>
          <cell r="F50">
            <v>3.8269941987252403</v>
          </cell>
          <cell r="G50">
            <v>3.8987723353322581</v>
          </cell>
          <cell r="H50">
            <v>4.1326943286275037</v>
          </cell>
          <cell r="I50">
            <v>3.6021715930700613</v>
          </cell>
          <cell r="J50">
            <v>3.2370748655427608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1.7872736187202662</v>
          </cell>
          <cell r="F51">
            <v>3.539186693883019</v>
          </cell>
          <cell r="G51">
            <v>3.5677669913504824</v>
          </cell>
          <cell r="H51">
            <v>3.3251304895882519</v>
          </cell>
          <cell r="I51">
            <v>2.5482202145366513</v>
          </cell>
          <cell r="J51">
            <v>2.1225977519142254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4.5209577537543906</v>
          </cell>
          <cell r="F52">
            <v>1.895453087370629</v>
          </cell>
          <cell r="G52">
            <v>1.8954531941143566</v>
          </cell>
          <cell r="H52">
            <v>1.8954533416427783</v>
          </cell>
          <cell r="I52">
            <v>1.8954538406967174</v>
          </cell>
          <cell r="J52">
            <v>1.8954547192356759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0.35008206712971146</v>
          </cell>
          <cell r="G53">
            <v>0.3825443804273872</v>
          </cell>
          <cell r="H53">
            <v>0.44347387180332409</v>
          </cell>
          <cell r="I53">
            <v>1.080755718095566</v>
          </cell>
          <cell r="J53">
            <v>1.4524546013759401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9.2187313526322008</v>
          </cell>
          <cell r="F54">
            <v>10.684626739063322</v>
          </cell>
          <cell r="G54">
            <v>10.825066204614664</v>
          </cell>
          <cell r="H54">
            <v>10.889785338974695</v>
          </cell>
          <cell r="I54">
            <v>10.229757391716692</v>
          </cell>
          <cell r="J54">
            <v>9.9232396032979509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0.62767199572487797</v>
          </cell>
          <cell r="F55">
            <v>3.2181916532336201E-2</v>
          </cell>
          <cell r="G55">
            <v>3.1378700571837999E-3</v>
          </cell>
          <cell r="H55">
            <v>7.9514780020657899E-3</v>
          </cell>
          <cell r="I55">
            <v>5.0068582441823002E-2</v>
          </cell>
          <cell r="J55">
            <v>4.3495276360709399E-2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0.62767199572487797</v>
          </cell>
          <cell r="F56">
            <v>0.65985391225721401</v>
          </cell>
          <cell r="G56">
            <v>0.66299178231439704</v>
          </cell>
          <cell r="H56">
            <v>0.67094326031646301</v>
          </cell>
          <cell r="I56">
            <v>0.73160895363501499</v>
          </cell>
          <cell r="J56">
            <v>0.77510422999572404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2.3361251753530577E-3</v>
          </cell>
          <cell r="F57">
            <v>9.1218652492450241E-5</v>
          </cell>
          <cell r="G57">
            <v>1.4438084117147814E-3</v>
          </cell>
          <cell r="H57">
            <v>7.5353003063232315E-4</v>
          </cell>
          <cell r="I57">
            <v>3.3583469288627696E-3</v>
          </cell>
          <cell r="J57">
            <v>6.9373885804932273E-3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2.3361251753530633E-3</v>
          </cell>
          <cell r="F58">
            <v>9.1157880572069114E-5</v>
          </cell>
          <cell r="G58">
            <v>1.4423060096214284E-3</v>
          </cell>
          <cell r="H58">
            <v>7.5353003063232315E-4</v>
          </cell>
          <cell r="I58">
            <v>3.3583469288627826E-3</v>
          </cell>
          <cell r="J58">
            <v>6.937388580493236E-3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3.1148335671457848E-3</v>
          </cell>
          <cell r="F59">
            <v>1.2002454273197599E-4</v>
          </cell>
          <cell r="G59">
            <v>1.8629785957583243E-3</v>
          </cell>
          <cell r="H59">
            <v>9.419125382912558E-4</v>
          </cell>
          <cell r="I59">
            <v>3.9509963868995307E-3</v>
          </cell>
          <cell r="J59">
            <v>7.7082095338804838E-3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3.1148335671457848E-3</v>
          </cell>
          <cell r="F60">
            <v>1.2002454273197599E-4</v>
          </cell>
          <cell r="G60">
            <v>1.8629785957583243E-3</v>
          </cell>
          <cell r="H60">
            <v>9.419125382912558E-4</v>
          </cell>
          <cell r="I60">
            <v>3.9509963868995307E-3</v>
          </cell>
          <cell r="J60">
            <v>7.7082095338804838E-3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8.92805477710717E-4</v>
          </cell>
          <cell r="F61">
            <v>1.1381996335482199E-5</v>
          </cell>
          <cell r="G61">
            <v>2.3418962515483299E-5</v>
          </cell>
          <cell r="H61">
            <v>9.15972199140815E-6</v>
          </cell>
          <cell r="I61">
            <v>1.5878425421406601E-5</v>
          </cell>
          <cell r="J61">
            <v>1.9726559941078202E-3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8.92805477710717E-4</v>
          </cell>
          <cell r="F62">
            <v>9.0263824706370097E-4</v>
          </cell>
          <cell r="G62">
            <v>9.2145291596425324E-4</v>
          </cell>
          <cell r="H62">
            <v>9.1969427236028307E-4</v>
          </cell>
          <cell r="I62">
            <v>1.6031447495872798E-3</v>
          </cell>
          <cell r="J62">
            <v>2.6509865351495299E-3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5.2461521467212662E-4</v>
          </cell>
          <cell r="I63">
            <v>7.9759795242501834E-4</v>
          </cell>
          <cell r="J63">
            <v>2.2600210428167398E-4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1.943330374439697E-4</v>
          </cell>
          <cell r="I64">
            <v>3.0818902480377817E-4</v>
          </cell>
          <cell r="J64">
            <v>9.0934942359342463E-5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9.266042197366677E-4</v>
          </cell>
          <cell r="I65">
            <v>1.4483168809200468E-3</v>
          </cell>
          <cell r="J65">
            <v>3.8259558978627077E-4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1.7111231488152898E-5</v>
          </cell>
          <cell r="I66">
            <v>3.51519976220687E-7</v>
          </cell>
          <cell r="J66">
            <v>2.0125216268996999E-6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1.7111231488152898E-5</v>
          </cell>
          <cell r="I67">
            <v>2.7235067906460324E-5</v>
          </cell>
          <cell r="J67">
            <v>8.6926948042644759E-6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3.5600015364404549</v>
          </cell>
          <cell r="F68">
            <v>3.4647179502737262</v>
          </cell>
          <cell r="G68">
            <v>4.0882232268163246E-3</v>
          </cell>
          <cell r="H68">
            <v>2.0032373791721762E-4</v>
          </cell>
          <cell r="I68">
            <v>3.3145594095074693E-4</v>
          </cell>
          <cell r="J68">
            <v>8.9725491385475264E-5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330.01214242803002</v>
          </cell>
          <cell r="F69">
            <v>321.17935399037401</v>
          </cell>
          <cell r="G69">
            <v>0.378978293125874</v>
          </cell>
          <cell r="H69">
            <v>1.8570010504926099E-2</v>
          </cell>
          <cell r="I69">
            <v>3.0725965726134199E-2</v>
          </cell>
          <cell r="J69">
            <v>8.3175530514335502E-3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3.5600015364404549</v>
          </cell>
          <cell r="F70">
            <v>3.4647179502737262</v>
          </cell>
          <cell r="G70">
            <v>4.0882232268163246E-3</v>
          </cell>
          <cell r="H70">
            <v>2.0032373791721762E-4</v>
          </cell>
          <cell r="I70">
            <v>3.3145594095074693E-4</v>
          </cell>
          <cell r="J70">
            <v>8.9725491385475264E-5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3.8202284018031154E-6</v>
          </cell>
          <cell r="F71">
            <v>5.0223991855616043E-6</v>
          </cell>
          <cell r="G71">
            <v>5.2175038077712213E-6</v>
          </cell>
          <cell r="H71">
            <v>4.6517010422590763E-4</v>
          </cell>
          <cell r="I71">
            <v>8.9012236754471973E-4</v>
          </cell>
          <cell r="J71">
            <v>2.7869803172359448E-4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3.8202284018031231E-6</v>
          </cell>
          <cell r="F72">
            <v>5.0190531501281938E-6</v>
          </cell>
          <cell r="G72">
            <v>5.2120745634343168E-6</v>
          </cell>
          <cell r="H72">
            <v>4.6517010422590763E-4</v>
          </cell>
          <cell r="I72">
            <v>8.9012236754472222E-4</v>
          </cell>
          <cell r="J72">
            <v>2.7869803172359469E-4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3.0501312738956705E-6</v>
          </cell>
          <cell r="F73">
            <v>3.6238248241343811E-6</v>
          </cell>
          <cell r="G73">
            <v>3.8647617902168374E-6</v>
          </cell>
          <cell r="H73">
            <v>5.8146263027550251E-4</v>
          </cell>
          <cell r="I73">
            <v>1.0472027853498575E-3</v>
          </cell>
          <cell r="J73">
            <v>3.0966447969025943E-4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3.0501312738956705E-6</v>
          </cell>
          <cell r="F74">
            <v>3.6238248241343811E-6</v>
          </cell>
          <cell r="G74">
            <v>3.8647617902168374E-6</v>
          </cell>
          <cell r="H74">
            <v>5.8146263027550251E-4</v>
          </cell>
          <cell r="I74">
            <v>1.0472027853498575E-3</v>
          </cell>
          <cell r="J74">
            <v>3.0966447969025943E-4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8.5139146754079E-4</v>
          </cell>
          <cell r="F75">
            <v>1.9897876620928601E-5</v>
          </cell>
          <cell r="G75">
            <v>3.0331720340422099E-5</v>
          </cell>
          <cell r="H75">
            <v>2.40602741334533E-5</v>
          </cell>
          <cell r="I75">
            <v>7.0163417591089501E-5</v>
          </cell>
          <cell r="J75">
            <v>1.3951106514545499E-4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8.5139146754079E-4</v>
          </cell>
          <cell r="F76">
            <v>8.6888906235516841E-4</v>
          </cell>
          <cell r="G76">
            <v>8.929717818442302E-4</v>
          </cell>
          <cell r="H76">
            <v>9.0702292087778056E-4</v>
          </cell>
          <cell r="I76">
            <v>1.2040265557578325E-3</v>
          </cell>
          <cell r="J76">
            <v>6.5935619612216825E-4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0.37238353241907579</v>
          </cell>
          <cell r="J77">
            <v>1.3301172063566151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-0.37238353241907601</v>
          </cell>
          <cell r="J78">
            <v>-1.33011720635661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4.0431314281695009E-3</v>
          </cell>
          <cell r="J79">
            <v>1.4574158568334895E-2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0.43746681050691399</v>
          </cell>
          <cell r="J80">
            <v>1.5098738173097701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7.7565037323920781E-3</v>
          </cell>
          <cell r="J81">
            <v>2.6770812363648356E-2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3.4893644211223001E-4</v>
          </cell>
          <cell r="J82">
            <v>1.2349636803542139E-3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3.4893644211223001E-4</v>
          </cell>
          <cell r="J83">
            <v>8.8608688726793297E-4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3.4893644211223001E-4</v>
          </cell>
          <cell r="J84">
            <v>1.2349636803542111E-3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0.53809116261366052</v>
          </cell>
          <cell r="J85">
            <v>0.71175544926507806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921.21475845961061</v>
          </cell>
          <cell r="J86">
            <v>1088.6167789944682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-921.21475845961004</v>
          </cell>
          <cell r="J87">
            <v>-1088.61677899447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5.0487315763948128</v>
          </cell>
          <cell r="J88">
            <v>6.3061532804885907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1035.0727623141699</v>
          </cell>
          <cell r="J89">
            <v>1223.1649202185099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11.153801318040619</v>
          </cell>
          <cell r="J90">
            <v>13.180656467871829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2.9398670110102498E-2</v>
          </cell>
          <cell r="J91">
            <v>9.4883914484770199E-3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2.9398670110102498E-2</v>
          </cell>
          <cell r="J92">
            <v>3.8887048271374215E-2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5.9922717073189902E-3</v>
          </cell>
          <cell r="I93">
            <v>1.82159854449097E-2</v>
          </cell>
          <cell r="J93">
            <v>1.18492163714175E-2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4.997809594189454E-5</v>
          </cell>
          <cell r="I94">
            <v>1.5063715623237379E-4</v>
          </cell>
          <cell r="J94">
            <v>9.4541619984714014E-5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4.4623299948120089E-5</v>
          </cell>
          <cell r="I95">
            <v>1.4211052474752235E-4</v>
          </cell>
          <cell r="J95">
            <v>9.4541619984714014E-5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1.062459522574289E-4</v>
          </cell>
          <cell r="I96">
            <v>3.2297846533527815E-4</v>
          </cell>
          <cell r="J96">
            <v>2.1009248885492008E-4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3.8857156729074196E-6</v>
          </cell>
          <cell r="I97">
            <v>5.4827892408474603E-8</v>
          </cell>
          <cell r="J97">
            <v>4.0325919911132203E-7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3.8857156729074196E-6</v>
          </cell>
          <cell r="I98">
            <v>1.2564311340258781E-5</v>
          </cell>
          <cell r="J98">
            <v>8.3293202641017116E-6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310.76224877615999</v>
          </cell>
          <cell r="F99">
            <v>95.676189637648605</v>
          </cell>
          <cell r="G99">
            <v>126.54043624966999</v>
          </cell>
          <cell r="H99">
            <v>33.138233675153401</v>
          </cell>
          <cell r="I99">
            <v>28.141519998152798</v>
          </cell>
          <cell r="J99">
            <v>7.06451201215066E-3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5.6986820149381545</v>
          </cell>
          <cell r="F100">
            <v>1.6910334143395567</v>
          </cell>
          <cell r="G100">
            <v>2.6950000592807393</v>
          </cell>
          <cell r="H100">
            <v>0.58587790211544422</v>
          </cell>
          <cell r="I100">
            <v>0.50084720419795314</v>
          </cell>
          <cell r="J100">
            <v>0.1042947400366617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5.5099689499319267</v>
          </cell>
          <cell r="F101">
            <v>1.69638634109306</v>
          </cell>
          <cell r="G101">
            <v>2.2436247561998246</v>
          </cell>
          <cell r="H101">
            <v>0.58755733466583926</v>
          </cell>
          <cell r="I101">
            <v>0.49896312053462377</v>
          </cell>
          <cell r="J101">
            <v>1.2525730517997611E-4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0.20691818619728725</v>
          </cell>
          <cell r="F102">
            <v>4.9281716013953157E-5</v>
          </cell>
          <cell r="G102">
            <v>0.45940431478873023</v>
          </cell>
          <cell r="H102">
            <v>1.2076160752594647E-4</v>
          </cell>
          <cell r="I102">
            <v>3.8047786508357118E-4</v>
          </cell>
          <cell r="J102">
            <v>0.10405300593277689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5.7467737554432567E-4</v>
          </cell>
          <cell r="H103">
            <v>7.2142945215989735E-5</v>
          </cell>
          <cell r="I103">
            <v>3.1043021682297632E-3</v>
          </cell>
          <cell r="J103">
            <v>4.5033930105180248E-4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6.0203674626612802E-7</v>
          </cell>
          <cell r="F104">
            <v>9.29945740271307E-8</v>
          </cell>
          <cell r="G104">
            <v>1.15878667757652E-7</v>
          </cell>
          <cell r="H104">
            <v>1.4111484350906301E-7</v>
          </cell>
          <cell r="I104">
            <v>2.79828373666336E-7</v>
          </cell>
          <cell r="J104">
            <v>4.6332150405312098E-7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1.0275125965777263</v>
          </cell>
          <cell r="F105">
            <v>1.0275126895723004</v>
          </cell>
          <cell r="G105">
            <v>1.0275128054509681</v>
          </cell>
          <cell r="H105">
            <v>1.0275129465658117</v>
          </cell>
          <cell r="I105">
            <v>1.02751343999741</v>
          </cell>
          <cell r="J105">
            <v>0.72467859009269386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688.84249912754103</v>
          </cell>
          <cell r="F106">
            <v>646.64610934213295</v>
          </cell>
          <cell r="G106">
            <v>594.05733898511198</v>
          </cell>
          <cell r="H106">
            <v>515.750005706509</v>
          </cell>
          <cell r="I106">
            <v>235.45683100819301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9.1904752594060142</v>
          </cell>
          <cell r="F107">
            <v>8.6274947858576692</v>
          </cell>
          <cell r="G107">
            <v>7.9259536082073332</v>
          </cell>
          <cell r="H107">
            <v>7.1273526310221689</v>
          </cell>
          <cell r="I107">
            <v>3.3877219245576962</v>
          </cell>
          <cell r="J107">
            <v>0.24627809202802922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9.3465739366016418</v>
          </cell>
          <cell r="F108">
            <v>8.7740313343572964</v>
          </cell>
          <cell r="G108">
            <v>8.060479497762719</v>
          </cell>
          <cell r="H108">
            <v>6.9979647992742136</v>
          </cell>
          <cell r="I108">
            <v>3.1948009634761685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9.5099983641033228E-5</v>
          </cell>
          <cell r="H109">
            <v>0.25044572234778595</v>
          </cell>
          <cell r="I109">
            <v>0.25046215900772195</v>
          </cell>
          <cell r="J109">
            <v>0.25046122444522917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1.7328985692624335</v>
          </cell>
          <cell r="F110">
            <v>1.4432603916786111</v>
          </cell>
          <cell r="G110">
            <v>2.2875425685186372</v>
          </cell>
          <cell r="H110">
            <v>0.47703895332549162</v>
          </cell>
          <cell r="I110">
            <v>1.0147998303377016E-2</v>
          </cell>
          <cell r="J110">
            <v>4.1788455831773606E-5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114.383411689849</v>
          </cell>
          <cell r="F111">
            <v>95.265268542111997</v>
          </cell>
          <cell r="G111">
            <v>150.993790412263</v>
          </cell>
          <cell r="H111">
            <v>31.4879035381447</v>
          </cell>
          <cell r="I111">
            <v>0.66983878246094497</v>
          </cell>
          <cell r="J111">
            <v>2.7583300211986902E-3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2.0280746753519341</v>
          </cell>
          <cell r="F112">
            <v>1.6891005060658133</v>
          </cell>
          <cell r="G112">
            <v>2.677194865465653</v>
          </cell>
          <cell r="H112">
            <v>0.55829616202384136</v>
          </cell>
          <cell r="I112">
            <v>1.1876574157108967E-2</v>
          </cell>
          <cell r="J112">
            <v>4.8906560659551292E-5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2.8168087568757299E-6</v>
          </cell>
          <cell r="F113">
            <v>2.5031106240463401E-6</v>
          </cell>
          <cell r="G113">
            <v>3.7032740276201798E-6</v>
          </cell>
          <cell r="H113">
            <v>5.5154947465778901E-6</v>
          </cell>
          <cell r="I113">
            <v>2.4912852154054802E-6</v>
          </cell>
          <cell r="J113">
            <v>1.1766786303468601E-6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0.29020933604207388</v>
          </cell>
          <cell r="F114">
            <v>0.2901682366762619</v>
          </cell>
          <cell r="G114">
            <v>0.29016326415372456</v>
          </cell>
          <cell r="H114">
            <v>6.052402824481512E-2</v>
          </cell>
          <cell r="I114">
            <v>1.7036136443548237E-3</v>
          </cell>
          <cell r="J114">
            <v>3.5511219557139988E-4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15.013806506462815</v>
          </cell>
          <cell r="F115">
            <v>9.6332079406319551</v>
          </cell>
          <cell r="G115">
            <v>6.9787628953219318</v>
          </cell>
          <cell r="H115">
            <v>2.9298995886286558</v>
          </cell>
          <cell r="I115">
            <v>5.2137104312501128</v>
          </cell>
          <cell r="J115">
            <v>6.0279538077153809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15.013806506462815</v>
          </cell>
          <cell r="F116">
            <v>9.6332079406319551</v>
          </cell>
          <cell r="G116">
            <v>6.9787628953219318</v>
          </cell>
          <cell r="H116">
            <v>2.9298995886286558</v>
          </cell>
          <cell r="I116">
            <v>5.2137104312501128</v>
          </cell>
          <cell r="J116">
            <v>6.0279538077153809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4.7930635556353502E-7</v>
          </cell>
          <cell r="F117">
            <v>4.1916131461023298E-7</v>
          </cell>
          <cell r="G117">
            <v>6.3188732978284196E-7</v>
          </cell>
          <cell r="H117">
            <v>9.1809317073225601E-7</v>
          </cell>
          <cell r="I117">
            <v>7.0123337106053603E-6</v>
          </cell>
          <cell r="J117">
            <v>1.1142179931315699E-5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1.1999849796480617</v>
          </cell>
          <cell r="F118">
            <v>1.1999836250686442</v>
          </cell>
          <cell r="G118">
            <v>1.1999833112837917</v>
          </cell>
          <cell r="H118">
            <v>1.1999834868518124</v>
          </cell>
          <cell r="I118">
            <v>1.1999844442952974</v>
          </cell>
          <cell r="J118">
            <v>1.1999954651184077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1.4050514119469368</v>
          </cell>
          <cell r="F119">
            <v>1.2995362928928154</v>
          </cell>
          <cell r="G119">
            <v>1.3189404780172584</v>
          </cell>
          <cell r="H119">
            <v>1.2901773050314371</v>
          </cell>
          <cell r="I119">
            <v>0.73732073314988</v>
          </cell>
          <cell r="J119">
            <v>0.50243788024115388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14.159846094823658</v>
          </cell>
          <cell r="F120">
            <v>13.051657062667731</v>
          </cell>
          <cell r="G120">
            <v>13.17829444875858</v>
          </cell>
          <cell r="H120">
            <v>12.779643752529745</v>
          </cell>
          <cell r="I120">
            <v>6.918036804958799</v>
          </cell>
          <cell r="J120">
            <v>4.4515996189366245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2783.9939702730398</v>
          </cell>
          <cell r="F121">
            <v>2574.9244282466202</v>
          </cell>
          <cell r="G121">
            <v>2613.3722273272701</v>
          </cell>
          <cell r="H121">
            <v>2556.3803624904599</v>
          </cell>
          <cell r="I121">
            <v>1460.9404736316401</v>
          </cell>
          <cell r="J121">
            <v>995.53939246243704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29.999935024493961</v>
          </cell>
          <cell r="F122">
            <v>27.747030476795526</v>
          </cell>
          <cell r="G122">
            <v>28.161338656543851</v>
          </cell>
          <cell r="H122">
            <v>27.547202182009265</v>
          </cell>
          <cell r="I122">
            <v>15.742893034823721</v>
          </cell>
          <cell r="J122">
            <v>10.727795177396931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1.4803369115600499E-8</v>
          </cell>
          <cell r="G123">
            <v>3.2823987576859701E-8</v>
          </cell>
          <cell r="H123">
            <v>3.8321652114172397E-8</v>
          </cell>
          <cell r="I123">
            <v>1.12400206895157E-2</v>
          </cell>
          <cell r="J123">
            <v>2.6572018434440601E-2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7.6766060513208903E-2</v>
          </cell>
          <cell r="F124">
            <v>7.206135483785478E-2</v>
          </cell>
          <cell r="G124">
            <v>7.2061159244648107E-2</v>
          </cell>
          <cell r="H124">
            <v>7.0489689789927881E-2</v>
          </cell>
          <cell r="I124">
            <v>6.1710389615325503E-2</v>
          </cell>
          <cell r="J124">
            <v>6.0039034810310421E-2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3.1179361431577499</v>
          </cell>
          <cell r="F125">
            <v>0.49942429221550699</v>
          </cell>
          <cell r="G125">
            <v>1.7097030087382801</v>
          </cell>
          <cell r="H125">
            <v>1.5954053562613599</v>
          </cell>
          <cell r="I125">
            <v>5.6441261482691996</v>
          </cell>
          <cell r="J125">
            <v>13.334917804532299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1.3169556052410741E-2</v>
          </cell>
          <cell r="F126">
            <v>2.3939818954379797E-3</v>
          </cell>
          <cell r="G126">
            <v>8.0674579934072697E-3</v>
          </cell>
          <cell r="H126">
            <v>7.8485009738696702E-3</v>
          </cell>
          <cell r="I126">
            <v>2.83500267034709E-2</v>
          </cell>
          <cell r="J126">
            <v>6.8387673527638276E-2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3.17044867928407E-2</v>
          </cell>
          <cell r="F127">
            <v>5.705023522250093E-3</v>
          </cell>
          <cell r="G127">
            <v>1.8930781058603872E-2</v>
          </cell>
          <cell r="H127">
            <v>1.7939430797416434E-2</v>
          </cell>
          <cell r="I127">
            <v>6.3663217860425877E-2</v>
          </cell>
          <cell r="J127">
            <v>0.14856632524969698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5.5282555729747329E-2</v>
          </cell>
          <cell r="F128">
            <v>8.8550406421189273E-3</v>
          </cell>
          <cell r="G128">
            <v>3.0313883133657436E-2</v>
          </cell>
          <cell r="H128">
            <v>2.82873290117263E-2</v>
          </cell>
          <cell r="I128">
            <v>0.10007315865725534</v>
          </cell>
          <cell r="J128">
            <v>0.2364347128463177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3.2613566224153602E-8</v>
          </cell>
          <cell r="G129">
            <v>1.1296520068479901E-5</v>
          </cell>
          <cell r="H129">
            <v>1.5030725078701101E-7</v>
          </cell>
          <cell r="I129">
            <v>1.87835174028175E-4</v>
          </cell>
          <cell r="J129">
            <v>4.1394145295688602E-3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3.8533730362854245E-3</v>
          </cell>
          <cell r="F130">
            <v>7.2299484961072403E-4</v>
          </cell>
          <cell r="G130">
            <v>7.3335414806890108E-4</v>
          </cell>
          <cell r="H130">
            <v>6.9758771126641897E-4</v>
          </cell>
          <cell r="I130">
            <v>2.5199901596734569E-3</v>
          </cell>
          <cell r="J130">
            <v>6.0789923149158738E-3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4.223404993212283E-4</v>
          </cell>
          <cell r="I131">
            <v>6.6341064226064638E-4</v>
          </cell>
          <cell r="J131">
            <v>1.6497312391166194E-4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1.12346733809588E-3</v>
          </cell>
          <cell r="I132">
            <v>1.7647376690677319E-3</v>
          </cell>
          <cell r="J132">
            <v>4.3884476311476634E-4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1.733337876278247E-3</v>
          </cell>
          <cell r="I133">
            <v>2.6500960641103106E-3</v>
          </cell>
          <cell r="J133">
            <v>6.1903043104795158E-4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3.1234440801161698E-5</v>
          </cell>
          <cell r="I134">
            <v>1.0963295236582199E-5</v>
          </cell>
          <cell r="J134">
            <v>5.3922503700447005E-7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3.1234440801161698E-5</v>
          </cell>
          <cell r="I135">
            <v>4.9159108377936747E-5</v>
          </cell>
          <cell r="J135">
            <v>1.5611469633112218E-5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28.948622086493895</v>
          </cell>
          <cell r="F136">
            <v>21.50299671614636</v>
          </cell>
          <cell r="G136">
            <v>27.063681555304715</v>
          </cell>
          <cell r="H136">
            <v>13.491068631180939</v>
          </cell>
          <cell r="I136">
            <v>8.4739559911333462</v>
          </cell>
          <cell r="J136">
            <v>5.4474971677753867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28.948622086493895</v>
          </cell>
          <cell r="F137">
            <v>21.50299671614636</v>
          </cell>
          <cell r="G137">
            <v>27.063681555304715</v>
          </cell>
          <cell r="H137">
            <v>13.491068631180939</v>
          </cell>
          <cell r="I137">
            <v>8.4739559911333462</v>
          </cell>
          <cell r="J137">
            <v>5.4474971677753867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5.0039742443318703E-7</v>
          </cell>
          <cell r="F138">
            <v>4.2520843969701699E-7</v>
          </cell>
          <cell r="G138">
            <v>4.7898633127683605E-7</v>
          </cell>
          <cell r="H138">
            <v>4.5701567009943999E-7</v>
          </cell>
          <cell r="I138">
            <v>5.9726355686419195E-7</v>
          </cell>
          <cell r="J138">
            <v>8.7631407571954295E-7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1.6999990711684339</v>
          </cell>
          <cell r="F139">
            <v>1.6999982038287769</v>
          </cell>
          <cell r="G139">
            <v>1.6999978749399944</v>
          </cell>
          <cell r="H139">
            <v>1.6999978852036248</v>
          </cell>
          <cell r="I139">
            <v>1.1999998731201202</v>
          </cell>
          <cell r="J139">
            <v>1.199999863199444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314.60737081303927</v>
          </cell>
          <cell r="J140">
            <v>715.19312288275989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-314.60737081303898</v>
          </cell>
          <cell r="J141">
            <v>-715.19312288276001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1.2535372545864314</v>
          </cell>
          <cell r="J142">
            <v>2.0114000174603492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0.24748817752718372</v>
          </cell>
          <cell r="J143">
            <v>0.59294026733909522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411.77488356668903</v>
          </cell>
          <cell r="J144">
            <v>986.54372901808404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4.437229348778982</v>
          </cell>
          <cell r="J145">
            <v>10.630859148901783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2.25353484697382E-2</v>
          </cell>
          <cell r="J146">
            <v>2.85095803804628E-2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2.25353484697382E-2</v>
          </cell>
          <cell r="J147">
            <v>5.1044928850201003E-2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2.7609429046771099E-2</v>
          </cell>
          <cell r="I148">
            <v>0.11289591842278</v>
          </cell>
          <cell r="J148">
            <v>8.6863265940793105E-2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2.3027438694328225E-4</v>
          </cell>
          <cell r="I149">
            <v>9.3359319773731549E-4</v>
          </cell>
          <cell r="J149">
            <v>6.9305797293186036E-4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2.0560213119935914E-4</v>
          </cell>
          <cell r="I150">
            <v>8.8074829975218454E-4</v>
          </cell>
          <cell r="J150">
            <v>6.9305797293186036E-4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4.8952888380799774E-4</v>
          </cell>
          <cell r="I151">
            <v>2.0017006812549651E-3</v>
          </cell>
          <cell r="J151">
            <v>1.5401288287374667E-3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1.8212261390359601E-5</v>
          </cell>
          <cell r="I152">
            <v>1.8953516876299199E-7</v>
          </cell>
          <cell r="J152">
            <v>8.9877653347395703E-6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1.8212261390359601E-5</v>
          </cell>
          <cell r="I153">
            <v>7.8242452884216105E-5</v>
          </cell>
          <cell r="J153">
            <v>6.1551092871243174E-5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5.9888855873350445E-4</v>
          </cell>
          <cell r="G154">
            <v>8.0084835250641842E-4</v>
          </cell>
          <cell r="H154">
            <v>8.2089685497739075E-4</v>
          </cell>
          <cell r="I154">
            <v>8.5513394037852819E-4</v>
          </cell>
          <cell r="J154">
            <v>8.7478723884414208E-4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5.9888855873350445E-4</v>
          </cell>
          <cell r="G155">
            <v>8.0084835250641842E-4</v>
          </cell>
          <cell r="H155">
            <v>8.2089685497739075E-4</v>
          </cell>
          <cell r="I155">
            <v>8.5513394037852819E-4</v>
          </cell>
          <cell r="J155">
            <v>8.7478723884414208E-4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5.40935503673842E-5</v>
          </cell>
          <cell r="G156">
            <v>1.83675552115385E-5</v>
          </cell>
          <cell r="H156">
            <v>1.6786207693127999E-7</v>
          </cell>
          <cell r="I156">
            <v>5.2695200514853903E-8</v>
          </cell>
          <cell r="J156">
            <v>3.9411114941500399E-8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5.40935503673842E-5</v>
          </cell>
          <cell r="G157">
            <v>7.2461105578922703E-5</v>
          </cell>
          <cell r="H157">
            <v>7.2628967655854001E-5</v>
          </cell>
          <cell r="I157">
            <v>7.2819302646889898E-5</v>
          </cell>
          <cell r="J157">
            <v>7.2858713761831404E-5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0.11258798546745181</v>
          </cell>
          <cell r="F158">
            <v>0.11274333266587339</v>
          </cell>
          <cell r="G158">
            <v>0.10855957052749678</v>
          </cell>
          <cell r="H158">
            <v>0.11235384475975144</v>
          </cell>
          <cell r="I158">
            <v>0.10889476995478602</v>
          </cell>
          <cell r="J158">
            <v>0.10246500305973809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5.6293992733725879</v>
          </cell>
          <cell r="F159">
            <v>5.6371666332936679</v>
          </cell>
          <cell r="G159">
            <v>5.4279785263748348</v>
          </cell>
          <cell r="H159">
            <v>5.6176922379875709</v>
          </cell>
          <cell r="I159">
            <v>5.4447384977393014</v>
          </cell>
          <cell r="J159">
            <v>5.1232501529869019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9.6793499506160554</v>
          </cell>
          <cell r="F160">
            <v>9.6927053711889357</v>
          </cell>
          <cell r="G160">
            <v>9.3330213633496495</v>
          </cell>
          <cell r="H160">
            <v>9.6592205394883486</v>
          </cell>
          <cell r="I160">
            <v>9.361838936970031</v>
          </cell>
          <cell r="J160">
            <v>8.8090626916214827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4.0960188730823997E-3</v>
          </cell>
          <cell r="F161">
            <v>2.93434710962068E-4</v>
          </cell>
          <cell r="G161">
            <v>1.94555290250185E-7</v>
          </cell>
          <cell r="H161">
            <v>7.2849594378450996E-2</v>
          </cell>
          <cell r="I161">
            <v>1.4400682971875399E-2</v>
          </cell>
          <cell r="J161">
            <v>6.70845203976497E-2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0.21266641490570182</v>
          </cell>
          <cell r="F162">
            <v>0.21295965410265627</v>
          </cell>
          <cell r="G162">
            <v>0.21295855951533735</v>
          </cell>
          <cell r="H162">
            <v>0.21222395999220556</v>
          </cell>
          <cell r="I162">
            <v>0.20568881631839711</v>
          </cell>
          <cell r="J162">
            <v>0.19354457285779283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0.64465239693222032</v>
          </cell>
          <cell r="J163">
            <v>0.63899348464366768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-0.64465239693221998</v>
          </cell>
          <cell r="J164">
            <v>-0.63899348464366701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4.1610362699426055E-3</v>
          </cell>
          <cell r="J165">
            <v>4.1245097024573242E-3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4.7128233710062497E-3</v>
          </cell>
          <cell r="J166">
            <v>4.5586686185054752E-3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0.73720259047145997</v>
          </cell>
          <cell r="J167">
            <v>0.721248792631491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1.3070967916160652E-2</v>
          </cell>
          <cell r="J168">
            <v>1.2788099160132804E-2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3.35952940964043E-4</v>
          </cell>
          <cell r="J169">
            <v>9.0117365413140698E-7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3.35952940964043E-4</v>
          </cell>
          <cell r="J170">
            <v>3.3679846306427889E-4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3.2944550733303815</v>
          </cell>
          <cell r="G171">
            <v>6.8324006426425896</v>
          </cell>
          <cell r="H171">
            <v>8.7665972970408479</v>
          </cell>
          <cell r="I171">
            <v>11.781576904572214</v>
          </cell>
          <cell r="J171">
            <v>15.833456289119134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3.2944550733303815</v>
          </cell>
          <cell r="G172">
            <v>6.8324006426425896</v>
          </cell>
          <cell r="H172">
            <v>8.7665972970408479</v>
          </cell>
          <cell r="I172">
            <v>11.781576904572214</v>
          </cell>
          <cell r="J172">
            <v>15.833456289119134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3.2944550733303801</v>
          </cell>
          <cell r="G173">
            <v>6.8324006426425896</v>
          </cell>
          <cell r="H173">
            <v>8.7665972970408497</v>
          </cell>
          <cell r="I173">
            <v>11.7815769045722</v>
          </cell>
          <cell r="J173">
            <v>15.8334562891191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1.21383174316118E-8</v>
          </cell>
          <cell r="G174">
            <v>1.00471614219549</v>
          </cell>
          <cell r="H174">
            <v>0.43177867561385702</v>
          </cell>
          <cell r="I174">
            <v>0.87407035351887097</v>
          </cell>
          <cell r="J174">
            <v>2.8852332832064702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1.1231012737063275</v>
          </cell>
          <cell r="G175">
            <v>2.1799451543338098</v>
          </cell>
          <cell r="H175">
            <v>2.5271540081883499</v>
          </cell>
          <cell r="I175">
            <v>3.3962847286800391</v>
          </cell>
          <cell r="J175">
            <v>4.5643233796745397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5.6100010446456521</v>
          </cell>
          <cell r="F176">
            <v>6.0767033945746833</v>
          </cell>
          <cell r="G176">
            <v>6.1969089892797573</v>
          </cell>
          <cell r="H176">
            <v>8.154490158723215</v>
          </cell>
          <cell r="I176">
            <v>8.1544954749398997</v>
          </cell>
          <cell r="J176">
            <v>8.2963205290162545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6.0987768693613535</v>
          </cell>
          <cell r="F177">
            <v>6.6044048608042702</v>
          </cell>
          <cell r="G177">
            <v>6.7323950878744867</v>
          </cell>
          <cell r="H177">
            <v>8.8533197754979227</v>
          </cell>
          <cell r="I177">
            <v>8.8417191949908727</v>
          </cell>
          <cell r="J177">
            <v>8.983719325058857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0.84970028809498399</v>
          </cell>
          <cell r="F178">
            <v>3.4902432968117302E-8</v>
          </cell>
          <cell r="G178">
            <v>2.7768762199685601E-8</v>
          </cell>
          <cell r="H178">
            <v>2.3447547370567899E-8</v>
          </cell>
          <cell r="I178">
            <v>2.8035116474970201E-8</v>
          </cell>
          <cell r="J178">
            <v>3.5052003488845398E-8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0.84970028809498399</v>
          </cell>
          <cell r="F179">
            <v>0.84970032299741705</v>
          </cell>
          <cell r="G179">
            <v>0.849700350766179</v>
          </cell>
          <cell r="H179">
            <v>0.84970037421372602</v>
          </cell>
          <cell r="I179">
            <v>0.84970044140359902</v>
          </cell>
          <cell r="J179">
            <v>0.84970047645560198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1.6396655929906139E-4</v>
          </cell>
          <cell r="G180">
            <v>3.2946488641128846E-4</v>
          </cell>
          <cell r="H180">
            <v>3.3868935340089149E-4</v>
          </cell>
          <cell r="I180">
            <v>8.0104246212246851E-4</v>
          </cell>
          <cell r="J180">
            <v>8.4252381119599002E-4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1.6396655929906139E-4</v>
          </cell>
          <cell r="G181">
            <v>3.2946488641128846E-4</v>
          </cell>
          <cell r="H181">
            <v>3.3868935340089149E-4</v>
          </cell>
          <cell r="I181">
            <v>8.0104246212246851E-4</v>
          </cell>
          <cell r="J181">
            <v>8.4252381119599002E-4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1.4129368764957399E-5</v>
          </cell>
          <cell r="G182">
            <v>1.35622222668274E-5</v>
          </cell>
          <cell r="H182">
            <v>2.4680111032277399E-7</v>
          </cell>
          <cell r="I182">
            <v>1.29359889623558E-7</v>
          </cell>
          <cell r="J182">
            <v>7.4302789592656594E-8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1.4129368764957399E-5</v>
          </cell>
          <cell r="G183">
            <v>2.7691591031784799E-5</v>
          </cell>
          <cell r="H183">
            <v>2.7938392142107498E-5</v>
          </cell>
          <cell r="I183">
            <v>5.7796457955544099E-5</v>
          </cell>
          <cell r="J183">
            <v>5.78707607451368E-5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8.7023906819054943E-4</v>
          </cell>
          <cell r="G184">
            <v>8.8088105901787622E-4</v>
          </cell>
          <cell r="H184">
            <v>9.0410056465092944E-4</v>
          </cell>
          <cell r="I184">
            <v>9.2758624543589979E-4</v>
          </cell>
          <cell r="J184">
            <v>8.8368775177878698E-4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8.7023906819054943E-4</v>
          </cell>
          <cell r="G185">
            <v>8.8088105901787622E-4</v>
          </cell>
          <cell r="H185">
            <v>9.0410056465092944E-4</v>
          </cell>
          <cell r="I185">
            <v>9.2758624543589979E-4</v>
          </cell>
          <cell r="J185">
            <v>8.8368775177878698E-4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7.5082534372390898E-5</v>
          </cell>
          <cell r="G186">
            <v>3.4766979136194599E-7</v>
          </cell>
          <cell r="H186">
            <v>6.7581853718004894E-8</v>
          </cell>
          <cell r="I186">
            <v>3.0008512303695402E-8</v>
          </cell>
          <cell r="J186">
            <v>2.22877635364977E-8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7.5082534372390898E-5</v>
          </cell>
          <cell r="G187">
            <v>7.5430204163752894E-5</v>
          </cell>
          <cell r="H187">
            <v>7.5497786017470904E-5</v>
          </cell>
          <cell r="I187">
            <v>7.5594693812840101E-5</v>
          </cell>
          <cell r="J187">
            <v>7.5616981576376606E-5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0.65960098242045495</v>
          </cell>
          <cell r="F188">
            <v>1.8166959679758388</v>
          </cell>
          <cell r="G188">
            <v>3.3586716714653511</v>
          </cell>
          <cell r="H188">
            <v>5.5704163513271245</v>
          </cell>
          <cell r="I188">
            <v>7.9544178315445109</v>
          </cell>
          <cell r="J188">
            <v>3.3699003135625788E-4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0.17247048082665606</v>
          </cell>
          <cell r="F189">
            <v>0.52164640669464701</v>
          </cell>
          <cell r="G189">
            <v>1.1309015071380546</v>
          </cell>
          <cell r="H189">
            <v>2.6332877297182686</v>
          </cell>
          <cell r="I189">
            <v>3.7602702476392169</v>
          </cell>
          <cell r="J189">
            <v>1.5930437845932142E-4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0.87280659275303996</v>
          </cell>
          <cell r="F190">
            <v>2.3100610275054572</v>
          </cell>
          <cell r="G190">
            <v>4.4875620079786094</v>
          </cell>
          <cell r="H190">
            <v>7.7790027531802526</v>
          </cell>
          <cell r="I190">
            <v>10.668428590265979</v>
          </cell>
          <cell r="J190">
            <v>4.7759473275033238E-4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1.7608545810748701E-2</v>
          </cell>
          <cell r="G191">
            <v>2.25269200748585E-2</v>
          </cell>
          <cell r="H191">
            <v>5.5550079938565103E-2</v>
          </cell>
          <cell r="I191">
            <v>1.6667226984583401E-2</v>
          </cell>
          <cell r="J191">
            <v>4.18282051805447E-8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6.4103603693388602E-3</v>
          </cell>
          <cell r="F192">
            <v>1.9287534429557818E-2</v>
          </cell>
          <cell r="G192">
            <v>4.1814403119242442E-2</v>
          </cell>
          <cell r="H192">
            <v>9.7364316268014783E-2</v>
          </cell>
          <cell r="I192">
            <v>0.15131463765823905</v>
          </cell>
          <cell r="J192">
            <v>1.1806119520500757E-5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2.8278472519903674E-4</v>
          </cell>
          <cell r="G193">
            <v>4.9435890780432517E-4</v>
          </cell>
          <cell r="H193">
            <v>5.2797837735046589E-4</v>
          </cell>
          <cell r="I193">
            <v>0.64826927570596982</v>
          </cell>
          <cell r="J193">
            <v>6.0110285485865713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2.8278472519903674E-4</v>
          </cell>
          <cell r="G194">
            <v>4.9435890780432517E-4</v>
          </cell>
          <cell r="H194">
            <v>5.2797837735046589E-4</v>
          </cell>
          <cell r="I194">
            <v>0.64826927570596982</v>
          </cell>
          <cell r="J194">
            <v>6.0110285485865713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2.4331485234192899E-5</v>
          </cell>
          <cell r="G195">
            <v>1.7397521984619201E-5</v>
          </cell>
          <cell r="H195">
            <v>3.6102591678169198E-7</v>
          </cell>
          <cell r="I195">
            <v>4.5781910725268403E-2</v>
          </cell>
          <cell r="J195">
            <v>0.381249818472844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2.4331485234192899E-5</v>
          </cell>
          <cell r="G196">
            <v>4.1729007218812197E-5</v>
          </cell>
          <cell r="H196">
            <v>4.2090033135593802E-5</v>
          </cell>
          <cell r="I196">
            <v>4.60867958830182E-2</v>
          </cell>
          <cell r="J196">
            <v>0.42733661435586201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2.482860510820393E-6</v>
          </cell>
          <cell r="F197">
            <v>5.0351716655432621E-6</v>
          </cell>
          <cell r="G197">
            <v>5.143068201284244E-6</v>
          </cell>
          <cell r="H197">
            <v>7.8742487696970855E-4</v>
          </cell>
          <cell r="I197">
            <v>2.136856086634548E-3</v>
          </cell>
          <cell r="J197">
            <v>2.2792257598745029E-3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2.4828605108203981E-6</v>
          </cell>
          <cell r="F198">
            <v>5.0392872592417964E-6</v>
          </cell>
          <cell r="G198">
            <v>5.1496366153344155E-6</v>
          </cell>
          <cell r="H198">
            <v>7.8742487696970747E-4</v>
          </cell>
          <cell r="I198">
            <v>2.1368560866345445E-3</v>
          </cell>
          <cell r="J198">
            <v>2.2792257598745025E-3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2.4828605108203981E-6</v>
          </cell>
          <cell r="F199">
            <v>5.0392872592417964E-6</v>
          </cell>
          <cell r="G199">
            <v>5.1496366153344155E-6</v>
          </cell>
          <cell r="H199">
            <v>9.0508606548763424E-4</v>
          </cell>
          <cell r="I199">
            <v>2.2976947168197588E-3</v>
          </cell>
          <cell r="J199">
            <v>2.3022482422986809E-3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2.4828605108203981E-6</v>
          </cell>
          <cell r="F200">
            <v>5.0392872592417964E-6</v>
          </cell>
          <cell r="G200">
            <v>5.1496366153344155E-6</v>
          </cell>
          <cell r="H200">
            <v>9.0508606548763424E-4</v>
          </cell>
          <cell r="I200">
            <v>2.2976947168197588E-3</v>
          </cell>
          <cell r="J200">
            <v>2.3022482422986809E-3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4.3016742194414999E-4</v>
          </cell>
          <cell r="F201">
            <v>1.09146505949497E-5</v>
          </cell>
          <cell r="G201">
            <v>1.9119870104015701E-5</v>
          </cell>
          <cell r="H201">
            <v>1.87226680655532E-5</v>
          </cell>
          <cell r="I201">
            <v>3.7471497638230598E-5</v>
          </cell>
          <cell r="J201">
            <v>7.8089772167938806E-5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4.3016742194414999E-4</v>
          </cell>
          <cell r="F202">
            <v>4.3985418771723026E-4</v>
          </cell>
          <cell r="G202">
            <v>4.5589495096968829E-4</v>
          </cell>
          <cell r="H202">
            <v>4.6999683783229956E-4</v>
          </cell>
          <cell r="I202">
            <v>6.6952010400317147E-4</v>
          </cell>
          <cell r="J202">
            <v>3.6535188088255915E-4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8.4197404792338294E-6</v>
          </cell>
          <cell r="G203">
            <v>2.0810474894538009</v>
          </cell>
          <cell r="H203">
            <v>2.6701751388205484</v>
          </cell>
          <cell r="I203">
            <v>3.588499183514855</v>
          </cell>
          <cell r="J203">
            <v>4.8226466677682289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8.4197404792338294E-6</v>
          </cell>
          <cell r="G204">
            <v>2.0810474894538009</v>
          </cell>
          <cell r="H204">
            <v>2.6701751388205484</v>
          </cell>
          <cell r="I204">
            <v>3.588499183514855</v>
          </cell>
          <cell r="J204">
            <v>4.8226466677682289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8.4197404792338294E-6</v>
          </cell>
          <cell r="G205">
            <v>2.0810474894538</v>
          </cell>
          <cell r="H205">
            <v>2.6701751388205501</v>
          </cell>
          <cell r="I205">
            <v>3.5884991835148501</v>
          </cell>
          <cell r="J205">
            <v>4.8226466677682298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2.9239928443314399E-6</v>
          </cell>
          <cell r="G206">
            <v>0.66397565162705896</v>
          </cell>
          <cell r="H206">
            <v>0.105754717638774</v>
          </cell>
          <cell r="I206">
            <v>0.142127702590886</v>
          </cell>
          <cell r="J206">
            <v>1.12290545340504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2.9239928443314399E-6</v>
          </cell>
          <cell r="G207">
            <v>0.66397857561990303</v>
          </cell>
          <cell r="H207">
            <v>0.76973329325867701</v>
          </cell>
          <cell r="I207">
            <v>1.0344593500047701</v>
          </cell>
          <cell r="J207">
            <v>1.3902280721189699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0.96588102164490919</v>
          </cell>
          <cell r="F208">
            <v>1.8637931918302625E-4</v>
          </cell>
          <cell r="G208">
            <v>2.8885832633280964E-3</v>
          </cell>
          <cell r="H208">
            <v>6.0436543030223163E-3</v>
          </cell>
          <cell r="I208">
            <v>4.0180783714470876E-2</v>
          </cell>
          <cell r="J208">
            <v>1.5630441236723529E-4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1.8035517279145519</v>
          </cell>
          <cell r="F209">
            <v>3.581381062080406E-4</v>
          </cell>
          <cell r="G209">
            <v>5.7858215233272739E-3</v>
          </cell>
          <cell r="H209">
            <v>1.2925755630790636E-2</v>
          </cell>
          <cell r="I209">
            <v>8.5011877629262225E-2</v>
          </cell>
          <cell r="J209">
            <v>3.2718059518032597E-4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207.02225395266299</v>
          </cell>
          <cell r="F210">
            <v>6.21393611348054E-2</v>
          </cell>
          <cell r="G210">
            <v>0.68274137159148196</v>
          </cell>
          <cell r="H210">
            <v>1.3907656943900799</v>
          </cell>
          <cell r="I210">
            <v>9.1088360514522506</v>
          </cell>
          <cell r="J210">
            <v>4.0034394826592198E-2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3.670607339586216</v>
          </cell>
          <cell r="F211">
            <v>1.1017617222483221E-3</v>
          </cell>
          <cell r="G211">
            <v>1.2105343467934076E-2</v>
          </cell>
          <cell r="H211">
            <v>2.4658966212590037E-2</v>
          </cell>
          <cell r="I211">
            <v>0.16150418530943683</v>
          </cell>
          <cell r="J211">
            <v>7.0982969550695372E-4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2.9456806960353602E-7</v>
          </cell>
          <cell r="G212">
            <v>2.7945853243069101E-4</v>
          </cell>
          <cell r="H212">
            <v>9.7724410724478098E-5</v>
          </cell>
          <cell r="I212">
            <v>2.29250922379209E-7</v>
          </cell>
          <cell r="J212">
            <v>3.8276619306664602E-7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4.4843190003843403E-2</v>
          </cell>
          <cell r="F213">
            <v>6.3228108611396161E-5</v>
          </cell>
          <cell r="G213">
            <v>3.4243921454109316E-4</v>
          </cell>
          <cell r="H213">
            <v>4.3947405805297435E-4</v>
          </cell>
          <cell r="I213">
            <v>4.4169903511812195E-3</v>
          </cell>
          <cell r="J213">
            <v>5.254859006178017E-5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12.841920543487653</v>
          </cell>
          <cell r="F214">
            <v>16.032962768332318</v>
          </cell>
          <cell r="G214">
            <v>6.8605370614928134</v>
          </cell>
          <cell r="H214">
            <v>12.622718382512399</v>
          </cell>
          <cell r="I214">
            <v>13.11953363703155</v>
          </cell>
          <cell r="J214">
            <v>13.645397314427768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12.841920543487653</v>
          </cell>
          <cell r="F215">
            <v>16.032962768332318</v>
          </cell>
          <cell r="G215">
            <v>6.8605370614928134</v>
          </cell>
          <cell r="H215">
            <v>12.622718382512399</v>
          </cell>
          <cell r="I215">
            <v>13.11953363703155</v>
          </cell>
          <cell r="J215">
            <v>13.645397314427768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16.052401019944657</v>
          </cell>
          <cell r="F216">
            <v>20.041203800999721</v>
          </cell>
          <cell r="G216">
            <v>8.575671666873351</v>
          </cell>
          <cell r="H216">
            <v>15.778398320247288</v>
          </cell>
          <cell r="I216">
            <v>16.399417382610483</v>
          </cell>
          <cell r="J216">
            <v>17.05674698595028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16.052401019944657</v>
          </cell>
          <cell r="F217">
            <v>20.041203800999721</v>
          </cell>
          <cell r="G217">
            <v>8.575671666873351</v>
          </cell>
          <cell r="H217">
            <v>15.778398320247288</v>
          </cell>
          <cell r="I217">
            <v>16.399417382610483</v>
          </cell>
          <cell r="J217">
            <v>17.05674698595028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3.820228317189452E-6</v>
          </cell>
          <cell r="F219">
            <v>7.3521280769316559E-5</v>
          </cell>
          <cell r="G219">
            <v>6.3630438080300249E-4</v>
          </cell>
          <cell r="H219">
            <v>4.7057965846454108E-4</v>
          </cell>
          <cell r="I219">
            <v>1.0008993191132898E-3</v>
          </cell>
          <cell r="J219">
            <v>4.3420570966825088E-4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3.8202283171894622E-6</v>
          </cell>
          <cell r="F220">
            <v>7.347229923649236E-5</v>
          </cell>
          <cell r="G220">
            <v>6.3564225345565366E-4</v>
          </cell>
          <cell r="H220">
            <v>4.7057965846454108E-4</v>
          </cell>
          <cell r="I220">
            <v>1.0008993191132933E-3</v>
          </cell>
          <cell r="J220">
            <v>4.3420570966825136E-4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3.0501311615192127E-6</v>
          </cell>
          <cell r="F221">
            <v>9.6738527333821135E-5</v>
          </cell>
          <cell r="G221">
            <v>8.2103791071140195E-4</v>
          </cell>
          <cell r="H221">
            <v>5.8822457308059528E-4</v>
          </cell>
          <cell r="I221">
            <v>1.1775286107184699E-3</v>
          </cell>
          <cell r="J221">
            <v>4.8245078851850921E-4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3.0501311615192127E-6</v>
          </cell>
          <cell r="F222">
            <v>9.6738527333821135E-5</v>
          </cell>
          <cell r="G222">
            <v>8.2103791071140195E-4</v>
          </cell>
          <cell r="H222">
            <v>5.8822457308059528E-4</v>
          </cell>
          <cell r="I222">
            <v>1.1775286107184699E-3</v>
          </cell>
          <cell r="J222">
            <v>4.8245078851850921E-4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7.3110388704530698E-4</v>
          </cell>
          <cell r="F223">
            <v>2.03191198101108E-5</v>
          </cell>
          <cell r="G223">
            <v>1.6047055797041101E-5</v>
          </cell>
          <cell r="H223">
            <v>8.0103187244363303E-6</v>
          </cell>
          <cell r="I223">
            <v>5.8745013908921297E-5</v>
          </cell>
          <cell r="J223">
            <v>8.6915070571258002E-5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7.3110388704530698E-4</v>
          </cell>
          <cell r="F224">
            <v>7.5018913689244991E-4</v>
          </cell>
          <cell r="G224">
            <v>7.6219320649635798E-4</v>
          </cell>
          <cell r="H224">
            <v>7.5924442259751456E-4</v>
          </cell>
          <cell r="I224">
            <v>7.41543601652122E-4</v>
          </cell>
          <cell r="J224">
            <v>4.132968438183629E-4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2.1289974745825922E-4</v>
          </cell>
          <cell r="I225">
            <v>1.4911619013275694E-3</v>
          </cell>
          <cell r="J225">
            <v>2.376192371354416E-4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1.0644987372912968E-4</v>
          </cell>
          <cell r="I226">
            <v>6.7033883637661394E-4</v>
          </cell>
          <cell r="J226">
            <v>9.5881446563423879E-5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2.3091434147395801E-2</v>
          </cell>
          <cell r="I227">
            <v>0.15431473621078001</v>
          </cell>
          <cell r="J227">
            <v>2.3511798200769998E-2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4.0942259126588277E-4</v>
          </cell>
          <cell r="I228">
            <v>2.7360768831698485E-3</v>
          </cell>
          <cell r="J228">
            <v>4.1687585462358206E-4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3.25925370531042E-5</v>
          </cell>
          <cell r="I229">
            <v>3.78999323923056E-5</v>
          </cell>
          <cell r="J229">
            <v>2.27092163819424E-7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3.25925370531042E-5</v>
          </cell>
          <cell r="I230">
            <v>7.8300553224389197E-5</v>
          </cell>
          <cell r="J230">
            <v>3.5391513982807142E-5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2.662403171132952E-4</v>
          </cell>
          <cell r="F231">
            <v>2.4042001878487023E-4</v>
          </cell>
          <cell r="G231">
            <v>3.4583055855956127E-2</v>
          </cell>
          <cell r="H231">
            <v>1.1905756442073792E-3</v>
          </cell>
          <cell r="I231">
            <v>0.21041509319618951</v>
          </cell>
          <cell r="J231">
            <v>0.19327899804328469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2.6624031711329488E-4</v>
          </cell>
          <cell r="F232">
            <v>2.4022366738368788E-4</v>
          </cell>
          <cell r="G232">
            <v>3.4538944815323512E-2</v>
          </cell>
          <cell r="H232">
            <v>1.1905756442073816E-3</v>
          </cell>
          <cell r="I232">
            <v>0.2104150931961897</v>
          </cell>
          <cell r="J232">
            <v>0.1932789980432848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3.2869174952785741E-4</v>
          </cell>
          <cell r="F233">
            <v>2.9248177469688984E-4</v>
          </cell>
          <cell r="G233">
            <v>4.117030459042556E-2</v>
          </cell>
          <cell r="H233">
            <v>1.3684777519644014E-3</v>
          </cell>
          <cell r="I233">
            <v>0.22625278838303683</v>
          </cell>
          <cell r="J233">
            <v>0.19523131115482981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3.2869174952785741E-4</v>
          </cell>
          <cell r="F234">
            <v>2.9248177469688984E-4</v>
          </cell>
          <cell r="G234">
            <v>4.117030459042556E-2</v>
          </cell>
          <cell r="H234">
            <v>1.3684777519644014E-3</v>
          </cell>
          <cell r="I234">
            <v>0.22625278838303683</v>
          </cell>
          <cell r="J234">
            <v>0.19523131115482981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1.04532635317616E-3</v>
          </cell>
          <cell r="F235">
            <v>1.64197429612809E-5</v>
          </cell>
          <cell r="G235">
            <v>1.11604998479737E-3</v>
          </cell>
          <cell r="H235">
            <v>4.6987484013531197E-6</v>
          </cell>
          <cell r="I235">
            <v>1.8944221640830101E-2</v>
          </cell>
          <cell r="J235">
            <v>7.0212581444004402E-3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1.055768393890269E-3</v>
          </cell>
          <cell r="F236">
            <v>1.0702977084213285E-3</v>
          </cell>
          <cell r="G236">
            <v>2.1833352274250725E-3</v>
          </cell>
          <cell r="H236">
            <v>1.4615951059519399E-3</v>
          </cell>
          <cell r="I236">
            <v>5.9827761265388364E-2</v>
          </cell>
          <cell r="J236">
            <v>3.7977480637092657E-2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26.2023102521769</v>
          </cell>
          <cell r="F237">
            <v>161.62442110308601</v>
          </cell>
          <cell r="G237">
            <v>0.59539640291280804</v>
          </cell>
          <cell r="H237">
            <v>0.13929291639643099</v>
          </cell>
          <cell r="I237">
            <v>0.239227028341471</v>
          </cell>
          <cell r="J237">
            <v>6.7929774005036299E-5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0.34958888921185055</v>
          </cell>
          <cell r="F238">
            <v>2.1563786284166286</v>
          </cell>
          <cell r="G238">
            <v>7.943725768140137E-3</v>
          </cell>
          <cell r="H238">
            <v>1.8584336819712985E-3</v>
          </cell>
          <cell r="I238">
            <v>3.1917457011409393E-3</v>
          </cell>
          <cell r="J238">
            <v>9.0631299340712736E-7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0.35552659772288858</v>
          </cell>
          <cell r="F239">
            <v>2.193004356893975</v>
          </cell>
          <cell r="G239">
            <v>8.0786486148277936E-3</v>
          </cell>
          <cell r="H239">
            <v>1.8899988656232132E-3</v>
          </cell>
          <cell r="I239">
            <v>3.245956965284551E-3</v>
          </cell>
          <cell r="J239">
            <v>9.217065672325151E-7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66.745681014239452</v>
          </cell>
          <cell r="F240">
            <v>49.790912425467347</v>
          </cell>
          <cell r="G240">
            <v>68.51149904456534</v>
          </cell>
          <cell r="H240">
            <v>69.521179256863036</v>
          </cell>
          <cell r="I240">
            <v>70.180559226997801</v>
          </cell>
          <cell r="J240">
            <v>66.292556121430735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66.745681014239452</v>
          </cell>
          <cell r="F241">
            <v>49.790912425467347</v>
          </cell>
          <cell r="G241">
            <v>68.51149904456534</v>
          </cell>
          <cell r="H241">
            <v>69.521179256863036</v>
          </cell>
          <cell r="I241">
            <v>70.180559226997801</v>
          </cell>
          <cell r="J241">
            <v>66.292556121430735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3.8202279762439524E-6</v>
          </cell>
          <cell r="F243">
            <v>5.0190531255152273E-6</v>
          </cell>
          <cell r="G243">
            <v>5.2120736123468304E-6</v>
          </cell>
          <cell r="H243">
            <v>2.3213740961536739E-4</v>
          </cell>
          <cell r="I243">
            <v>4.1447100248137759E-4</v>
          </cell>
          <cell r="J243">
            <v>2.2128513072034543E-4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3.8202279762439405E-6</v>
          </cell>
          <cell r="F244">
            <v>5.0223991609322291E-6</v>
          </cell>
          <cell r="G244">
            <v>5.2175028556930164E-6</v>
          </cell>
          <cell r="H244">
            <v>2.3213740961536739E-4</v>
          </cell>
          <cell r="I244">
            <v>4.1447100248137608E-4</v>
          </cell>
          <cell r="J244">
            <v>2.2128513072034521E-4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3.050130708906256E-6</v>
          </cell>
          <cell r="F245">
            <v>3.6238247913567213E-6</v>
          </cell>
          <cell r="G245">
            <v>3.8647605616742817E-6</v>
          </cell>
          <cell r="H245">
            <v>2.9017176202031651E-4</v>
          </cell>
          <cell r="I245">
            <v>4.8761294409810601E-4</v>
          </cell>
          <cell r="J245">
            <v>2.4587236746663016E-4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3.050130708906256E-6</v>
          </cell>
          <cell r="F246">
            <v>3.6238247913567213E-6</v>
          </cell>
          <cell r="G246">
            <v>3.8647605616742817E-6</v>
          </cell>
          <cell r="H246">
            <v>2.9017176202031651E-4</v>
          </cell>
          <cell r="I246">
            <v>4.8761294409810601E-4</v>
          </cell>
          <cell r="J246">
            <v>2.4587236746663016E-4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5.3348486114363305E-4</v>
          </cell>
          <cell r="F247">
            <v>1.2462854433166E-5</v>
          </cell>
          <cell r="G247">
            <v>1.9002361217616601E-5</v>
          </cell>
          <cell r="H247">
            <v>1.50697807456079E-5</v>
          </cell>
          <cell r="I247">
            <v>4.3899502906463599E-5</v>
          </cell>
          <cell r="J247">
            <v>8.73691971580611E-5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5.3348486114363305E-4</v>
          </cell>
          <cell r="F248">
            <v>5.4444059501328342E-4</v>
          </cell>
          <cell r="G248">
            <v>5.5953127420202788E-4</v>
          </cell>
          <cell r="H248">
            <v>5.6833188806142837E-4</v>
          </cell>
          <cell r="I248">
            <v>7.5456644455180327E-4</v>
          </cell>
          <cell r="J248">
            <v>4.1313885309386596E-4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1.6338479986865132E-3</v>
          </cell>
          <cell r="F249">
            <v>5.9239458818638848E-4</v>
          </cell>
          <cell r="G249">
            <v>6.5251678900934583E-4</v>
          </cell>
          <cell r="H249">
            <v>2.7028056645366649E-4</v>
          </cell>
          <cell r="I249">
            <v>4.2391580525531276E-4</v>
          </cell>
          <cell r="J249">
            <v>2.9731228628442253E-4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55.816174934028147</v>
          </cell>
          <cell r="F250">
            <v>57.231463984006567</v>
          </cell>
          <cell r="G250">
            <v>54.132448524331799</v>
          </cell>
          <cell r="H250">
            <v>53.148474175799848</v>
          </cell>
          <cell r="I250">
            <v>37.223710951656535</v>
          </cell>
          <cell r="J250">
            <v>34.434761320546315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1.531337589932644E-3</v>
          </cell>
          <cell r="F251">
            <v>4.1221862825188948E-4</v>
          </cell>
          <cell r="G251">
            <v>5.1024920382398162E-4</v>
          </cell>
          <cell r="H251">
            <v>2.0245254824821865E-4</v>
          </cell>
          <cell r="I251">
            <v>3.1588534893734838E-4</v>
          </cell>
          <cell r="J251">
            <v>2.357157108255602E-4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25.749813544420483</v>
          </cell>
          <cell r="F252">
            <v>57.231129801672417</v>
          </cell>
          <cell r="G252">
            <v>54.131309612892245</v>
          </cell>
          <cell r="H252">
            <v>24.350606847953266</v>
          </cell>
          <cell r="I252">
            <v>16.907238348936971</v>
          </cell>
          <cell r="J252">
            <v>15.539737458463392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30.069524384907194</v>
          </cell>
          <cell r="F253">
            <v>1.3377737973675114E-3</v>
          </cell>
          <cell r="G253">
            <v>2.3006556796701743E-3</v>
          </cell>
          <cell r="H253">
            <v>28.798338017454824</v>
          </cell>
          <cell r="I253">
            <v>20.317212403873743</v>
          </cell>
          <cell r="J253">
            <v>18.895548045331207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9.3379572990325698E-8</v>
          </cell>
          <cell r="F254">
            <v>9.6814994911043295E-8</v>
          </cell>
          <cell r="G254">
            <v>1.1134391363296E-7</v>
          </cell>
          <cell r="H254">
            <v>1.3110947857623501E-7</v>
          </cell>
          <cell r="I254">
            <v>2.5317670837268599E-7</v>
          </cell>
          <cell r="J254">
            <v>4.31967222472551E-7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4.4927373935233792</v>
          </cell>
          <cell r="G255">
            <v>4.4927375533567773</v>
          </cell>
          <cell r="H255">
            <v>4.4927377368357284</v>
          </cell>
          <cell r="I255">
            <v>4.4927381135866096</v>
          </cell>
          <cell r="J255">
            <v>4.4927385645017077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1.3348966112789143E-3</v>
          </cell>
          <cell r="I256">
            <v>8.3144383658968053</v>
          </cell>
          <cell r="J256">
            <v>7.4610301642399408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1.3348966112789143E-3</v>
          </cell>
          <cell r="I257">
            <v>8.3144383658968053</v>
          </cell>
          <cell r="J257">
            <v>7.4610301642399408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8.8033062406562505E-5</v>
          </cell>
          <cell r="I258">
            <v>0.24065148141187101</v>
          </cell>
          <cell r="J258">
            <v>0.18044719063832099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8.8033062406562505E-5</v>
          </cell>
          <cell r="I259">
            <v>0.29294804345113801</v>
          </cell>
          <cell r="J259">
            <v>0.262875436082388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1.6375194147520339E-6</v>
          </cell>
          <cell r="I260">
            <v>1.1115148253556129</v>
          </cell>
          <cell r="J260">
            <v>5.6355919573331503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1.6375194147520339E-6</v>
          </cell>
          <cell r="I261">
            <v>1.1115148253556129</v>
          </cell>
          <cell r="J261">
            <v>5.6355919573331503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1.6375194147520301E-6</v>
          </cell>
          <cell r="I262">
            <v>1.11151482535561</v>
          </cell>
          <cell r="J262">
            <v>5.6355919573331503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5.9367649805115201E-7</v>
          </cell>
          <cell r="I263">
            <v>0.11725426634741699</v>
          </cell>
          <cell r="J263">
            <v>1.30415970166242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5.9367649805115201E-7</v>
          </cell>
          <cell r="I264">
            <v>0.320417226391981</v>
          </cell>
          <cell r="J264">
            <v>1.6245769280544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6.5070010210272979</v>
          </cell>
          <cell r="F265">
            <v>7.3027694784615873</v>
          </cell>
          <cell r="G265">
            <v>7.4118148098185133</v>
          </cell>
          <cell r="H265">
            <v>7.3981396287248051</v>
          </cell>
          <cell r="I265">
            <v>4.4078515104110982</v>
          </cell>
          <cell r="J265">
            <v>4.6534324419222903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1689.29346149042</v>
          </cell>
          <cell r="F266">
            <v>1895.8842469628701</v>
          </cell>
          <cell r="G266">
            <v>1924.1936885431101</v>
          </cell>
          <cell r="H266">
            <v>1920.6434518162901</v>
          </cell>
          <cell r="I266">
            <v>1144.3297321909099</v>
          </cell>
          <cell r="J266">
            <v>1208.0854101949501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18.203593335026095</v>
          </cell>
          <cell r="F267">
            <v>20.429787143996478</v>
          </cell>
          <cell r="G267">
            <v>20.734845781714579</v>
          </cell>
          <cell r="H267">
            <v>20.696588920434206</v>
          </cell>
          <cell r="I267">
            <v>12.33113935550551</v>
          </cell>
          <cell r="J267">
            <v>13.018161747790442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8.1545247343333796E-8</v>
          </cell>
          <cell r="G268">
            <v>2.6245116692330902E-7</v>
          </cell>
          <cell r="H268">
            <v>6.7314418634958198E-2</v>
          </cell>
          <cell r="I268">
            <v>5.9264298131855001E-8</v>
          </cell>
          <cell r="J268">
            <v>2.44565814965867E-2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0.27650295605805453</v>
          </cell>
          <cell r="F269">
            <v>0.27650236056690347</v>
          </cell>
          <cell r="G269">
            <v>0.27650242643387035</v>
          </cell>
          <cell r="H269">
            <v>0.27599226280088157</v>
          </cell>
          <cell r="I269">
            <v>0.17756814774075799</v>
          </cell>
          <cell r="J269">
            <v>0.19170851601586308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0.43672515199578144</v>
          </cell>
          <cell r="F270">
            <v>0.55206615004387605</v>
          </cell>
          <cell r="G270">
            <v>3.0110360603997517</v>
          </cell>
          <cell r="H270">
            <v>7.2234334639350859</v>
          </cell>
          <cell r="I270">
            <v>7.2234383802466651</v>
          </cell>
          <cell r="J270">
            <v>7.2234406771019639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0.43672515199578144</v>
          </cell>
          <cell r="F271">
            <v>0.55206615004387605</v>
          </cell>
          <cell r="G271">
            <v>3.0110360603997517</v>
          </cell>
          <cell r="H271">
            <v>7.2234334639350859</v>
          </cell>
          <cell r="I271">
            <v>7.2234383802466651</v>
          </cell>
          <cell r="J271">
            <v>7.2234406771019639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3.9565236668594981</v>
          </cell>
          <cell r="F272">
            <v>2.3024027007412338</v>
          </cell>
          <cell r="G272">
            <v>3.0309848471251248</v>
          </cell>
          <cell r="H272">
            <v>1.3202470792861578</v>
          </cell>
          <cell r="I272">
            <v>2.74019832402846</v>
          </cell>
          <cell r="J272">
            <v>24.123214878946467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3.9565236668594981</v>
          </cell>
          <cell r="F273">
            <v>2.3024027007412338</v>
          </cell>
          <cell r="G273">
            <v>3.0309848471251248</v>
          </cell>
          <cell r="H273">
            <v>1.3202470792861578</v>
          </cell>
          <cell r="I273">
            <v>2.74019832402846</v>
          </cell>
          <cell r="J273">
            <v>24.123214878946467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1.5402469452378811</v>
          </cell>
          <cell r="F274">
            <v>1.3900730952354368</v>
          </cell>
          <cell r="G274">
            <v>1.191814230739543</v>
          </cell>
          <cell r="H274">
            <v>0.92220350507969417</v>
          </cell>
          <cell r="I274">
            <v>0.55215799041030289</v>
          </cell>
          <cell r="J274">
            <v>0.33059944017946513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2.2003527789112578</v>
          </cell>
          <cell r="F275">
            <v>1.9858187074791966</v>
          </cell>
          <cell r="G275">
            <v>1.7025917581993473</v>
          </cell>
          <cell r="H275">
            <v>1.3174335786852776</v>
          </cell>
          <cell r="I275">
            <v>0.78879712915757549</v>
          </cell>
          <cell r="J275">
            <v>0.4722849145420932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0.19536394497760701</v>
          </cell>
          <cell r="F276">
            <v>2.56838685031473E-7</v>
          </cell>
          <cell r="G276">
            <v>2.97995773205943E-7</v>
          </cell>
          <cell r="H276">
            <v>3.4005163835342099E-7</v>
          </cell>
          <cell r="I276">
            <v>2.8874667620329902E-2</v>
          </cell>
          <cell r="J276">
            <v>3.1440115183744899E-2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0.19536394497760701</v>
          </cell>
          <cell r="F277">
            <v>0.19536420181629199</v>
          </cell>
          <cell r="G277">
            <v>0.19536449981206599</v>
          </cell>
          <cell r="H277">
            <v>0.19536483986370401</v>
          </cell>
          <cell r="I277">
            <v>9.7239702498626096E-2</v>
          </cell>
          <cell r="J277">
            <v>6.0316281451873101E-2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5.4826223934515963E-3</v>
          </cell>
          <cell r="J278">
            <v>5.7130098583032954E-4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0.51036589069372795</v>
          </cell>
          <cell r="J279">
            <v>5.8250450178151301E-2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9.0490406151370224E-3</v>
          </cell>
          <cell r="J280">
            <v>1.0328094003218325E-3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3.6995140335562601E-4</v>
          </cell>
          <cell r="J281">
            <v>1.2147729866552062E-4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3.6995140335562601E-4</v>
          </cell>
          <cell r="J282">
            <v>9.15343737026134E-8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3.6995140335562601E-4</v>
          </cell>
          <cell r="J283">
            <v>1.2147729866552096E-4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1521.9643157749899</v>
          </cell>
          <cell r="F284">
            <v>1360.7587083286901</v>
          </cell>
          <cell r="G284">
            <v>1550.26145540168</v>
          </cell>
          <cell r="H284">
            <v>1756.0766601687001</v>
          </cell>
          <cell r="I284">
            <v>1630.05588691459</v>
          </cell>
          <cell r="J284">
            <v>780.62649716631404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27.204816230926905</v>
          </cell>
          <cell r="F285">
            <v>28.488357434194882</v>
          </cell>
          <cell r="G285">
            <v>27.401285008899134</v>
          </cell>
          <cell r="H285">
            <v>31.037145226809987</v>
          </cell>
          <cell r="I285">
            <v>28.884551769755561</v>
          </cell>
          <cell r="J285">
            <v>13.845148849079331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26.985182903811822</v>
          </cell>
          <cell r="F286">
            <v>24.126927452636274</v>
          </cell>
          <cell r="G286">
            <v>27.486905237618519</v>
          </cell>
          <cell r="H286">
            <v>31.136110995899013</v>
          </cell>
          <cell r="I286">
            <v>28.901700122599138</v>
          </cell>
          <cell r="J286">
            <v>13.840895339828265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0.30654236593604645</v>
          </cell>
          <cell r="F287">
            <v>4.4524394462495946</v>
          </cell>
          <cell r="G287">
            <v>1.3662833223757258E-3</v>
          </cell>
          <cell r="H287">
            <v>1.0726780842383389E-4</v>
          </cell>
          <cell r="I287">
            <v>1.5066042671964893E-4</v>
          </cell>
          <cell r="J287">
            <v>2.1971007442389418E-4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5.5016978573312113E-4</v>
          </cell>
          <cell r="H288">
            <v>8.0875444117146569E-5</v>
          </cell>
          <cell r="I288">
            <v>7.4978180728417457E-2</v>
          </cell>
          <cell r="J288">
            <v>4.8268770644663672E-2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2.0397898669585401E-7</v>
          </cell>
          <cell r="F289">
            <v>3.43494886944548E-8</v>
          </cell>
          <cell r="G289">
            <v>4.7240074910212799E-8</v>
          </cell>
          <cell r="H289">
            <v>5.4959993207181398E-8</v>
          </cell>
          <cell r="I289">
            <v>1.10558387452728E-7</v>
          </cell>
          <cell r="J289">
            <v>1.86004388614932E-7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2.2350524056041268</v>
          </cell>
          <cell r="F290">
            <v>2.2350524399536154</v>
          </cell>
          <cell r="G290">
            <v>2.2350524871936903</v>
          </cell>
          <cell r="H290">
            <v>2.2350525421536838</v>
          </cell>
          <cell r="I290">
            <v>2.2350527370234774</v>
          </cell>
          <cell r="J290">
            <v>1.1208912238915858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1.5904531876237594E-4</v>
          </cell>
          <cell r="I291">
            <v>3.2618613847086039E-4</v>
          </cell>
          <cell r="J291">
            <v>1.1019288845836407E-4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4.2935362480081362E-4</v>
          </cell>
          <cell r="I292">
            <v>8.4417476034205706E-4</v>
          </cell>
          <cell r="J292">
            <v>2.7386419370075608E-4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7.8277311706791261E-4</v>
          </cell>
          <cell r="I293">
            <v>1.5210628715636109E-3</v>
          </cell>
          <cell r="J293">
            <v>4.5481627538458084E-4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1.39663128193934E-5</v>
          </cell>
          <cell r="I294">
            <v>4.5770960713035796E-6</v>
          </cell>
          <cell r="J294">
            <v>9.0220320909936598E-8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1.39663128193934E-5</v>
          </cell>
          <cell r="I295">
            <v>2.8809998418710725E-5</v>
          </cell>
          <cell r="J295">
            <v>9.6230454810323441E-6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14.280885988065759</v>
          </cell>
          <cell r="F296">
            <v>14.906992857248973</v>
          </cell>
          <cell r="G296">
            <v>14.501271397864027</v>
          </cell>
          <cell r="H296">
            <v>14.49663988980145</v>
          </cell>
          <cell r="I296">
            <v>17.321658485388493</v>
          </cell>
          <cell r="J296">
            <v>17.603433052720302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47.671426675517232</v>
          </cell>
          <cell r="F297">
            <v>1.3391710624281775E-3</v>
          </cell>
          <cell r="G297">
            <v>2.315634906401551E-3</v>
          </cell>
          <cell r="H297">
            <v>7.4812887984533497E-4</v>
          </cell>
          <cell r="I297">
            <v>0.25062097230516472</v>
          </cell>
          <cell r="J297">
            <v>1.3889415969316523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22.087387591313824</v>
          </cell>
          <cell r="F298">
            <v>18.363897588902379</v>
          </cell>
          <cell r="G298">
            <v>18.907617961172551</v>
          </cell>
          <cell r="H298">
            <v>17.069271034464521</v>
          </cell>
          <cell r="I298">
            <v>18.77635136440151</v>
          </cell>
          <cell r="J298">
            <v>20.275598370732038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10.074570164068165</v>
          </cell>
          <cell r="F299">
            <v>14.997649425525513</v>
          </cell>
          <cell r="G299">
            <v>15.004432787689556</v>
          </cell>
          <cell r="H299">
            <v>15.19440913707955</v>
          </cell>
          <cell r="I299">
            <v>18.300714254998017</v>
          </cell>
          <cell r="J299">
            <v>18.97071816595717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23.11492106831486</v>
          </cell>
          <cell r="F300">
            <v>19.37629871670029</v>
          </cell>
          <cell r="G300">
            <v>19.751372650674959</v>
          </cell>
          <cell r="H300">
            <v>18.168885379672361</v>
          </cell>
          <cell r="I300">
            <v>19.835355156139752</v>
          </cell>
          <cell r="J300">
            <v>22.368173247819048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117.22918705968235</v>
          </cell>
          <cell r="F301">
            <v>67.646177759439595</v>
          </cell>
          <cell r="G301">
            <v>68.16701043230745</v>
          </cell>
          <cell r="H301">
            <v>64.929953569897734</v>
          </cell>
          <cell r="I301">
            <v>74.484700233232914</v>
          </cell>
          <cell r="J301">
            <v>80.606864434160187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1.32135136480734E-8</v>
          </cell>
          <cell r="F302">
            <v>1.5102324661007299E-8</v>
          </cell>
          <cell r="G302">
            <v>1.6191636850219399E-8</v>
          </cell>
          <cell r="H302">
            <v>1.83977606457966E-8</v>
          </cell>
          <cell r="I302">
            <v>3.3851878230641803E-8</v>
          </cell>
          <cell r="J302">
            <v>5.4781361609039902E-8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4.3300925185789341</v>
          </cell>
          <cell r="G303">
            <v>4.3300925425985684</v>
          </cell>
          <cell r="H303">
            <v>4.3300925689124572</v>
          </cell>
          <cell r="I303">
            <v>4.3300926203031178</v>
          </cell>
          <cell r="J303">
            <v>4.3300926783919236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93.405639066956795</v>
          </cell>
          <cell r="F304">
            <v>98.055698607009504</v>
          </cell>
          <cell r="G304">
            <v>82.243853004221506</v>
          </cell>
          <cell r="H304">
            <v>294.39924117347903</v>
          </cell>
          <cell r="I304">
            <v>275.46610956405902</v>
          </cell>
          <cell r="J304">
            <v>0.74454839671144701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0.59439804338437618</v>
          </cell>
          <cell r="F305">
            <v>0.62587541266834601</v>
          </cell>
          <cell r="G305">
            <v>0.5246910533814132</v>
          </cell>
          <cell r="H305">
            <v>1.879106406830088</v>
          </cell>
          <cell r="I305">
            <v>1.7551125895913171</v>
          </cell>
          <cell r="J305">
            <v>4.7295278765034114E-3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0.69257645537854495</v>
          </cell>
          <cell r="F306">
            <v>0.75020903988489462</v>
          </cell>
          <cell r="G306">
            <v>0.65527596800083732</v>
          </cell>
          <cell r="H306">
            <v>2.5040716780192787</v>
          </cell>
          <cell r="I306">
            <v>2.6326688843869759</v>
          </cell>
          <cell r="J306">
            <v>7.0942918147551166E-3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1.6561283522510057</v>
          </cell>
          <cell r="F307">
            <v>1.7385762164363385</v>
          </cell>
          <cell r="G307">
            <v>1.4582243440464788</v>
          </cell>
          <cell r="H307">
            <v>5.2198447016574274</v>
          </cell>
          <cell r="I307">
            <v>4.8841508787953796</v>
          </cell>
          <cell r="J307">
            <v>1.3201212707649769E-2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2.7171326732692899E-2</v>
          </cell>
          <cell r="G308">
            <v>1.9753202348846099E-5</v>
          </cell>
          <cell r="H308">
            <v>0.105095674058386</v>
          </cell>
          <cell r="I308">
            <v>1.13686907929539E-7</v>
          </cell>
          <cell r="J308">
            <v>4.50700197953433E-8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6.5199999999999994E-2</v>
          </cell>
          <cell r="F309">
            <v>4.7876979121377401E-2</v>
          </cell>
          <cell r="G309">
            <v>3.999015635010969E-2</v>
          </cell>
          <cell r="H309">
            <v>0.14332090516985199</v>
          </cell>
          <cell r="I309">
            <v>0.13310419084846351</v>
          </cell>
          <cell r="J309">
            <v>3.989915161873997E-4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0.6257881337955189</v>
          </cell>
          <cell r="F310">
            <v>0.73757413303996278</v>
          </cell>
          <cell r="G310">
            <v>0.73632975390827426</v>
          </cell>
          <cell r="H310">
            <v>0.73426514647288144</v>
          </cell>
          <cell r="I310">
            <v>0.73017704787629245</v>
          </cell>
          <cell r="J310">
            <v>0.72613688234233698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0.6257881337955189</v>
          </cell>
          <cell r="F311">
            <v>0.73757413303996278</v>
          </cell>
          <cell r="G311">
            <v>0.73632975390827426</v>
          </cell>
          <cell r="H311">
            <v>0.73426514647288144</v>
          </cell>
          <cell r="I311">
            <v>0.73017704787629245</v>
          </cell>
          <cell r="J311">
            <v>0.72613688234233698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1.2533749458983089E-4</v>
          </cell>
          <cell r="F312">
            <v>6.766622550958847E-4</v>
          </cell>
          <cell r="G312">
            <v>1.138453688019363E-3</v>
          </cell>
          <cell r="H312">
            <v>4.4900125842572324E-4</v>
          </cell>
          <cell r="I312">
            <v>8.0563168943748086E-4</v>
          </cell>
          <cell r="J312">
            <v>6.7456990904442626E-2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1.2533749458983054E-4</v>
          </cell>
          <cell r="F313">
            <v>6.7711336326594751E-4</v>
          </cell>
          <cell r="G313">
            <v>1.1396395772777152E-3</v>
          </cell>
          <cell r="H313">
            <v>4.4900125842572324E-4</v>
          </cell>
          <cell r="I313">
            <v>8.0563168943747761E-4</v>
          </cell>
          <cell r="J313">
            <v>6.7456990904442585E-2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1.6711665944986383E-4</v>
          </cell>
          <cell r="F314">
            <v>8.9093863587536861E-4</v>
          </cell>
          <cell r="G314">
            <v>1.4705026803585152E-3</v>
          </cell>
          <cell r="H314">
            <v>5.6125157303187404E-4</v>
          </cell>
          <cell r="I314">
            <v>9.4780198757356748E-4</v>
          </cell>
          <cell r="J314">
            <v>7.4952212116045525E-2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1.6711665944986383E-4</v>
          </cell>
          <cell r="F315">
            <v>8.9093863587536861E-4</v>
          </cell>
          <cell r="G315">
            <v>1.4705026803585152E-3</v>
          </cell>
          <cell r="H315">
            <v>5.6125157303187404E-4</v>
          </cell>
          <cell r="I315">
            <v>9.4780198757356748E-4</v>
          </cell>
          <cell r="J315">
            <v>7.4952212116045525E-2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2.7817470882260801E-5</v>
          </cell>
          <cell r="F316">
            <v>1.0092951905792E-6</v>
          </cell>
          <cell r="G316">
            <v>8.4083410792212497E-7</v>
          </cell>
          <cell r="H316">
            <v>1.07441727798462E-6</v>
          </cell>
          <cell r="I316">
            <v>8.3877491105215908E-6</v>
          </cell>
          <cell r="J316">
            <v>4.2771545197064997E-2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1.9274078223221135E-4</v>
          </cell>
          <cell r="F317">
            <v>1.90881248993471E-4</v>
          </cell>
          <cell r="G317">
            <v>1.8856192134320598E-4</v>
          </cell>
          <cell r="H317">
            <v>9.6256813631623197E-5</v>
          </cell>
          <cell r="I317">
            <v>6.6411747860489124E-5</v>
          </cell>
          <cell r="J317">
            <v>4.2818285736776596E-2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0.92934502706881339</v>
          </cell>
          <cell r="F318">
            <v>2.0721051036245468</v>
          </cell>
          <cell r="G318">
            <v>3.3571203030808572E-2</v>
          </cell>
          <cell r="H318">
            <v>1.3185791043821833</v>
          </cell>
          <cell r="I318">
            <v>1.0121076588732686E-2</v>
          </cell>
          <cell r="J318">
            <v>4.5530568532119262E-4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7.0502036536254725E-2</v>
          </cell>
          <cell r="F319">
            <v>0.1714565356470352</v>
          </cell>
          <cell r="G319">
            <v>3.2154650399096089E-3</v>
          </cell>
          <cell r="H319">
            <v>0.17126029652462996</v>
          </cell>
          <cell r="I319">
            <v>4.5657894351478741E-3</v>
          </cell>
          <cell r="J319">
            <v>2.053961225939669E-4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21.570069836839401</v>
          </cell>
          <cell r="F320">
            <v>51.241234377043398</v>
          </cell>
          <cell r="G320">
            <v>0.97205130590439703</v>
          </cell>
          <cell r="H320">
            <v>47.921167158836496</v>
          </cell>
          <cell r="I320">
            <v>1.297259158126</v>
          </cell>
          <cell r="J320">
            <v>6.3016925539735702E-2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0.29267394622577153</v>
          </cell>
          <cell r="F321">
            <v>0.69526776630995102</v>
          </cell>
          <cell r="G321">
            <v>1.3189298587576621E-2</v>
          </cell>
          <cell r="H321">
            <v>0.6502193644346872</v>
          </cell>
          <cell r="I321">
            <v>1.7601888169959296E-2</v>
          </cell>
          <cell r="J321">
            <v>8.5504647950794771E-4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6.5688393833711499E-3</v>
          </cell>
          <cell r="G322">
            <v>5.9056550228300505E-4</v>
          </cell>
          <cell r="H322">
            <v>1.6686408683508E-2</v>
          </cell>
          <cell r="I322">
            <v>1.2957179958867801E-6</v>
          </cell>
          <cell r="J322">
            <v>6.7674099102653097E-6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8.3052441449676159E-3</v>
          </cell>
          <cell r="F323">
            <v>7.5015893187806368E-3</v>
          </cell>
          <cell r="G323">
            <v>8.0919139574791576E-3</v>
          </cell>
          <cell r="H323">
            <v>2.4778072038897665E-2</v>
          </cell>
          <cell r="I323">
            <v>1.1581410761319889E-2</v>
          </cell>
          <cell r="J323">
            <v>4.1150624758122451E-5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29.714401018472785</v>
          </cell>
          <cell r="F324">
            <v>29.714394363252154</v>
          </cell>
          <cell r="G324">
            <v>26.109303900275137</v>
          </cell>
          <cell r="H324">
            <v>29.714394549592541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89.580578424128902</v>
          </cell>
          <cell r="F325">
            <v>89.580558360506771</v>
          </cell>
          <cell r="G325">
            <v>78.712222540981941</v>
          </cell>
          <cell r="H325">
            <v>89.58055892227064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1.0099999495539878</v>
          </cell>
          <cell r="G326">
            <v>1.0099999098116594</v>
          </cell>
          <cell r="H326">
            <v>1.0099998964506212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2650.71253707611</v>
          </cell>
          <cell r="F327">
            <v>2731.8444464734898</v>
          </cell>
          <cell r="G327">
            <v>2705.7903362933298</v>
          </cell>
          <cell r="H327">
            <v>2615.5999059067699</v>
          </cell>
          <cell r="I327">
            <v>2303.07497824346</v>
          </cell>
          <cell r="J327">
            <v>1305.3643309097499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47.159529996079065</v>
          </cell>
          <cell r="F328">
            <v>48.283001909538477</v>
          </cell>
          <cell r="G328">
            <v>47.823166499954375</v>
          </cell>
          <cell r="H328">
            <v>46.228573687329785</v>
          </cell>
          <cell r="I328">
            <v>40.798438863390928</v>
          </cell>
          <cell r="J328">
            <v>23.15087144358764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46.998449238938178</v>
          </cell>
          <cell r="F329">
            <v>48.436958270806663</v>
          </cell>
          <cell r="G329">
            <v>47.975005962647707</v>
          </cell>
          <cell r="H329">
            <v>46.375884856503056</v>
          </cell>
          <cell r="I329">
            <v>40.834662734813101</v>
          </cell>
          <cell r="J329">
            <v>23.144757640243817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0.31173751543019207</v>
          </cell>
          <cell r="F330">
            <v>2.8946240248478767E-4</v>
          </cell>
          <cell r="G330">
            <v>2.897304232055409E-4</v>
          </cell>
          <cell r="H330">
            <v>2.8996615101167274E-4</v>
          </cell>
          <cell r="I330">
            <v>2.9121829129101143E-4</v>
          </cell>
          <cell r="J330">
            <v>2.942296277722571E-4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6.4763134739540874E-4</v>
          </cell>
          <cell r="H331">
            <v>8.1571705480347747E-5</v>
          </cell>
          <cell r="I331">
            <v>9.382040224193966E-2</v>
          </cell>
          <cell r="J331">
            <v>7.977780111046183E-2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1.7131820620748999E-7</v>
          </cell>
          <cell r="F332">
            <v>2.95826734562094E-8</v>
          </cell>
          <cell r="G332">
            <v>4.7039323904295302E-8</v>
          </cell>
          <cell r="H332">
            <v>4.2177719509608501E-8</v>
          </cell>
          <cell r="I332">
            <v>6.4736652999364902E-8</v>
          </cell>
          <cell r="J332">
            <v>1.51405417577075E-7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3.0972401787141264</v>
          </cell>
          <cell r="F333">
            <v>3.0972402082967996</v>
          </cell>
          <cell r="G333">
            <v>3.0972402553361236</v>
          </cell>
          <cell r="H333">
            <v>3.0972402975138431</v>
          </cell>
          <cell r="I333">
            <v>3.0972404398160251</v>
          </cell>
          <cell r="J333">
            <v>1.5532828318617427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6.1895523198749998E-3</v>
          </cell>
          <cell r="I334">
            <v>2.0065451441354201E-2</v>
          </cell>
          <cell r="J334">
            <v>1.43289693951859E-2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4.6092410892686085E-5</v>
          </cell>
          <cell r="I335">
            <v>1.5653898287581298E-4</v>
          </cell>
          <cell r="J335">
            <v>1.143268834722281E-4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5.1623500199808457E-5</v>
          </cell>
          <cell r="I336">
            <v>1.6593132184836176E-4</v>
          </cell>
          <cell r="J336">
            <v>1.143268834722281E-4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1.0974383545877644E-4</v>
          </cell>
          <cell r="I337">
            <v>3.5577041562684754E-4</v>
          </cell>
          <cell r="J337">
            <v>2.5405974104939573E-4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4.01626528431127E-6</v>
          </cell>
          <cell r="I338">
            <v>8.2909880362328303E-8</v>
          </cell>
          <cell r="J338">
            <v>1.2059374685958499E-6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4.01626528431127E-6</v>
          </cell>
          <cell r="I339">
            <v>1.3842346837113933E-5</v>
          </cell>
          <cell r="J339">
            <v>1.0085855739119943E-5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2.3828654821512097E-4</v>
          </cell>
          <cell r="I340">
            <v>0.23347845243482768</v>
          </cell>
          <cell r="J340">
            <v>0.11524856001362713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3.1878876044995867E-4</v>
          </cell>
          <cell r="I341">
            <v>0.38913075405804604</v>
          </cell>
          <cell r="J341">
            <v>0.2304971200272542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6.4195354980456788E-4</v>
          </cell>
          <cell r="I342">
            <v>0.70750860529090476</v>
          </cell>
          <cell r="J342">
            <v>0.38416033794298682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4.2135408827291603E-5</v>
          </cell>
          <cell r="I343">
            <v>3.8103384336916499E-2</v>
          </cell>
          <cell r="J343">
            <v>1.4142920262278E-6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4.2135408827291603E-5</v>
          </cell>
          <cell r="I344">
            <v>3.8176928733274648E-2</v>
          </cell>
          <cell r="J344">
            <v>2.7673230275358694E-2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6.4753064237007329</v>
          </cell>
          <cell r="F345">
            <v>12.993922954607502</v>
          </cell>
          <cell r="G345">
            <v>16.338513688055738</v>
          </cell>
          <cell r="H345">
            <v>26.583681204015377</v>
          </cell>
          <cell r="I345">
            <v>24.46328697184957</v>
          </cell>
          <cell r="J345">
            <v>21.979809288323352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5.9772059295699105</v>
          </cell>
          <cell r="F346">
            <v>12.992620720687324</v>
          </cell>
          <cell r="G346">
            <v>16.336257039619316</v>
          </cell>
          <cell r="H346">
            <v>18.687538272129636</v>
          </cell>
          <cell r="I346">
            <v>12.771274816186192</v>
          </cell>
          <cell r="J346">
            <v>10.085671983566089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0.49810049413082552</v>
          </cell>
          <cell r="F347">
            <v>1.3022339201812696E-3</v>
          </cell>
          <cell r="G347">
            <v>2.2566484364471436E-3</v>
          </cell>
          <cell r="H347">
            <v>7.8961429318857563</v>
          </cell>
          <cell r="I347">
            <v>11.69201215566339</v>
          </cell>
          <cell r="J347">
            <v>11.894137304757244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4.1780300932795202E-8</v>
          </cell>
          <cell r="F348">
            <v>4.4787795944206097E-8</v>
          </cell>
          <cell r="G348">
            <v>1.5956231309845499E-7</v>
          </cell>
          <cell r="H348">
            <v>1.4773776155082201E-7</v>
          </cell>
          <cell r="I348">
            <v>7.2376160666192495E-8</v>
          </cell>
          <cell r="J348">
            <v>1.1802339470007E-7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0.8635188198581456</v>
          </cell>
          <cell r="G349">
            <v>0.86351889284191397</v>
          </cell>
          <cell r="H349">
            <v>0.86351913368796873</v>
          </cell>
          <cell r="I349">
            <v>0.86351931208066224</v>
          </cell>
          <cell r="J349">
            <v>0.86351943694155975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/>
          <cell r="F350">
            <v>1.3432922379361527E-4</v>
          </cell>
          <cell r="G350">
            <v>4.7102302635930252E-3</v>
          </cell>
          <cell r="H350">
            <v>2.1698334849070671E-3</v>
          </cell>
          <cell r="I350">
            <v>3.9601276972751377E-2</v>
          </cell>
          <cell r="J350">
            <v>0.14840191364787192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/>
          <cell r="F351">
            <v>1.3443902034946214E-4</v>
          </cell>
          <cell r="G351">
            <v>4.7162458833421876E-3</v>
          </cell>
          <cell r="H351">
            <v>2.1698334849070641E-3</v>
          </cell>
          <cell r="I351">
            <v>3.9601276972751363E-2</v>
          </cell>
          <cell r="J351">
            <v>0.14840191364787192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/>
          <cell r="F352">
            <v>1.6355111977603719E-4</v>
          </cell>
          <cell r="G352">
            <v>5.614578432559348E-3</v>
          </cell>
          <cell r="H352">
            <v>2.4940614769169652E-3</v>
          </cell>
          <cell r="I352">
            <v>4.2582018250264642E-2</v>
          </cell>
          <cell r="J352">
            <v>0.14990092287663292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/>
          <cell r="F353">
            <v>1.6355111977603719E-4</v>
          </cell>
          <cell r="G353">
            <v>5.614578432559348E-3</v>
          </cell>
          <cell r="H353">
            <v>2.4940614769169652E-3</v>
          </cell>
          <cell r="I353">
            <v>4.2582018250264642E-2</v>
          </cell>
          <cell r="J353">
            <v>0.14990092287663292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9.5983105976205595E-4</v>
          </cell>
          <cell r="F354">
            <v>1.20563296407638E-5</v>
          </cell>
          <cell r="G354">
            <v>3.5205730674460097E-5</v>
          </cell>
          <cell r="H354">
            <v>7.5229130090984003E-6</v>
          </cell>
          <cell r="I354">
            <v>2.5555758172542101E-3</v>
          </cell>
          <cell r="J354">
            <v>2.5547953030827401E-2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9.5983105976205595E-4</v>
          </cell>
          <cell r="F355">
            <v>9.7070795389901069E-4</v>
          </cell>
          <cell r="G355">
            <v>1.0029693544890373E-3</v>
          </cell>
          <cell r="H355">
            <v>1.0021675697123207E-3</v>
          </cell>
          <cell r="I355">
            <v>7.6653905276275174E-3</v>
          </cell>
          <cell r="J355">
            <v>2.9558440810623986E-2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2.4828605113937797E-6</v>
          </cell>
          <cell r="F356">
            <v>5.0351716657522844E-6</v>
          </cell>
          <cell r="G356">
            <v>5.1430682016431971E-6</v>
          </cell>
          <cell r="H356">
            <v>2.7169576357875558E-4</v>
          </cell>
          <cell r="I356">
            <v>1.1779151160339781E-3</v>
          </cell>
          <cell r="J356">
            <v>3.4145734304714768E-3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2.4828605113937848E-6</v>
          </cell>
          <cell r="F357">
            <v>5.0392872594509915E-6</v>
          </cell>
          <cell r="G357">
            <v>5.1496366156938286E-6</v>
          </cell>
          <cell r="H357">
            <v>2.716957635787552E-4</v>
          </cell>
          <cell r="I357">
            <v>1.1779151160339766E-3</v>
          </cell>
          <cell r="J357">
            <v>3.4145734304714768E-3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2.4828605113937848E-6</v>
          </cell>
          <cell r="F358">
            <v>5.0392872594509915E-6</v>
          </cell>
          <cell r="G358">
            <v>5.1496366156938286E-6</v>
          </cell>
          <cell r="H358">
            <v>3.1229398112944673E-4</v>
          </cell>
          <cell r="I358">
            <v>1.2665753935755858E-3</v>
          </cell>
          <cell r="J358">
            <v>3.4490640711848665E-3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2.4828605113937848E-6</v>
          </cell>
          <cell r="F359">
            <v>5.0392872594509915E-6</v>
          </cell>
          <cell r="G359">
            <v>5.1496366156938286E-6</v>
          </cell>
          <cell r="H359">
            <v>3.1229398112944673E-4</v>
          </cell>
          <cell r="I359">
            <v>1.2665753935755858E-3</v>
          </cell>
          <cell r="J359">
            <v>3.4490640711848665E-3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4.3010862528748299E-4</v>
          </cell>
          <cell r="F360">
            <v>1.09129869690474E-5</v>
          </cell>
          <cell r="G360">
            <v>1.9108446182373699E-5</v>
          </cell>
          <cell r="H360">
            <v>1.8694439328391301E-5</v>
          </cell>
          <cell r="I360">
            <v>3.74782217035736E-5</v>
          </cell>
          <cell r="J360">
            <v>7.8854668033237195E-5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4.3010862528748299E-4</v>
          </cell>
          <cell r="F361">
            <v>4.3979369227183524E-4</v>
          </cell>
          <cell r="G361">
            <v>4.5582226675365409E-4</v>
          </cell>
          <cell r="H361">
            <v>4.698951839192949E-4</v>
          </cell>
          <cell r="I361">
            <v>6.692848976089117E-4</v>
          </cell>
          <cell r="J361">
            <v>3.6602802535995541E-4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213.780499690292</v>
          </cell>
          <cell r="F362">
            <v>1.3927088912409199E-2</v>
          </cell>
          <cell r="G362">
            <v>4.0276932672172E-2</v>
          </cell>
          <cell r="H362">
            <v>1.8722254203888001E-2</v>
          </cell>
          <cell r="I362">
            <v>3.4120795722553103E-2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2.7300015091772747</v>
          </cell>
          <cell r="F363">
            <v>1.7785052333774585E-4</v>
          </cell>
          <cell r="G363">
            <v>5.1434105140252132E-4</v>
          </cell>
          <cell r="H363">
            <v>2.3908533428381766E-4</v>
          </cell>
          <cell r="I363">
            <v>4.3572647623074825E-4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2.7763701258479441</v>
          </cell>
          <cell r="F364">
            <v>1.8087128457674263E-4</v>
          </cell>
          <cell r="G364">
            <v>5.2307704769054459E-4</v>
          </cell>
          <cell r="H364">
            <v>2.4314615849205232E-4</v>
          </cell>
          <cell r="I364">
            <v>4.4312721717601331E-4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0.23806609309322799</v>
          </cell>
          <cell r="G365">
            <v>0.493885893201856</v>
          </cell>
          <cell r="H365">
            <v>0.41449322406172001</v>
          </cell>
          <cell r="I365">
            <v>28.181408031769301</v>
          </cell>
          <cell r="J365">
            <v>20.608446426275101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1.2202486738231353E-3</v>
          </cell>
          <cell r="G366">
            <v>2.3413036676687093E-3</v>
          </cell>
          <cell r="H366">
            <v>2.1486041311881746E-3</v>
          </cell>
          <cell r="I366">
            <v>0.15209990724596001</v>
          </cell>
          <cell r="J366">
            <v>0.11309166445594709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2.6250774918705542E-3</v>
          </cell>
          <cell r="G367">
            <v>4.9624873140012753E-3</v>
          </cell>
          <cell r="H367">
            <v>4.4404485377889016E-3</v>
          </cell>
          <cell r="I367">
            <v>0.3066932555943126</v>
          </cell>
          <cell r="J367">
            <v>0.22253521070363769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4.2210300193834798E-3</v>
          </cell>
          <cell r="G368">
            <v>8.7568420780470904E-3</v>
          </cell>
          <cell r="H368">
            <v>7.3491706393921993E-3</v>
          </cell>
          <cell r="I368">
            <v>0.49967035517321517</v>
          </cell>
          <cell r="J368">
            <v>0.36539798628147369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1.3299152524454599E-4</v>
          </cell>
          <cell r="G369">
            <v>4.0745338572648999E-5</v>
          </cell>
          <cell r="H369">
            <v>4.18292659380465E-7</v>
          </cell>
          <cell r="I369">
            <v>1.37832904320334E-7</v>
          </cell>
          <cell r="J369">
            <v>9.5004127592445206E-6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1.3299152524454599E-4</v>
          </cell>
          <cell r="G370">
            <v>1.7372085831826662E-4</v>
          </cell>
          <cell r="H370">
            <v>1.7409167267987583E-4</v>
          </cell>
          <cell r="I370">
            <v>1.1392337428199397E-2</v>
          </cell>
          <cell r="J370">
            <v>9.0004176628083726E-3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26.492980273171561</v>
          </cell>
          <cell r="F371">
            <v>1.464233060842219E-4</v>
          </cell>
          <cell r="G371">
            <v>1.58758448015961E-4</v>
          </cell>
          <cell r="H371">
            <v>9.3864128991394424E-5</v>
          </cell>
          <cell r="I371">
            <v>2.8307988752721691E-4</v>
          </cell>
          <cell r="J371">
            <v>1.0924998552158506E-4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26.492980273171561</v>
          </cell>
          <cell r="F372">
            <v>1.464233060842219E-4</v>
          </cell>
          <cell r="G372">
            <v>1.58758448015961E-4</v>
          </cell>
          <cell r="H372">
            <v>9.3864128991394424E-5</v>
          </cell>
          <cell r="I372">
            <v>2.8307988752721691E-4</v>
          </cell>
          <cell r="J372">
            <v>1.0924998552158506E-4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4.5573741303514299E-7</v>
          </cell>
          <cell r="F373">
            <v>3.8168906427313199E-7</v>
          </cell>
          <cell r="G373">
            <v>4.8328715012868502E-7</v>
          </cell>
          <cell r="H373">
            <v>5.6060518277874995E-7</v>
          </cell>
          <cell r="I373">
            <v>1.33128229598296E-6</v>
          </cell>
          <cell r="J373">
            <v>2.0355131084059498E-6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4.0260991037386891</v>
          </cell>
          <cell r="F374">
            <v>1.7427617749987689E-4</v>
          </cell>
          <cell r="G374">
            <v>1.7210985005977619E-4</v>
          </cell>
          <cell r="H374">
            <v>1.7081881928771026E-4</v>
          </cell>
          <cell r="I374">
            <v>1.7074293795982243E-4</v>
          </cell>
          <cell r="J374">
            <v>8.7618009001921848E-5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1.2423699733901828E-3</v>
          </cell>
          <cell r="F375">
            <v>1.0149621382385709E-3</v>
          </cell>
          <cell r="G375">
            <v>1.2422123410190597E-3</v>
          </cell>
          <cell r="H375">
            <v>6.4608299678307825E-4</v>
          </cell>
          <cell r="I375">
            <v>7.1897417600272864E-2</v>
          </cell>
          <cell r="J375">
            <v>2.024779930014255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1.2423699733901787E-3</v>
          </cell>
          <cell r="F376">
            <v>1.0149621382385676E-3</v>
          </cell>
          <cell r="G376">
            <v>1.2422123410190551E-3</v>
          </cell>
          <cell r="H376">
            <v>6.4608299678307608E-4</v>
          </cell>
          <cell r="I376">
            <v>7.1897417600272712E-2</v>
          </cell>
          <cell r="J376">
            <v>2.0247799300142497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1.4332282306362542E-3</v>
          </cell>
          <cell r="F377">
            <v>1.1709473605163627E-3</v>
          </cell>
          <cell r="G377">
            <v>1.4330464253139391E-3</v>
          </cell>
          <cell r="H377">
            <v>7.4550053222823974E-4</v>
          </cell>
          <cell r="I377">
            <v>8.2923523459046092E-2</v>
          </cell>
          <cell r="J377">
            <v>2.3352807349984452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1.4332282306362542E-3</v>
          </cell>
          <cell r="F378">
            <v>1.1709473605163627E-3</v>
          </cell>
          <cell r="G378">
            <v>1.4330464253139391E-3</v>
          </cell>
          <cell r="H378">
            <v>7.4550053222823974E-4</v>
          </cell>
          <cell r="I378">
            <v>8.2923523459046092E-2</v>
          </cell>
          <cell r="J378">
            <v>2.3352807349984452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2.12648266697506E-4</v>
          </cell>
          <cell r="F379">
            <v>3.2520309512538701E-7</v>
          </cell>
          <cell r="G379">
            <v>5.5033470224081204E-7</v>
          </cell>
          <cell r="H379">
            <v>7.0156478632274797E-7</v>
          </cell>
          <cell r="I379">
            <v>0.26341475470480202</v>
          </cell>
          <cell r="J379">
            <v>1.39836745814316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2.12648266697506E-4</v>
          </cell>
          <cell r="F380">
            <v>2.1292378884156234E-4</v>
          </cell>
          <cell r="G380">
            <v>2.1333744397370957E-4</v>
          </cell>
          <cell r="H380">
            <v>1.5670999206172741E-4</v>
          </cell>
          <cell r="I380">
            <v>0.26397153751555685</v>
          </cell>
          <cell r="J380">
            <v>1.5305688510001372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0.14080542312982183</v>
          </cell>
          <cell r="H381">
            <v>0.15584681448145712</v>
          </cell>
          <cell r="I381">
            <v>1.4212493673991207</v>
          </cell>
          <cell r="J381">
            <v>5.8670650343211026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0.14080542312982183</v>
          </cell>
          <cell r="H382">
            <v>0.15584681448145712</v>
          </cell>
          <cell r="I382">
            <v>1.4212493673991207</v>
          </cell>
          <cell r="J382">
            <v>5.8670650343211026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0.140805423129822</v>
          </cell>
          <cell r="H383">
            <v>0.15584681448145701</v>
          </cell>
          <cell r="I383">
            <v>1.42124936739912</v>
          </cell>
          <cell r="J383">
            <v>5.8670650343210999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4.4925373573062199E-2</v>
          </cell>
          <cell r="H384">
            <v>7.1795911377653002E-7</v>
          </cell>
          <cell r="I384">
            <v>0.17054061409472701</v>
          </cell>
          <cell r="J384">
            <v>1.3659823639823001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4.4925373573062199E-2</v>
          </cell>
          <cell r="H385">
            <v>4.4926091532175999E-2</v>
          </cell>
          <cell r="I385">
            <v>0.40970474361166498</v>
          </cell>
          <cell r="J385">
            <v>1.6913037435776499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4.2691801957957479E-2</v>
          </cell>
          <cell r="F386">
            <v>8.6721665275288091E-5</v>
          </cell>
          <cell r="G386">
            <v>1.4755066259877219E-3</v>
          </cell>
          <cell r="H386">
            <v>9.2889087695043233E-3</v>
          </cell>
          <cell r="I386">
            <v>4.3259371981254999E-2</v>
          </cell>
          <cell r="J386">
            <v>4.0156955107121688E-2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4.2691801957957576E-2</v>
          </cell>
          <cell r="F387">
            <v>8.6663889349055588E-5</v>
          </cell>
          <cell r="G387">
            <v>1.4739712392801397E-3</v>
          </cell>
          <cell r="H387">
            <v>9.2889087695043233E-3</v>
          </cell>
          <cell r="I387">
            <v>4.3259371981255137E-2</v>
          </cell>
          <cell r="J387">
            <v>4.0156955107121708E-2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5.6922402610564089E-2</v>
          </cell>
          <cell r="F388">
            <v>1.1410745429694775E-4</v>
          </cell>
          <cell r="G388">
            <v>1.9038795174027769E-3</v>
          </cell>
          <cell r="H388">
            <v>1.1611135961870534E-2</v>
          </cell>
          <cell r="I388">
            <v>5.0893378801475417E-2</v>
          </cell>
          <cell r="J388">
            <v>4.4618839007902124E-2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5.6922402610564089E-2</v>
          </cell>
          <cell r="F389">
            <v>1.1410745429694775E-4</v>
          </cell>
          <cell r="G389">
            <v>1.9038795174027769E-3</v>
          </cell>
          <cell r="H389">
            <v>1.1611135961870534E-2</v>
          </cell>
          <cell r="I389">
            <v>5.0893378801475417E-2</v>
          </cell>
          <cell r="J389">
            <v>4.4618839007902124E-2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3.1568486991132099E-3</v>
          </cell>
          <cell r="F390">
            <v>1.35901954773882E-5</v>
          </cell>
          <cell r="G390">
            <v>8.1519220956821894E-5</v>
          </cell>
          <cell r="H390">
            <v>8.67809433275477E-4</v>
          </cell>
          <cell r="I390">
            <v>4.7317957263481903E-5</v>
          </cell>
          <cell r="J390">
            <v>7.0134914433538703E-3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3.1568486991132099E-3</v>
          </cell>
          <cell r="F391">
            <v>3.1644153207780264E-3</v>
          </cell>
          <cell r="G391">
            <v>3.2373101338222941E-3</v>
          </cell>
          <cell r="H391">
            <v>4.0901099974819397E-3</v>
          </cell>
          <cell r="I391">
            <v>2.4158718426818999E-2</v>
          </cell>
          <cell r="J391">
            <v>1.7239865544239199E-2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7.6463588127783117E-6</v>
          </cell>
          <cell r="G392">
            <v>3.8175609450317936</v>
          </cell>
          <cell r="H392">
            <v>4.8982810678618787</v>
          </cell>
          <cell r="I392">
            <v>6.5828814849066806</v>
          </cell>
          <cell r="J392">
            <v>8.8468437127880062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7.6463588127783117E-6</v>
          </cell>
          <cell r="G393">
            <v>3.8175609450317936</v>
          </cell>
          <cell r="H393">
            <v>4.8982810678618787</v>
          </cell>
          <cell r="I393">
            <v>6.5828814849066806</v>
          </cell>
          <cell r="J393">
            <v>8.8468437127880062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7.64635881277831E-6</v>
          </cell>
          <cell r="G394">
            <v>3.81756094503179</v>
          </cell>
          <cell r="H394">
            <v>4.8982810678618796</v>
          </cell>
          <cell r="I394">
            <v>6.5828814849066797</v>
          </cell>
          <cell r="J394">
            <v>8.8468437127880009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2.671805129364E-6</v>
          </cell>
          <cell r="G395">
            <v>1.2180278286086199</v>
          </cell>
          <cell r="H395">
            <v>0.194000752187588</v>
          </cell>
          <cell r="I395">
            <v>0.26072228895554</v>
          </cell>
          <cell r="J395">
            <v>2.0599032234777299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2.671805129364E-6</v>
          </cell>
          <cell r="G396">
            <v>1.2180305004137499</v>
          </cell>
          <cell r="H396">
            <v>1.4120312526013401</v>
          </cell>
          <cell r="I396">
            <v>1.89765243994931</v>
          </cell>
          <cell r="J396">
            <v>2.5502867193567398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8.4397609644618541</v>
          </cell>
          <cell r="F397">
            <v>1.0782162456064154E-4</v>
          </cell>
          <cell r="G397">
            <v>0.42746706606694024</v>
          </cell>
          <cell r="H397">
            <v>1.8587900090195078E-2</v>
          </cell>
          <cell r="I397">
            <v>5.0360861743840413E-2</v>
          </cell>
          <cell r="J397">
            <v>4.0276306948671112E-2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8.4397609644618328</v>
          </cell>
          <cell r="F398">
            <v>1.0789350564368176E-4</v>
          </cell>
          <cell r="G398">
            <v>0.42791234426075947</v>
          </cell>
          <cell r="H398">
            <v>1.8587900090195078E-2</v>
          </cell>
          <cell r="I398">
            <v>5.0360861743840246E-2</v>
          </cell>
          <cell r="J398">
            <v>4.0276306948670959E-2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11.253014619282471</v>
          </cell>
          <cell r="F399">
            <v>1.419651389997201E-4</v>
          </cell>
          <cell r="G399">
            <v>0.5521449603364641</v>
          </cell>
          <cell r="H399">
            <v>2.3234875112741481E-2</v>
          </cell>
          <cell r="I399">
            <v>5.924807263981173E-2</v>
          </cell>
          <cell r="J399">
            <v>4.4751452165187125E-2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11.253014619282471</v>
          </cell>
          <cell r="F400">
            <v>1.419651389997201E-4</v>
          </cell>
          <cell r="G400">
            <v>0.5521449603364641</v>
          </cell>
          <cell r="H400">
            <v>2.3234875112741481E-2</v>
          </cell>
          <cell r="I400">
            <v>5.924807263981173E-2</v>
          </cell>
          <cell r="J400">
            <v>4.4751452165187125E-2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0.53456713767064501</v>
          </cell>
          <cell r="F401">
            <v>7.1414869470836601E-6</v>
          </cell>
          <cell r="G401">
            <v>9.1583276352155E-6</v>
          </cell>
          <cell r="H401">
            <v>7.4051879236275796E-6</v>
          </cell>
          <cell r="I401">
            <v>1.43104702254611E-2</v>
          </cell>
          <cell r="J401">
            <v>6.4977597622201697E-4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0.5352516872388221</v>
          </cell>
          <cell r="F402">
            <v>2.7487499199752019E-2</v>
          </cell>
          <cell r="G402">
            <v>2.743714140609288E-2</v>
          </cell>
          <cell r="H402">
            <v>3.6953188363681999E-3</v>
          </cell>
          <cell r="I402">
            <v>1.7716815614221542E-2</v>
          </cell>
          <cell r="J402">
            <v>1.246885509832424E-2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55.062583749256561</v>
          </cell>
          <cell r="F403">
            <v>1.3403052892819985E-3</v>
          </cell>
          <cell r="G403">
            <v>2.3060879748916397E-3</v>
          </cell>
          <cell r="H403">
            <v>7.4889811458746182E-4</v>
          </cell>
          <cell r="I403">
            <v>0.27534159505863848</v>
          </cell>
          <cell r="J403">
            <v>2.3456671535295985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59.929070420622303</v>
          </cell>
          <cell r="F404">
            <v>58.270913131324207</v>
          </cell>
          <cell r="G404">
            <v>61.911394174194761</v>
          </cell>
          <cell r="H404">
            <v>62.84771024580305</v>
          </cell>
          <cell r="I404">
            <v>66.450082280668397</v>
          </cell>
          <cell r="J404">
            <v>68.291774890102303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114.99165314812544</v>
          </cell>
          <cell r="F405">
            <v>58.272253436613525</v>
          </cell>
          <cell r="G405">
            <v>61.913700262169691</v>
          </cell>
          <cell r="H405">
            <v>62.848459143917701</v>
          </cell>
          <cell r="I405">
            <v>66.725423875727017</v>
          </cell>
          <cell r="J405">
            <v>70.637442043631893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1.79593159316765E-8</v>
          </cell>
          <cell r="F406">
            <v>1.8680221680083902E-8</v>
          </cell>
          <cell r="G406">
            <v>2.1486086023381199E-8</v>
          </cell>
          <cell r="H406">
            <v>2.5145638147928001E-8</v>
          </cell>
          <cell r="I406">
            <v>4.8944253389073602E-8</v>
          </cell>
          <cell r="J406">
            <v>8.3736681120671594E-8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4.3683888647882609</v>
          </cell>
          <cell r="G407">
            <v>4.3683888955885575</v>
          </cell>
          <cell r="H407">
            <v>4.3683889309095054</v>
          </cell>
          <cell r="I407">
            <v>4.3683890038239621</v>
          </cell>
          <cell r="J407">
            <v>4.3683890911642242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0.42833693717767723</v>
          </cell>
          <cell r="F408">
            <v>7.916104374559764E-2</v>
          </cell>
          <cell r="G408">
            <v>0.34465860628243039</v>
          </cell>
          <cell r="H408">
            <v>7.2650981830168007E-4</v>
          </cell>
          <cell r="I408">
            <v>0.59667220987214564</v>
          </cell>
          <cell r="J408">
            <v>8.3986691070732803E-5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1.1201802197486228</v>
          </cell>
          <cell r="F409">
            <v>0.20702075324802335</v>
          </cell>
          <cell r="G409">
            <v>0.90134592610106468</v>
          </cell>
          <cell r="H409">
            <v>1.8999573869977241E-3</v>
          </cell>
          <cell r="I409">
            <v>1.5604080553417889</v>
          </cell>
          <cell r="J409">
            <v>2.1964071247151902E-4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1.7561708879482409</v>
          </cell>
          <cell r="F410">
            <v>0.31658399326203907</v>
          </cell>
          <cell r="G410">
            <v>1.3283930889257778</v>
          </cell>
          <cell r="H410">
            <v>2.8135006008809717E-3</v>
          </cell>
          <cell r="I410">
            <v>1.9489060694388636</v>
          </cell>
          <cell r="J410">
            <v>3.2861940113145151E-4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6.6157168199082603E-8</v>
          </cell>
          <cell r="G411">
            <v>8.3072450530351202E-6</v>
          </cell>
          <cell r="H411">
            <v>3.2760660904503901E-7</v>
          </cell>
          <cell r="I411">
            <v>2.6683765439487198E-2</v>
          </cell>
          <cell r="J411">
            <v>9.3785788248619498E-8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1.5990418056337399E-2</v>
          </cell>
          <cell r="F412">
            <v>1.2849949798409005E-2</v>
          </cell>
          <cell r="G412">
            <v>1.2857767808740837E-2</v>
          </cell>
          <cell r="H412">
            <v>8.9355785185978032E-5</v>
          </cell>
          <cell r="I412">
            <v>2.675667794477048E-2</v>
          </cell>
          <cell r="J412">
            <v>1.4983988589300362E-5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1.2874901531210708E-3</v>
          </cell>
          <cell r="J413">
            <v>1.4799618651677468E-3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1.2874901531210708E-3</v>
          </cell>
          <cell r="J414">
            <v>1.4799618651677468E-3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1.33599007325559E-4</v>
          </cell>
          <cell r="J415">
            <v>8.0938899885241102E-5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1.3365784782162101E-4</v>
          </cell>
          <cell r="J416">
            <v>1.2669939843819799E-4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124.97713941564432</v>
          </cell>
          <cell r="F417">
            <v>139.8262933528664</v>
          </cell>
          <cell r="G417">
            <v>124.32687123409919</v>
          </cell>
          <cell r="H417">
            <v>127.70635448700763</v>
          </cell>
          <cell r="I417">
            <v>112.24897631884257</v>
          </cell>
          <cell r="J417">
            <v>63.819032689210736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126.29327834197531</v>
          </cell>
          <cell r="F418">
            <v>143.45056779117965</v>
          </cell>
          <cell r="G418">
            <v>127.27252317414487</v>
          </cell>
          <cell r="H418">
            <v>130.26079944554229</v>
          </cell>
          <cell r="I418">
            <v>113.67466304754667</v>
          </cell>
          <cell r="J418">
            <v>64.170261997771732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3.4887909095586499E-8</v>
          </cell>
          <cell r="F419">
            <v>3.6462443194266303E-8</v>
          </cell>
          <cell r="G419">
            <v>4.3194168881780803E-8</v>
          </cell>
          <cell r="H419">
            <v>5.2025755981643003E-8</v>
          </cell>
          <cell r="I419">
            <v>1.3131044572961301E-7</v>
          </cell>
          <cell r="J419">
            <v>4.1983261194150398E-7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15.30560921801883</v>
          </cell>
          <cell r="I420">
            <v>15.305609350535478</v>
          </cell>
          <cell r="J420">
            <v>15.305609609325613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12.240001019784085</v>
          </cell>
          <cell r="F421">
            <v>12.24266644978006</v>
          </cell>
          <cell r="G421">
            <v>12.247360426459862</v>
          </cell>
          <cell r="H421">
            <v>12.255500488538539</v>
          </cell>
          <cell r="I421">
            <v>12.271802921526183</v>
          </cell>
          <cell r="J421">
            <v>12.288136167789322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12.240001019784085</v>
          </cell>
          <cell r="F422">
            <v>12.24266644978006</v>
          </cell>
          <cell r="G422">
            <v>12.247360426459862</v>
          </cell>
          <cell r="H422">
            <v>12.255500488538539</v>
          </cell>
          <cell r="I422">
            <v>12.271802921526183</v>
          </cell>
          <cell r="J422">
            <v>12.288136167789322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3.8202278872659119E-6</v>
          </cell>
          <cell r="F424">
            <v>5.0190523174829474E-6</v>
          </cell>
          <cell r="G424">
            <v>5.2120736436431536E-6</v>
          </cell>
          <cell r="H424">
            <v>2.8008664495082585E-4</v>
          </cell>
          <cell r="I424">
            <v>6.6440060223159868E-4</v>
          </cell>
          <cell r="J424">
            <v>2.5996423850355741E-4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3.8202278872659026E-6</v>
          </cell>
          <cell r="F425">
            <v>5.0223983523612599E-6</v>
          </cell>
          <cell r="G425">
            <v>5.2175028870219471E-6</v>
          </cell>
          <cell r="H425">
            <v>2.8008664495082585E-4</v>
          </cell>
          <cell r="I425">
            <v>6.6440060223159618E-4</v>
          </cell>
          <cell r="J425">
            <v>2.5996423850355719E-4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3.0501305903664722E-6</v>
          </cell>
          <cell r="F426">
            <v>3.6238237279965022E-6</v>
          </cell>
          <cell r="G426">
            <v>3.86476060199496E-6</v>
          </cell>
          <cell r="H426">
            <v>3.5010830619066859E-4</v>
          </cell>
          <cell r="I426">
            <v>7.8164776733355488E-4</v>
          </cell>
          <cell r="J426">
            <v>2.8884915389523004E-4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3.0501305903664722E-6</v>
          </cell>
          <cell r="F427">
            <v>3.6238237279965022E-6</v>
          </cell>
          <cell r="G427">
            <v>3.86476060199496E-6</v>
          </cell>
          <cell r="H427">
            <v>3.5010830619066859E-4</v>
          </cell>
          <cell r="I427">
            <v>7.8164776733355488E-4</v>
          </cell>
          <cell r="J427">
            <v>2.8884915389523004E-4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5.3349868250571197E-4</v>
          </cell>
          <cell r="F428">
            <v>1.24647991365808E-5</v>
          </cell>
          <cell r="G428">
            <v>1.9001907788963198E-5</v>
          </cell>
          <cell r="H428">
            <v>1.5071127382563201E-5</v>
          </cell>
          <cell r="I428">
            <v>4.39051181183866E-5</v>
          </cell>
          <cell r="J428">
            <v>8.7372960208758997E-5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5.3349868250571197E-4</v>
          </cell>
          <cell r="F429">
            <v>5.4445797496502899E-4</v>
          </cell>
          <cell r="G429">
            <v>5.5954583141720206E-4</v>
          </cell>
          <cell r="H429">
            <v>5.6834911307063706E-4</v>
          </cell>
          <cell r="I429">
            <v>7.5452692227064282E-4</v>
          </cell>
          <cell r="J429">
            <v>4.1312727970904862E-4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0.18406438258085911</v>
          </cell>
          <cell r="F430">
            <v>1.8413001538665239</v>
          </cell>
          <cell r="G430">
            <v>5.0783858785493372E-4</v>
          </cell>
          <cell r="H430">
            <v>2.0828328311704264E-4</v>
          </cell>
          <cell r="I430">
            <v>1.3269985311514592E-4</v>
          </cell>
          <cell r="J430">
            <v>1.1013343965034615E-6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15.8762542437028</v>
          </cell>
          <cell r="F431">
            <v>158.81915323249501</v>
          </cell>
          <cell r="G431">
            <v>4.3803012959370703E-2</v>
          </cell>
          <cell r="H431">
            <v>1.7965226683802599E-2</v>
          </cell>
          <cell r="I431">
            <v>1.1445867889365101E-2</v>
          </cell>
          <cell r="J431">
            <v>9.4994287547960695E-5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0.21541728960248069</v>
          </cell>
          <cell r="F432">
            <v>2.1549410207936912</v>
          </cell>
          <cell r="G432">
            <v>5.9434210256948067E-4</v>
          </cell>
          <cell r="H432">
            <v>2.4376155608958801E-4</v>
          </cell>
          <cell r="I432">
            <v>1.5530349917727468E-4</v>
          </cell>
          <cell r="J432">
            <v>1.2889319884390869E-6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1.56501425810404E-4</v>
          </cell>
          <cell r="F433">
            <v>0.193819616092618</v>
          </cell>
          <cell r="G433">
            <v>1.53449650931164E-6</v>
          </cell>
          <cell r="H433">
            <v>1.6366600531472501E-6</v>
          </cell>
          <cell r="I433">
            <v>4.1439032364008301E-6</v>
          </cell>
          <cell r="J433">
            <v>9.6781989632517299E-5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3.9730077451210127E-2</v>
          </cell>
          <cell r="F434">
            <v>0.23354917336228867</v>
          </cell>
          <cell r="G434">
            <v>1.0078443460203867E-3</v>
          </cell>
          <cell r="H434">
            <v>7.5379107324291539E-4</v>
          </cell>
          <cell r="I434">
            <v>3.8348119944600634E-4</v>
          </cell>
          <cell r="J434">
            <v>1.0174766047565943E-4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1.3844109537942864E-2</v>
          </cell>
          <cell r="I435">
            <v>1.6513700306812129</v>
          </cell>
          <cell r="J435">
            <v>8.2705216970215627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1.6843141912963193E-4</v>
          </cell>
          <cell r="I436">
            <v>1.6064716226791057E-3</v>
          </cell>
          <cell r="J436">
            <v>4.1906236086861591E-4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1.0950068027195721E-4</v>
          </cell>
          <cell r="I437">
            <v>2.4229471802933189E-3</v>
          </cell>
          <cell r="J437">
            <v>4.6404137352244268E-4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5.1278822369209168E-5</v>
          </cell>
          <cell r="I438">
            <v>2.011374692821529E-4</v>
          </cell>
          <cell r="J438">
            <v>2.5405915630011646E-4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9.8635380702774772E-5</v>
          </cell>
          <cell r="I439">
            <v>1.6612057595717165E-4</v>
          </cell>
          <cell r="J439">
            <v>8.8240114725725958E-5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1.3217978205547938E-3</v>
          </cell>
          <cell r="I440">
            <v>0.54712790823107693</v>
          </cell>
          <cell r="J440">
            <v>2.5944165126956604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9.3763217465789544E-4</v>
          </cell>
          <cell r="I441">
            <v>0.22831028000209244</v>
          </cell>
          <cell r="J441">
            <v>1.3973676195491038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1.7890592838720304E-3</v>
          </cell>
          <cell r="I442">
            <v>0.31342659366523912</v>
          </cell>
          <cell r="J442">
            <v>1.3136265299750514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9.1950383773292405E-4</v>
          </cell>
          <cell r="I443">
            <v>0.23743200139994725</v>
          </cell>
          <cell r="J443">
            <v>1.3291502825857686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3.9809596920053531E-4</v>
          </cell>
          <cell r="I444">
            <v>6.0900659261563499E-4</v>
          </cell>
          <cell r="J444">
            <v>5.9823186140368532E-4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5.2133593599007652E-5</v>
          </cell>
          <cell r="I445">
            <v>1.3625090391126775E-4</v>
          </cell>
          <cell r="J445">
            <v>1.3949544352872715E-4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1.6302020888867904E-3</v>
          </cell>
          <cell r="I446">
            <v>0.28111444842795869</v>
          </cell>
          <cell r="J446">
            <v>1.6102406325538401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3.8064709870244841E-4</v>
          </cell>
          <cell r="I447">
            <v>1.3756197158190278E-3</v>
          </cell>
          <cell r="J447">
            <v>3.1800852995350442E-4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3.866962956600981E-5</v>
          </cell>
          <cell r="I448">
            <v>6.4289841763827535E-3</v>
          </cell>
          <cell r="J448">
            <v>5.6391650085121751E-3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9.6354945962036777E-4</v>
          </cell>
          <cell r="I449">
            <v>1.6692662693574001E-3</v>
          </cell>
          <cell r="J449">
            <v>9.8387054365588829E-4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1.3379468096902643E-3</v>
          </cell>
          <cell r="I450">
            <v>2.9692762056039179E-3</v>
          </cell>
          <cell r="J450">
            <v>1.7204648550276879E-3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1.3733618825422869E-3</v>
          </cell>
          <cell r="I451">
            <v>3.4511258478963436E-3</v>
          </cell>
          <cell r="J451">
            <v>2.7488631958755517E-3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4.2066093401879276E-5</v>
          </cell>
          <cell r="I452">
            <v>7.1070833732483424E-5</v>
          </cell>
          <cell r="J452">
            <v>5.0052774052831002E-5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4.7822175348830756E-5</v>
          </cell>
          <cell r="I453">
            <v>5.5621134773505203E-5</v>
          </cell>
          <cell r="J453">
            <v>4.2280729728641142E-5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5.4479947395596603E-5</v>
          </cell>
          <cell r="I454">
            <v>2.9718246964084002E-5</v>
          </cell>
          <cell r="J454">
            <v>2.4273208455520338E-5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5.7802932585378543E-5</v>
          </cell>
          <cell r="I455">
            <v>7.8417189867348397E-5</v>
          </cell>
          <cell r="J455">
            <v>5.5729415838598115E-5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2.039448502642237E-4</v>
          </cell>
          <cell r="I456">
            <v>2.4849478152857854E-4</v>
          </cell>
          <cell r="J456">
            <v>1.4113371951146876E-4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1.8989655807243272E-3</v>
          </cell>
          <cell r="I457">
            <v>2.2462356090669818E-2</v>
          </cell>
          <cell r="J457">
            <v>1.2057354450727828E-2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1.4387568513307199E-3</v>
          </cell>
          <cell r="I458">
            <v>1.0375760523620801</v>
          </cell>
          <cell r="J458">
            <v>0.68588169587049197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1.4387568513307199E-3</v>
          </cell>
          <cell r="I459">
            <v>1.2668063348924494</v>
          </cell>
          <cell r="J459">
            <v>1.5354323177785183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1.1839504274270882</v>
          </cell>
          <cell r="F460">
            <v>1.3009113465956883E-4</v>
          </cell>
          <cell r="G460">
            <v>6.3955433805466171E-4</v>
          </cell>
          <cell r="H460">
            <v>1.4587889557488145E-4</v>
          </cell>
          <cell r="I460">
            <v>2.5862515257086828E-4</v>
          </cell>
          <cell r="J460">
            <v>8.1058972397532987E-5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1.1839504274270882</v>
          </cell>
          <cell r="F461">
            <v>1.3009113465956883E-4</v>
          </cell>
          <cell r="G461">
            <v>6.3955433805466171E-4</v>
          </cell>
          <cell r="H461">
            <v>1.4587889557488145E-4</v>
          </cell>
          <cell r="I461">
            <v>2.5862515257086828E-4</v>
          </cell>
          <cell r="J461">
            <v>8.1058972397532987E-5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143.94602456657853</v>
          </cell>
          <cell r="F462">
            <v>104.86813438732422</v>
          </cell>
          <cell r="G462">
            <v>99.687337866628056</v>
          </cell>
          <cell r="H462">
            <v>130.28921125198499</v>
          </cell>
          <cell r="I462">
            <v>128.21910482101055</v>
          </cell>
          <cell r="J462">
            <v>94.264521209642979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31.727019473990396</v>
          </cell>
          <cell r="F463">
            <v>70.22375052235968</v>
          </cell>
          <cell r="G463">
            <v>70.467566652511579</v>
          </cell>
          <cell r="H463">
            <v>43.038145120082916</v>
          </cell>
          <cell r="I463">
            <v>29.678513165123153</v>
          </cell>
          <cell r="J463">
            <v>25.62540944202949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8.0783454240922672E-3</v>
          </cell>
          <cell r="F464">
            <v>7.9814610128917357E-4</v>
          </cell>
          <cell r="G464">
            <v>1.3000417486089886E-3</v>
          </cell>
          <cell r="H464">
            <v>4.6326567397152191E-4</v>
          </cell>
          <cell r="I464">
            <v>0.81959613862777392</v>
          </cell>
          <cell r="J464">
            <v>2.5928385215736593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179.36144278625073</v>
          </cell>
          <cell r="F465">
            <v>183.34428315814185</v>
          </cell>
          <cell r="G465">
            <v>177.589702389612</v>
          </cell>
          <cell r="H465">
            <v>179.91458345853835</v>
          </cell>
          <cell r="I465">
            <v>162.97342823316029</v>
          </cell>
          <cell r="J465">
            <v>124.42651382003216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4.6760105041651998E-8</v>
          </cell>
          <cell r="F466">
            <v>4.8906909749425598E-8</v>
          </cell>
          <cell r="G466">
            <v>5.7905277814356097E-8</v>
          </cell>
          <cell r="H466">
            <v>7.0160703378326799E-8</v>
          </cell>
          <cell r="I466">
            <v>1.7579150982801E-7</v>
          </cell>
          <cell r="J466">
            <v>5.6187841275477603E-7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13.914190212897884</v>
          </cell>
          <cell r="I467">
            <v>13.914190390974097</v>
          </cell>
          <cell r="J467">
            <v>13.914190737412294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0.90177462165015576</v>
          </cell>
          <cell r="F468">
            <v>9.908597608483632E-5</v>
          </cell>
          <cell r="G468">
            <v>4.8712670553047741E-4</v>
          </cell>
          <cell r="H468">
            <v>1.1111097459516106E-4</v>
          </cell>
          <cell r="I468">
            <v>1.9698594950097378E-4</v>
          </cell>
          <cell r="J468">
            <v>6.1739852000380565E-5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1.1839504274270882</v>
          </cell>
          <cell r="F469">
            <v>1.3009113465956883E-4</v>
          </cell>
          <cell r="G469">
            <v>6.3955433805466171E-4</v>
          </cell>
          <cell r="H469">
            <v>1.4587889557488145E-4</v>
          </cell>
          <cell r="I469">
            <v>2.5862515257086828E-4</v>
          </cell>
          <cell r="J469">
            <v>8.1058972397532987E-5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3.8669017572950797E-6</v>
          </cell>
          <cell r="F470">
            <v>2.5622799015726898E-6</v>
          </cell>
          <cell r="G470">
            <v>2.3707274836392002E-6</v>
          </cell>
          <cell r="H470">
            <v>3.35349468149784E-6</v>
          </cell>
          <cell r="I470">
            <v>4.7428846689801397E-6</v>
          </cell>
          <cell r="J470">
            <v>2.03752797001551E-6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0.11438267514754641</v>
          </cell>
          <cell r="F471">
            <v>9.7909821780486905E-4</v>
          </cell>
          <cell r="G471">
            <v>9.4802344864149124E-4</v>
          </cell>
          <cell r="H471">
            <v>4.140933761371049E-4</v>
          </cell>
          <cell r="I471">
            <v>1.7519770075048746E-4</v>
          </cell>
          <cell r="J471">
            <v>1.3807831303773563E-4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6.5743530021301941E-2</v>
          </cell>
          <cell r="J472">
            <v>3.0051048576867547E-2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8.3823000777159901E-2</v>
          </cell>
          <cell r="J473">
            <v>3.9817639364349518E-2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9.2698377330035697</v>
          </cell>
          <cell r="J474">
            <v>4.2371978493383304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0.1643588250532548</v>
          </cell>
          <cell r="J475">
            <v>7.5127621442168863E-2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2.5227647076067599E-3</v>
          </cell>
          <cell r="J476">
            <v>4.75221766826263E-7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2.5227647076067599E-3</v>
          </cell>
          <cell r="J477">
            <v>2.5232036373879444E-3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260.31687290146942</v>
          </cell>
          <cell r="F478">
            <v>119.5174393944525</v>
          </cell>
          <cell r="G478">
            <v>116.63401277140387</v>
          </cell>
          <cell r="H478">
            <v>145.42717869830807</v>
          </cell>
          <cell r="I478">
            <v>143.55938659868607</v>
          </cell>
          <cell r="J478">
            <v>137.29821032015849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3.1066864844239647E-2</v>
          </cell>
          <cell r="F479">
            <v>6.8979565985578838E-4</v>
          </cell>
          <cell r="G479">
            <v>1.1899002851755204E-3</v>
          </cell>
          <cell r="H479">
            <v>4.0904484559693048E-4</v>
          </cell>
          <cell r="I479">
            <v>6.1426391124330204E-4</v>
          </cell>
          <cell r="J479">
            <v>0.81710142861601032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268.57070746445606</v>
          </cell>
          <cell r="F480">
            <v>125.17051869960322</v>
          </cell>
          <cell r="G480">
            <v>121.88608756038633</v>
          </cell>
          <cell r="H480">
            <v>151.42684525677686</v>
          </cell>
          <cell r="I480">
            <v>148.4121926536059</v>
          </cell>
          <cell r="J480">
            <v>141.76867026722414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2.5045199223704799E-7</v>
          </cell>
          <cell r="F481">
            <v>2.7029859281174403E-7</v>
          </cell>
          <cell r="G481">
            <v>3.1203294742766399E-7</v>
          </cell>
          <cell r="H481">
            <v>3.59857310681821E-7</v>
          </cell>
          <cell r="I481">
            <v>8.1260519549321697E-7</v>
          </cell>
          <cell r="J481">
            <v>2.55087838160372E-6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12.649264036345384</v>
          </cell>
          <cell r="I482">
            <v>12.649264981041844</v>
          </cell>
          <cell r="J482">
            <v>12.649266568504586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2267.7887123872702</v>
          </cell>
          <cell r="F483">
            <v>2050.22310033756</v>
          </cell>
          <cell r="G483">
            <v>1968.39136898682</v>
          </cell>
          <cell r="H483">
            <v>1390.7062136668401</v>
          </cell>
          <cell r="I483">
            <v>462.22115274760699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30.256634979916395</v>
          </cell>
          <cell r="F484">
            <v>27.353893965282669</v>
          </cell>
          <cell r="G484">
            <v>26.262173222136578</v>
          </cell>
          <cell r="H484">
            <v>18.554780874836034</v>
          </cell>
          <cell r="I484">
            <v>6.1671666870934505</v>
          </cell>
          <cell r="J484">
            <v>0.85206232194914733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30.770538838361826</v>
          </cell>
          <cell r="F485">
            <v>27.81849525559787</v>
          </cell>
          <cell r="G485">
            <v>26.708159687745166</v>
          </cell>
          <cell r="H485">
            <v>18.869826508369627</v>
          </cell>
          <cell r="I485">
            <v>6.2716574321249317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7.2327465847813857E-5</v>
          </cell>
          <cell r="H486">
            <v>1.0439782705223313E-4</v>
          </cell>
          <cell r="I486">
            <v>2.5780687550776396E-4</v>
          </cell>
          <cell r="J486">
            <v>0.86653383546587348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9.2701246986578205</v>
          </cell>
          <cell r="F487">
            <v>9.2701039190781902</v>
          </cell>
          <cell r="G487">
            <v>6.6151343491213599E-2</v>
          </cell>
          <cell r="H487">
            <v>3.3561013478131202E-2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0.10000134518508978</v>
          </cell>
          <cell r="F488">
            <v>0.10000112102565469</v>
          </cell>
          <cell r="G488">
            <v>7.136067259030603E-4</v>
          </cell>
          <cell r="H488">
            <v>3.6203898034661538E-4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0.10000134518508978</v>
          </cell>
          <cell r="F489">
            <v>0.10000112102565469</v>
          </cell>
          <cell r="G489">
            <v>7.136067259030603E-4</v>
          </cell>
          <cell r="H489">
            <v>3.6203898034661538E-4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54.392401015362587</v>
          </cell>
          <cell r="F490">
            <v>43.519423348061139</v>
          </cell>
          <cell r="G490">
            <v>53.298465977967552</v>
          </cell>
          <cell r="H490">
            <v>52.205394191731664</v>
          </cell>
          <cell r="I490">
            <v>50.01926868065155</v>
          </cell>
          <cell r="J490">
            <v>47.833209984821963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54.392401015362587</v>
          </cell>
          <cell r="F491">
            <v>43.519423348061139</v>
          </cell>
          <cell r="G491">
            <v>53.298465977967552</v>
          </cell>
          <cell r="H491">
            <v>52.205394191731664</v>
          </cell>
          <cell r="I491">
            <v>50.01926868065155</v>
          </cell>
          <cell r="J491">
            <v>47.833209984821963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3.7303565102782592</v>
          </cell>
          <cell r="G493">
            <v>3.8435852872631693</v>
          </cell>
          <cell r="H493">
            <v>13.44831779369917</v>
          </cell>
          <cell r="I493">
            <v>15.689893703236566</v>
          </cell>
          <cell r="J493">
            <v>20.501286807167862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1.2434521700927523</v>
          </cell>
          <cell r="G494">
            <v>1.2811950957543896</v>
          </cell>
          <cell r="H494">
            <v>4.4827725978997224</v>
          </cell>
          <cell r="I494">
            <v>5.2299645677455207</v>
          </cell>
          <cell r="J494">
            <v>6.8337622690559598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0.229717838272469</v>
          </cell>
          <cell r="G495">
            <v>6.9748009692939001E-3</v>
          </cell>
          <cell r="H495">
            <v>0.59138328429433495</v>
          </cell>
          <cell r="I495">
            <v>0.16209708915882701</v>
          </cell>
          <cell r="J495">
            <v>0.88260935613396096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0.229717838272469</v>
          </cell>
          <cell r="G496">
            <v>0.23669255226173846</v>
          </cell>
          <cell r="H496">
            <v>0.82807563817739605</v>
          </cell>
          <cell r="I496">
            <v>0.97123722476218621</v>
          </cell>
          <cell r="J496">
            <v>1.2715368383120034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7.120001021753299</v>
          </cell>
          <cell r="F497">
            <v>7.6289068488853991</v>
          </cell>
          <cell r="G497">
            <v>7.3111253410140034</v>
          </cell>
          <cell r="H497">
            <v>8.3794302728832548</v>
          </cell>
          <cell r="I497">
            <v>10.299361136736676</v>
          </cell>
          <cell r="J497">
            <v>12.609225704247621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7.7403368013171354</v>
          </cell>
          <cell r="F498">
            <v>8.2914018019021878</v>
          </cell>
          <cell r="G498">
            <v>7.9428928870550051</v>
          </cell>
          <cell r="H498">
            <v>9.0975369763569631</v>
          </cell>
          <cell r="I498">
            <v>11.167344360994798</v>
          </cell>
          <cell r="J498">
            <v>13.653973980042251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0.79547236415837597</v>
          </cell>
          <cell r="F499">
            <v>1.10407180015509E-8</v>
          </cell>
          <cell r="G499">
            <v>1.26180017757035E-8</v>
          </cell>
          <cell r="H499">
            <v>1.4545565423515E-8</v>
          </cell>
          <cell r="I499">
            <v>2.7288550847363901E-8</v>
          </cell>
          <cell r="J499">
            <v>3.9487602333893097E-8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0.79547236415837597</v>
          </cell>
          <cell r="F500">
            <v>0.79547237519909397</v>
          </cell>
          <cell r="G500">
            <v>0.79547238781709595</v>
          </cell>
          <cell r="H500">
            <v>0.79547240236266104</v>
          </cell>
          <cell r="I500">
            <v>0.79547245093678298</v>
          </cell>
          <cell r="J500">
            <v>0.79547249042438595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5.7278235403318458E-4</v>
          </cell>
          <cell r="I501">
            <v>1.9252890501141842</v>
          </cell>
          <cell r="J501">
            <v>8.3634322008379058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5.7714603225627508E-4</v>
          </cell>
          <cell r="I502">
            <v>1.9399566491454421</v>
          </cell>
          <cell r="J502">
            <v>8.4271480725090786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7.5558753715558306E-5</v>
          </cell>
          <cell r="I503">
            <v>2.98303409883804E-3</v>
          </cell>
          <cell r="J503">
            <v>0.25911120891304501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7.5558753715558306E-5</v>
          </cell>
          <cell r="I504">
            <v>0.104239900997414</v>
          </cell>
          <cell r="J504">
            <v>0.36335110991045799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1.2875826094654832</v>
          </cell>
          <cell r="G505">
            <v>2.1030567270438181</v>
          </cell>
          <cell r="H505">
            <v>2.6984150111189544</v>
          </cell>
          <cell r="I505">
            <v>3.626451199413256</v>
          </cell>
          <cell r="J505">
            <v>4.8736510069796655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1.2875826094654832</v>
          </cell>
          <cell r="G506">
            <v>2.1030567270438181</v>
          </cell>
          <cell r="H506">
            <v>2.6984150111189544</v>
          </cell>
          <cell r="I506">
            <v>3.626451199413256</v>
          </cell>
          <cell r="J506">
            <v>4.8736510069796655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1.2875826094654801</v>
          </cell>
          <cell r="G507">
            <v>2.1030567270438199</v>
          </cell>
          <cell r="H507">
            <v>2.69841501111895</v>
          </cell>
          <cell r="I507">
            <v>3.6264511994132498</v>
          </cell>
          <cell r="J507">
            <v>4.8736510069796699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1.23292046011902E-8</v>
          </cell>
          <cell r="G508">
            <v>0.18785282995107799</v>
          </cell>
          <cell r="H508">
            <v>0.118597970374058</v>
          </cell>
          <cell r="I508">
            <v>0.36861782222925599</v>
          </cell>
          <cell r="J508">
            <v>0.83626535163472904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0.43894532980561762</v>
          </cell>
          <cell r="G509">
            <v>0.67100084228028201</v>
          </cell>
          <cell r="H509">
            <v>0.77787402491382207</v>
          </cell>
          <cell r="I509">
            <v>1.04539980930461</v>
          </cell>
          <cell r="J509">
            <v>1.40493113555704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1.4500010215895895</v>
          </cell>
          <cell r="F510">
            <v>3.8017788805413724</v>
          </cell>
          <cell r="G510">
            <v>3.8016347422239467</v>
          </cell>
          <cell r="H510">
            <v>1.0186382153346665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1.4500010215895895</v>
          </cell>
          <cell r="F511">
            <v>3.8017788805413724</v>
          </cell>
          <cell r="G511">
            <v>3.8016347422239467</v>
          </cell>
          <cell r="H511">
            <v>1.0186382153346665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54.231270403957382</v>
          </cell>
          <cell r="J513">
            <v>1679.5783454339542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-54.231270403957403</v>
          </cell>
          <cell r="J514">
            <v>-1679.5783454339501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0.38606543668451837</v>
          </cell>
          <cell r="J515">
            <v>12.450780750079749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0.18250366097813567</v>
          </cell>
          <cell r="J516">
            <v>5.8858236273104163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0.54544730311218459</v>
          </cell>
          <cell r="J517">
            <v>16.858438138017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1.0815880473191101E-2</v>
          </cell>
          <cell r="J518">
            <v>0.24191724711130499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1.0815880473191101E-2</v>
          </cell>
          <cell r="J519">
            <v>0.249766694160932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2.8879376264297886E-6</v>
          </cell>
          <cell r="G520">
            <v>3.1200625951986948E-6</v>
          </cell>
          <cell r="H520">
            <v>1.6906502532924581E-6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1.1203066618255596E-4</v>
          </cell>
          <cell r="G521">
            <v>1.1580232929172152E-4</v>
          </cell>
          <cell r="H521">
            <v>8.0339612599209889E-5</v>
          </cell>
          <cell r="I521">
            <v>3.7877612322350305E-5</v>
          </cell>
          <cell r="J521">
            <v>3.2816982440186067E-5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1.3443679941906718E-5</v>
          </cell>
          <cell r="G522">
            <v>1.3896279515006588E-5</v>
          </cell>
          <cell r="H522">
            <v>9.6407535119051891E-6</v>
          </cell>
          <cell r="I522">
            <v>4.5453134786820338E-6</v>
          </cell>
          <cell r="J522">
            <v>3.6678349709825945E-6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1.5124139934645061E-4</v>
          </cell>
          <cell r="G523">
            <v>1.5633314454382424E-4</v>
          </cell>
          <cell r="H523">
            <v>1.0845847700893334E-4</v>
          </cell>
          <cell r="I523">
            <v>5.1134776635172882E-5</v>
          </cell>
          <cell r="J523">
            <v>4.4302926294251192E-5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3.6921812336164399E-7</v>
          </cell>
          <cell r="F524">
            <v>1.1356292028482401E-5</v>
          </cell>
          <cell r="G524">
            <v>2.6377953067908102E-7</v>
          </cell>
          <cell r="H524">
            <v>1.7272747610576399E-7</v>
          </cell>
          <cell r="I524">
            <v>1.27653449973835E-6</v>
          </cell>
          <cell r="J524">
            <v>2.5596282331200299E-6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3.6921812336164399E-7</v>
          </cell>
          <cell r="F525">
            <v>1.1706804467924096E-5</v>
          </cell>
          <cell r="G525">
            <v>1.1913091071291422E-5</v>
          </cell>
          <cell r="H525">
            <v>1.1939833439700877E-5</v>
          </cell>
          <cell r="I525">
            <v>9.7642561888906091E-6</v>
          </cell>
          <cell r="J525">
            <v>5.7415433758336671E-6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4514.4821421013803</v>
          </cell>
          <cell r="F526">
            <v>3846.5256950361099</v>
          </cell>
          <cell r="G526">
            <v>3290.9246488751901</v>
          </cell>
          <cell r="H526">
            <v>3169.3863629666298</v>
          </cell>
          <cell r="I526">
            <v>1907.05989840798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60.231818577632538</v>
          </cell>
          <cell r="F527">
            <v>51.320003164255233</v>
          </cell>
          <cell r="G527">
            <v>43.907294459045879</v>
          </cell>
          <cell r="H527">
            <v>42.285770297714329</v>
          </cell>
          <cell r="I527">
            <v>25.444073587244553</v>
          </cell>
          <cell r="J527">
            <v>7.2255158774807361E-4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61.254845890113764</v>
          </cell>
          <cell r="F528">
            <v>52.19166479017791</v>
          </cell>
          <cell r="G528">
            <v>44.652980310382524</v>
          </cell>
          <cell r="H528">
            <v>43.003885521935317</v>
          </cell>
          <cell r="I528">
            <v>25.875982339321332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7.2157691349430443E-5</v>
          </cell>
          <cell r="H529">
            <v>1.0146985025908977E-4</v>
          </cell>
          <cell r="I529">
            <v>2.5455923034737698E-4</v>
          </cell>
          <cell r="J529">
            <v>7.3399800947529807E-4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71.694108751690351</v>
          </cell>
          <cell r="F530">
            <v>35.37374575981741</v>
          </cell>
          <cell r="G530">
            <v>54.84910540415185</v>
          </cell>
          <cell r="H530">
            <v>31.043728175767107</v>
          </cell>
          <cell r="I530">
            <v>14.116244833309997</v>
          </cell>
          <cell r="J530">
            <v>21.92345567785615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71.694108751690351</v>
          </cell>
          <cell r="F531">
            <v>35.37374575981741</v>
          </cell>
          <cell r="G531">
            <v>54.84910540415185</v>
          </cell>
          <cell r="H531">
            <v>31.043728175767107</v>
          </cell>
          <cell r="I531">
            <v>14.116244833309997</v>
          </cell>
          <cell r="J531">
            <v>21.92345567785615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6.6916742304480198E-7</v>
          </cell>
          <cell r="F532">
            <v>6.3645512749836499E-7</v>
          </cell>
          <cell r="G532">
            <v>8.0926936957649897E-7</v>
          </cell>
          <cell r="H532">
            <v>4.9204814349948596E-7</v>
          </cell>
          <cell r="I532">
            <v>6.3304693651841097E-7</v>
          </cell>
          <cell r="J532">
            <v>9.3309085363670701E-7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3.7499994468760915</v>
          </cell>
          <cell r="F533">
            <v>3.7499990372813126</v>
          </cell>
          <cell r="G533">
            <v>3.7499988657477821</v>
          </cell>
          <cell r="H533">
            <v>3.7499992980994223</v>
          </cell>
          <cell r="I533">
            <v>2.3999999663304239</v>
          </cell>
          <cell r="J533">
            <v>2.3999999999005226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0.24302871698405593</v>
          </cell>
          <cell r="J534">
            <v>2833.7857124495199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-0.24302871698405601</v>
          </cell>
          <cell r="J535">
            <v>-2833.7857124495199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5.3863507526742465E-4</v>
          </cell>
          <cell r="J536">
            <v>6.2806420552232094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2.4951254320191465E-3</v>
          </cell>
          <cell r="J537">
            <v>23.650601345003242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6.4906593681593407E-5</v>
          </cell>
          <cell r="J538">
            <v>0.36384649033815197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6.4906593681593407E-5</v>
          </cell>
          <cell r="J539">
            <v>0.36391137649437882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3.9601021748840393E-2</v>
          </cell>
          <cell r="F540">
            <v>4.5894134416330041E-5</v>
          </cell>
          <cell r="G540">
            <v>1.0517418608376387E-3</v>
          </cell>
          <cell r="H540">
            <v>1.8599410713168336E-4</v>
          </cell>
          <cell r="I540">
            <v>5.6310531702991366E-4</v>
          </cell>
          <cell r="J540">
            <v>2.3582946599164436E-6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8.5005706177535991</v>
          </cell>
          <cell r="F541">
            <v>4.86978527757434E-2</v>
          </cell>
          <cell r="G541">
            <v>0.26669560823211302</v>
          </cell>
          <cell r="H541">
            <v>5.1809678998277701E-2</v>
          </cell>
          <cell r="I541">
            <v>0.136835971052233</v>
          </cell>
          <cell r="J541">
            <v>1.0536823531131401E-3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0.11534017120425509</v>
          </cell>
          <cell r="F542">
            <v>6.6075783956232601E-4</v>
          </cell>
          <cell r="G542">
            <v>3.6186649692281202E-3</v>
          </cell>
          <cell r="H542">
            <v>7.029807191082459E-4</v>
          </cell>
          <cell r="I542">
            <v>1.8566617510479386E-3</v>
          </cell>
          <cell r="J542">
            <v>1.4296911168427945E-5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9.3931702371397198E-7</v>
          </cell>
          <cell r="G543">
            <v>1.2522206511313E-6</v>
          </cell>
          <cell r="H543">
            <v>1.1581401224247301E-6</v>
          </cell>
          <cell r="I543">
            <v>1.63560347811818E-3</v>
          </cell>
          <cell r="J543">
            <v>5.3645345122306199E-6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9.6629937053248072E-3</v>
          </cell>
          <cell r="F544">
            <v>6.6634417914651634E-4</v>
          </cell>
          <cell r="G544">
            <v>6.557659171272448E-4</v>
          </cell>
          <cell r="H544">
            <v>6.5089742651931043E-4</v>
          </cell>
          <cell r="I544">
            <v>3.4149311068739502E-3</v>
          </cell>
          <cell r="J544">
            <v>2.7709454492521042E-3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8.5743684365818087</v>
          </cell>
          <cell r="F545">
            <v>9.3690471460980049</v>
          </cell>
          <cell r="G545">
            <v>8.5630874113839734</v>
          </cell>
          <cell r="H545">
            <v>6.6551500955354168</v>
          </cell>
          <cell r="I545">
            <v>3.1472782470526117</v>
          </cell>
          <cell r="J545">
            <v>0.52239176662128195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8.5743684365818087</v>
          </cell>
          <cell r="F546">
            <v>9.3690471460980049</v>
          </cell>
          <cell r="G546">
            <v>8.5630874113839734</v>
          </cell>
          <cell r="H546">
            <v>6.6551500955354168</v>
          </cell>
          <cell r="I546">
            <v>3.1472782470526117</v>
          </cell>
          <cell r="J546">
            <v>0.52239176662128195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5.694447630767254E-4</v>
          </cell>
          <cell r="I547">
            <v>8.4137649264532125E-4</v>
          </cell>
          <cell r="J547">
            <v>1.4808251875819524E-4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9.1006863520526305E-4</v>
          </cell>
          <cell r="I548">
            <v>1.2867017964257529E-3</v>
          </cell>
          <cell r="J548">
            <v>2.1747340347185687E-4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1.8217858071310749E-3</v>
          </cell>
          <cell r="I549">
            <v>2.6437800176798932E-3</v>
          </cell>
          <cell r="J549">
            <v>4.5364582561107134E-4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4.2058956651287101E-5</v>
          </cell>
          <cell r="I550">
            <v>8.1640502652666602E-6</v>
          </cell>
          <cell r="J550">
            <v>1.6936133371656599E-7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4.2058956651287101E-5</v>
          </cell>
          <cell r="I551">
            <v>6.6401232329697164E-5</v>
          </cell>
          <cell r="J551">
            <v>1.8521985368017871E-5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32.820801018024973</v>
          </cell>
          <cell r="F552">
            <v>32.820797763531793</v>
          </cell>
          <cell r="G552">
            <v>31.556156721216826</v>
          </cell>
          <cell r="H552">
            <v>32.820798919265577</v>
          </cell>
          <cell r="I552">
            <v>32.820800726348097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98.945502475722606</v>
          </cell>
          <cell r="F553">
            <v>98.94549266433927</v>
          </cell>
          <cell r="G553">
            <v>95.132954898592558</v>
          </cell>
          <cell r="H553">
            <v>98.945496148552166</v>
          </cell>
          <cell r="I553">
            <v>98.945501596398756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1.2199999760012381</v>
          </cell>
          <cell r="G554">
            <v>1.2199999613529735</v>
          </cell>
          <cell r="H554">
            <v>1.2199999550372469</v>
          </cell>
          <cell r="I554">
            <v>1.2200000201570651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3.7003734570405369E-4</v>
          </cell>
          <cell r="I555">
            <v>8.5572544027534623E-4</v>
          </cell>
          <cell r="J555">
            <v>6.6075349252203155E-4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3.7003734570405369E-4</v>
          </cell>
          <cell r="I556">
            <v>8.5572544027534623E-4</v>
          </cell>
          <cell r="J556">
            <v>6.6075349252203155E-4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2.5289481116421599E-5</v>
          </cell>
          <cell r="I557">
            <v>4.7594834371013997E-5</v>
          </cell>
          <cell r="J557">
            <v>1.9123588443084901E-5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2.5289481116421599E-5</v>
          </cell>
          <cell r="I558">
            <v>5.1358569187444998E-5</v>
          </cell>
          <cell r="J558">
            <v>3.5425830450435097E-5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1.9056591259960782E-4</v>
          </cell>
          <cell r="G559">
            <v>1.9833945520126637E-3</v>
          </cell>
          <cell r="H559">
            <v>1.1213168819959093E-3</v>
          </cell>
          <cell r="I559">
            <v>5.8682364499394075E-2</v>
          </cell>
          <cell r="J559">
            <v>2.6220552225848944E-4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4.7260670619372801E-2</v>
          </cell>
          <cell r="G560">
            <v>0.32147155957948698</v>
          </cell>
          <cell r="H560">
            <v>0.16521070302080901</v>
          </cell>
          <cell r="I560">
            <v>8.2592326807688003</v>
          </cell>
          <cell r="J560">
            <v>3.8754284048766803E-2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8.3795515282575816E-4</v>
          </cell>
          <cell r="G561">
            <v>5.6998503471540254E-3</v>
          </cell>
          <cell r="H561">
            <v>2.9292677840568903E-3</v>
          </cell>
          <cell r="I561">
            <v>0.14644029575831213</v>
          </cell>
          <cell r="J561">
            <v>6.8713269590012021E-4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0.25000005455357799</v>
          </cell>
          <cell r="G562">
            <v>7.5257042412467015E-2</v>
          </cell>
          <cell r="H562">
            <v>7.5255780879263948E-2</v>
          </cell>
          <cell r="I562">
            <v>7.5257679870758806E-2</v>
          </cell>
          <cell r="J562">
            <v>1.3211648484063063E-2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0.25000005455357799</v>
          </cell>
          <cell r="G563">
            <v>3.3298166261316699E-7</v>
          </cell>
          <cell r="H563">
            <v>1.0583378461799701E-6</v>
          </cell>
          <cell r="I563">
            <v>1.73367810777829E-6</v>
          </cell>
          <cell r="J563">
            <v>2.4450274737074998E-6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0.25000005455357799</v>
          </cell>
          <cell r="G564">
            <v>7.5257042412467001E-2</v>
          </cell>
          <cell r="H564">
            <v>7.5255780879263989E-2</v>
          </cell>
          <cell r="I564">
            <v>7.5257679870759014E-2</v>
          </cell>
          <cell r="J564">
            <v>1.3211648484062997E-2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2.9541795192896786E-4</v>
          </cell>
          <cell r="I565">
            <v>7.2302628972036292E-4</v>
          </cell>
          <cell r="J565">
            <v>6.2814036331635564E-4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2.9766856051434979E-4</v>
          </cell>
          <cell r="I566">
            <v>7.2853458454292207E-4</v>
          </cell>
          <cell r="J566">
            <v>6.329257803340888E-4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2.8945127397997399E-5</v>
          </cell>
          <cell r="I567">
            <v>1.51842529009795E-6</v>
          </cell>
          <cell r="J567">
            <v>3.7371783226420298E-7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2.8945127397997399E-5</v>
          </cell>
          <cell r="I568">
            <v>5.0530254725391102E-5</v>
          </cell>
          <cell r="J568">
            <v>5.0903972557655297E-5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13.72298742816117</v>
          </cell>
          <cell r="F569">
            <v>12.558166027823999</v>
          </cell>
          <cell r="G569">
            <v>10.681550066772644</v>
          </cell>
          <cell r="H569">
            <v>10.023205030130466</v>
          </cell>
          <cell r="I569">
            <v>8.4200552295308952</v>
          </cell>
          <cell r="J569">
            <v>3.619385934870087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13.72298742816117</v>
          </cell>
          <cell r="F570">
            <v>12.558166027823999</v>
          </cell>
          <cell r="G570">
            <v>10.681550066772644</v>
          </cell>
          <cell r="H570">
            <v>10.023205030130466</v>
          </cell>
          <cell r="I570">
            <v>8.4200552295308952</v>
          </cell>
          <cell r="J570">
            <v>3.619385934870087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2.63598421683175E-2</v>
          </cell>
          <cell r="I571">
            <v>0.116221531736889</v>
          </cell>
          <cell r="J571">
            <v>2.9086557660581699E-2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2.8042385285444106E-4</v>
          </cell>
          <cell r="I572">
            <v>1.2570059283599675E-3</v>
          </cell>
          <cell r="J572">
            <v>3.1974584662341566E-4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8.4127155856332332E-5</v>
          </cell>
          <cell r="I573">
            <v>3.7091978213900709E-4</v>
          </cell>
          <cell r="J573">
            <v>9.282943934228189E-5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4.6737308809073489E-4</v>
          </cell>
          <cell r="I574">
            <v>2.0606654563278151E-3</v>
          </cell>
          <cell r="J574">
            <v>5.157191074571224E-4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1.6664786214655101E-5</v>
          </cell>
          <cell r="I575">
            <v>1.265482184767E-7</v>
          </cell>
          <cell r="J575">
            <v>2.7227323885110599E-7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1.6664786214655101E-5</v>
          </cell>
          <cell r="I576">
            <v>7.3790163259232112E-5</v>
          </cell>
          <cell r="J576">
            <v>2.6693235401203101E-5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1.8010217530941605E-3</v>
          </cell>
          <cell r="F577">
            <v>2.9344038263036486E-5</v>
          </cell>
          <cell r="G577">
            <v>3.6237324448355973E-4</v>
          </cell>
          <cell r="H577">
            <v>8.5430033841900365E-5</v>
          </cell>
          <cell r="I577">
            <v>1.1824161904109713E-4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9.2623975873413911E-3</v>
          </cell>
          <cell r="F578">
            <v>1.5091219678133036E-4</v>
          </cell>
          <cell r="G578">
            <v>1.8636338287725909E-3</v>
          </cell>
          <cell r="H578">
            <v>4.393544597583446E-4</v>
          </cell>
          <cell r="I578">
            <v>6.0809975506849901E-4</v>
          </cell>
          <cell r="J578">
            <v>5.3471236372092189E-6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1.3878762734569801</v>
          </cell>
          <cell r="F579">
            <v>5.82887807398857E-2</v>
          </cell>
          <cell r="G579">
            <v>0.27598891962317701</v>
          </cell>
          <cell r="H579">
            <v>6.8226608381936699E-2</v>
          </cell>
          <cell r="I579">
            <v>9.0555595555596904E-2</v>
          </cell>
          <cell r="J579">
            <v>9.2645797353047596E-4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1.8831428405115098E-2</v>
          </cell>
          <cell r="F580">
            <v>7.9089254735258759E-4</v>
          </cell>
          <cell r="G580">
            <v>3.7447614602873405E-3</v>
          </cell>
          <cell r="H580">
            <v>9.2573417071827274E-4</v>
          </cell>
          <cell r="I580">
            <v>1.2287055027896461E-3</v>
          </cell>
          <cell r="J580">
            <v>1.2570664498378219E-5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4.8634315716542296E-7</v>
          </cell>
          <cell r="G581">
            <v>4.8183769859309897E-7</v>
          </cell>
          <cell r="H581">
            <v>6.8795783929944496E-7</v>
          </cell>
          <cell r="I581">
            <v>7.7294198968199002E-6</v>
          </cell>
          <cell r="J581">
            <v>1.6187956936998601E-5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1.3809872051048812E-3</v>
          </cell>
          <cell r="F582">
            <v>2.9219099330566635E-4</v>
          </cell>
          <cell r="G582">
            <v>2.7370658945316713E-4</v>
          </cell>
          <cell r="H582">
            <v>2.2037204264637768E-4</v>
          </cell>
          <cell r="I582">
            <v>7.3835685576546448E-5</v>
          </cell>
          <cell r="J582">
            <v>2.5192680825869154E-5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3.1279562743364905E-3</v>
          </cell>
          <cell r="J583">
            <v>3.1478531371078996E-3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3.7982326188371542E-3</v>
          </cell>
          <cell r="J584">
            <v>3.9722908634932915E-3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7.4475149388964065E-3</v>
          </cell>
          <cell r="J585">
            <v>7.4948884216854686E-3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3.2736946277672898E-4</v>
          </cell>
          <cell r="J586">
            <v>2.3017414006305802E-6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3.2736946277672898E-4</v>
          </cell>
          <cell r="J587">
            <v>3.2963833945790074E-4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4.849835763491761</v>
          </cell>
          <cell r="G588">
            <v>9.5945036169007469</v>
          </cell>
          <cell r="H588">
            <v>12.306494906622625</v>
          </cell>
          <cell r="I588">
            <v>39.100485369765742</v>
          </cell>
          <cell r="J588">
            <v>62.600442686848197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4.849835763491761</v>
          </cell>
          <cell r="G589">
            <v>9.5945036169007469</v>
          </cell>
          <cell r="H589">
            <v>12.306494906622625</v>
          </cell>
          <cell r="I589">
            <v>39.100485369765742</v>
          </cell>
          <cell r="J589">
            <v>62.600442686848197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4.8498357634917602</v>
          </cell>
          <cell r="G590">
            <v>9.5945036169007398</v>
          </cell>
          <cell r="H590">
            <v>12.3064949066226</v>
          </cell>
          <cell r="I590">
            <v>39.1004853697657</v>
          </cell>
          <cell r="J590">
            <v>62.600442686848197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1.2867725012114401E-8</v>
          </cell>
          <cell r="G591">
            <v>1.2679643709633299</v>
          </cell>
          <cell r="H591">
            <v>0.55648424841033195</v>
          </cell>
          <cell r="I591">
            <v>3.7926799386218599</v>
          </cell>
          <cell r="J591">
            <v>10.0036928712132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1.6529270274547752</v>
          </cell>
          <cell r="G592">
            <v>3.0611853838310497</v>
          </cell>
          <cell r="H592">
            <v>3.54875373543728</v>
          </cell>
          <cell r="I592">
            <v>11.275184660381736</v>
          </cell>
          <cell r="J592">
            <v>18.051733912336001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1.6335053450489993E-6</v>
          </cell>
          <cell r="J593">
            <v>4.3287822716592378E-6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4.490784692807173E-3</v>
          </cell>
          <cell r="J594">
            <v>6.8961751664670971E-3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-4.4907846928071799E-3</v>
          </cell>
          <cell r="J595">
            <v>-6.8961751664670902E-3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7.1510140436179489E-5</v>
          </cell>
          <cell r="J596">
            <v>1.0821955679148084E-4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8.604458370629436E-6</v>
          </cell>
          <cell r="J597">
            <v>1.2986346814977704E-5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1.0707018299853416E-4</v>
          </cell>
          <cell r="J598">
            <v>1.6203419094142627E-4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4.4246155595806404E-6</v>
          </cell>
          <cell r="J599">
            <v>2.3161257726203202E-8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4.4246155595806404E-6</v>
          </cell>
          <cell r="J600">
            <v>4.4477768173068403E-6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8.2669386019871005E-2</v>
          </cell>
          <cell r="G601">
            <v>0.174636912900276</v>
          </cell>
          <cell r="H601">
            <v>0.13593826100919101</v>
          </cell>
          <cell r="I601">
            <v>0.16110897326701701</v>
          </cell>
          <cell r="J601">
            <v>6.14860815496883E-2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9.25637635829636E-4</v>
          </cell>
          <cell r="G602">
            <v>1.4601227583997873E-3</v>
          </cell>
          <cell r="H602">
            <v>1.4220270835168876E-3</v>
          </cell>
          <cell r="I602">
            <v>1.6891097492765402E-3</v>
          </cell>
          <cell r="J602">
            <v>6.4396235686571708E-4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3.8842254256616596E-4</v>
          </cell>
          <cell r="G603">
            <v>6.222394618659743E-4</v>
          </cell>
          <cell r="H603">
            <v>6.2213684903863673E-4</v>
          </cell>
          <cell r="I603">
            <v>7.5218168522470899E-4</v>
          </cell>
          <cell r="J603">
            <v>2.9642711665247277E-4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1.4657692556714721E-3</v>
          </cell>
          <cell r="G604">
            <v>3.0963991648985043E-3</v>
          </cell>
          <cell r="H604">
            <v>2.4102528547728904E-3</v>
          </cell>
          <cell r="I604">
            <v>2.856542079202426E-3</v>
          </cell>
          <cell r="J604">
            <v>1.0901787508809976E-3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4.0516886017638397E-5</v>
          </cell>
          <cell r="G605">
            <v>1.46332794083877E-5</v>
          </cell>
          <cell r="H605">
            <v>9.1524140807327098E-8</v>
          </cell>
          <cell r="I605">
            <v>5.1417664874630898E-8</v>
          </cell>
          <cell r="J605">
            <v>1.46064502935214E-6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4.0516886017638397E-5</v>
          </cell>
          <cell r="G606">
            <v>5.51501654260261E-5</v>
          </cell>
          <cell r="H606">
            <v>5.5241689566833398E-5</v>
          </cell>
          <cell r="I606">
            <v>6.68123285159433E-5</v>
          </cell>
          <cell r="J606">
            <v>2.6290818208186484E-5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20.224801019494674</v>
          </cell>
          <cell r="F607">
            <v>20.224789561010454</v>
          </cell>
          <cell r="G607">
            <v>7.1822503791103847</v>
          </cell>
          <cell r="H607">
            <v>5.6310488299227144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60.972098098592632</v>
          </cell>
          <cell r="F608">
            <v>60.972063554479</v>
          </cell>
          <cell r="G608">
            <v>21.652468880245834</v>
          </cell>
          <cell r="H608">
            <v>16.976031622020443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0.7299996760441535</v>
          </cell>
          <cell r="G609">
            <v>0.27777743594881099</v>
          </cell>
          <cell r="H609">
            <v>0.20324876812582759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9.1923423457655187E-4</v>
          </cell>
          <cell r="I610">
            <v>1.794884929260389E-3</v>
          </cell>
          <cell r="J610">
            <v>4.3773623001762868E-4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3.4556398077599992E-4</v>
          </cell>
          <cell r="I611">
            <v>6.7474377896270066E-4</v>
          </cell>
          <cell r="J611">
            <v>1.6455639758070116E-4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1.4395727903752616E-3</v>
          </cell>
          <cell r="I612">
            <v>2.6907236934910392E-3</v>
          </cell>
          <cell r="J612">
            <v>6.1881342948809002E-4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2.5615773032465301E-5</v>
          </cell>
          <cell r="I613">
            <v>8.7972971096131206E-6</v>
          </cell>
          <cell r="J613">
            <v>2.73710365645814E-7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2.5615773032465301E-5</v>
          </cell>
          <cell r="I614">
            <v>5.0022820971413589E-5</v>
          </cell>
          <cell r="J614">
            <v>1.6667673604294022E-5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3.8202286428619973E-6</v>
          </cell>
          <cell r="F615">
            <v>6.8126066715361444E-5</v>
          </cell>
          <cell r="G615">
            <v>1.4960840937161301E-3</v>
          </cell>
          <cell r="H615">
            <v>8.5028952161851699E-4</v>
          </cell>
          <cell r="I615">
            <v>1.1191111532430412E-2</v>
          </cell>
          <cell r="J615">
            <v>1.0226577872464216E-2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3.8202286428619913E-6</v>
          </cell>
          <cell r="F616">
            <v>6.817148409317155E-5</v>
          </cell>
          <cell r="G616">
            <v>1.4976425146470821E-3</v>
          </cell>
          <cell r="H616">
            <v>8.5028952161851699E-4</v>
          </cell>
          <cell r="I616">
            <v>1.1191111532430367E-2</v>
          </cell>
          <cell r="J616">
            <v>1.0226577872464202E-2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3.0501316001895119E-6</v>
          </cell>
          <cell r="F617">
            <v>8.9699321200393468E-5</v>
          </cell>
          <cell r="G617">
            <v>1.9324419543796478E-3</v>
          </cell>
          <cell r="H617">
            <v>1.0628619020171713E-3</v>
          </cell>
          <cell r="I617">
            <v>1.316601356756656E-2</v>
          </cell>
          <cell r="J617">
            <v>1.1362864302736312E-2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3.0501316001895119E-6</v>
          </cell>
          <cell r="F618">
            <v>8.9699321200393468E-5</v>
          </cell>
          <cell r="G618">
            <v>1.9324419543796478E-3</v>
          </cell>
          <cell r="H618">
            <v>1.0628619020171713E-3</v>
          </cell>
          <cell r="I618">
            <v>1.316601356756656E-2</v>
          </cell>
          <cell r="J618">
            <v>1.1362864302736312E-2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1.10073399439284E-3</v>
          </cell>
          <cell r="F619">
            <v>4.8509608154413099E-5</v>
          </cell>
          <cell r="G619">
            <v>2.07424246475565E-4</v>
          </cell>
          <cell r="H619">
            <v>1.76405845375473E-5</v>
          </cell>
          <cell r="I619">
            <v>5.6114155504748399E-5</v>
          </cell>
          <cell r="J619">
            <v>2.69436895227383E-3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1.10073399439284E-3</v>
          </cell>
          <cell r="F620">
            <v>1.1472523460485588E-3</v>
          </cell>
          <cell r="G620">
            <v>1.3475320905247728E-3</v>
          </cell>
          <cell r="H620">
            <v>1.348199286247164E-3</v>
          </cell>
          <cell r="I620">
            <v>5.1467938116859079E-3</v>
          </cell>
          <cell r="J620">
            <v>4.8792899697486704E-3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0.40020672108562949</v>
          </cell>
          <cell r="F621">
            <v>0.20264685208159849</v>
          </cell>
          <cell r="G621">
            <v>0.47339332406402407</v>
          </cell>
          <cell r="H621">
            <v>4.7277343795194659E-5</v>
          </cell>
          <cell r="I621">
            <v>4.8887769314829453E-5</v>
          </cell>
          <cell r="J621">
            <v>1.1462738643369218E-5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0.15608062122339547</v>
          </cell>
          <cell r="F622">
            <v>7.9032272311823332E-2</v>
          </cell>
          <cell r="G622">
            <v>0.18462339638496941</v>
          </cell>
          <cell r="H622">
            <v>1.8438164080125865E-5</v>
          </cell>
          <cell r="I622">
            <v>1.9066230032783451E-5</v>
          </cell>
          <cell r="J622">
            <v>4.4609373074140092E-6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1.1403890517335005</v>
          </cell>
          <cell r="F623">
            <v>0.57744220500651455</v>
          </cell>
          <cell r="G623">
            <v>1.3489342769204378</v>
          </cell>
          <cell r="H623">
            <v>1.3471679114440707E-4</v>
          </cell>
          <cell r="I623">
            <v>1.3930569866260631E-4</v>
          </cell>
          <cell r="J623">
            <v>3.2663073764280561E-5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2.7814367115451214E-2</v>
          </cell>
          <cell r="F624">
            <v>1.4083956219671064E-2</v>
          </cell>
          <cell r="G624">
            <v>3.2900836022449698E-2</v>
          </cell>
          <cell r="H624">
            <v>3.2857753937660273E-6</v>
          </cell>
          <cell r="I624">
            <v>3.3976999673806444E-6</v>
          </cell>
          <cell r="J624">
            <v>7.9666033571415988E-7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9.0991424752137093E-8</v>
          </cell>
          <cell r="F625">
            <v>7.6347661829809503E-8</v>
          </cell>
          <cell r="G625">
            <v>9.5021599322048706E-8</v>
          </cell>
          <cell r="H625">
            <v>1.12635224119872E-7</v>
          </cell>
          <cell r="I625">
            <v>4.8202221544394999E-7</v>
          </cell>
          <cell r="J625">
            <v>1.03896751809245E-7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2.4549278413496946E-2</v>
          </cell>
          <cell r="F626">
            <v>2.4547885655404375E-2</v>
          </cell>
          <cell r="G626">
            <v>2.4547762825103105E-2</v>
          </cell>
          <cell r="H626">
            <v>1.5342533582027307E-5</v>
          </cell>
          <cell r="I626">
            <v>8.4577335609324657E-6</v>
          </cell>
          <cell r="J626">
            <v>6.724224948655995E-6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5.0492501139578962E-4</v>
          </cell>
          <cell r="F627">
            <v>5.0452926313755903E-4</v>
          </cell>
          <cell r="G627">
            <v>5.0793820381590544E-4</v>
          </cell>
          <cell r="H627">
            <v>2.3763628728585891E-3</v>
          </cell>
          <cell r="I627">
            <v>9.9489393559138092E-2</v>
          </cell>
          <cell r="J627">
            <v>0.11578024117118688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5.0492501139578984E-4</v>
          </cell>
          <cell r="F628">
            <v>5.0452926313755936E-4</v>
          </cell>
          <cell r="G628">
            <v>5.0793820381590609E-4</v>
          </cell>
          <cell r="H628">
            <v>2.3763628728585917E-3</v>
          </cell>
          <cell r="I628">
            <v>9.948939355913812E-2</v>
          </cell>
          <cell r="J628">
            <v>0.11578024117118696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5.5871937933659518E-4</v>
          </cell>
          <cell r="F629">
            <v>5.5828173527016159E-4</v>
          </cell>
          <cell r="G629">
            <v>5.6205156275931369E-4</v>
          </cell>
          <cell r="H629">
            <v>2.6282766289076396E-3</v>
          </cell>
          <cell r="I629">
            <v>0.11002215853286434</v>
          </cell>
          <cell r="J629">
            <v>0.12803763340992361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5.5871937933659518E-4</v>
          </cell>
          <cell r="F630">
            <v>5.5828173527016159E-4</v>
          </cell>
          <cell r="G630">
            <v>5.6205156275931369E-4</v>
          </cell>
          <cell r="H630">
            <v>2.6282766289076396E-3</v>
          </cell>
          <cell r="I630">
            <v>0.11002215853286434</v>
          </cell>
          <cell r="J630">
            <v>0.12803763340992361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2.04077452238716E-4</v>
          </cell>
          <cell r="F631">
            <v>4.0190880628265001E-7</v>
          </cell>
          <cell r="G631">
            <v>1.36170454757583E-6</v>
          </cell>
          <cell r="H631">
            <v>2.81769737148947E-2</v>
          </cell>
          <cell r="I631">
            <v>3.6706145868205697E-2</v>
          </cell>
          <cell r="J631">
            <v>6.9477056111362595E-2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2.0681376827445688E-4</v>
          </cell>
          <cell r="F632">
            <v>2.0712748495801896E-4</v>
          </cell>
          <cell r="G632">
            <v>2.0832982461670155E-4</v>
          </cell>
          <cell r="H632">
            <v>2.832778911121599E-2</v>
          </cell>
          <cell r="I632">
            <v>5.8268890723211446E-2</v>
          </cell>
          <cell r="J632">
            <v>9.0793509181713791E-2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6.2295554866522522</v>
          </cell>
          <cell r="F633">
            <v>2.4894969535811537E-4</v>
          </cell>
          <cell r="G633">
            <v>2.7020913286721619E-4</v>
          </cell>
          <cell r="H633">
            <v>4.766065551089999E-5</v>
          </cell>
          <cell r="I633">
            <v>4.5997405774941846E-5</v>
          </cell>
          <cell r="J633">
            <v>3.7954262232116429E-5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6.2295554866522522</v>
          </cell>
          <cell r="F634">
            <v>2.4894969535811537E-4</v>
          </cell>
          <cell r="G634">
            <v>2.7020913286721619E-4</v>
          </cell>
          <cell r="H634">
            <v>4.766065551089999E-5</v>
          </cell>
          <cell r="I634">
            <v>4.5997405774941846E-5</v>
          </cell>
          <cell r="J634">
            <v>3.7954262232116429E-5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4.4423118514387502E-7</v>
          </cell>
          <cell r="F635">
            <v>3.6180739691590198E-7</v>
          </cell>
          <cell r="G635">
            <v>4.1856326503761498E-7</v>
          </cell>
          <cell r="H635">
            <v>4.4628783927887798E-7</v>
          </cell>
          <cell r="I635">
            <v>4.2242872151886398E-7</v>
          </cell>
          <cell r="J635">
            <v>5.9193041601980597E-7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0.23203806208565492</v>
          </cell>
          <cell r="F636">
            <v>1.3714095155004102E-4</v>
          </cell>
          <cell r="G636">
            <v>1.351563613698481E-4</v>
          </cell>
          <cell r="H636">
            <v>1.3400790380035943E-4</v>
          </cell>
          <cell r="I636">
            <v>1.335872070562516E-4</v>
          </cell>
          <cell r="J636">
            <v>1.3343902050477752E-4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46.398476574932872</v>
          </cell>
          <cell r="F637">
            <v>19.137409385979396</v>
          </cell>
          <cell r="G637">
            <v>16.409072377542863</v>
          </cell>
          <cell r="H637">
            <v>9.6371916722044784</v>
          </cell>
          <cell r="I637">
            <v>11.372197919675216</v>
          </cell>
          <cell r="J637">
            <v>6.2590969677525585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46.398476574932872</v>
          </cell>
          <cell r="F638">
            <v>19.137409385979396</v>
          </cell>
          <cell r="G638">
            <v>16.409072377542863</v>
          </cell>
          <cell r="H638">
            <v>9.6371916722044784</v>
          </cell>
          <cell r="I638">
            <v>11.372197919675216</v>
          </cell>
          <cell r="J638">
            <v>6.2590969677525585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5.0783655105444702E-7</v>
          </cell>
          <cell r="F639">
            <v>4.49564700763962E-7</v>
          </cell>
          <cell r="G639">
            <v>6.1124022778703198E-7</v>
          </cell>
          <cell r="H639">
            <v>6.2225171736485101E-7</v>
          </cell>
          <cell r="I639">
            <v>5.1018643701312799E-7</v>
          </cell>
          <cell r="J639">
            <v>7.3774609268574703E-7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1.8100854146089003</v>
          </cell>
          <cell r="F640">
            <v>1.51402937951935</v>
          </cell>
          <cell r="G640">
            <v>1.5140286921865003</v>
          </cell>
          <cell r="H640">
            <v>1.5140286953957052</v>
          </cell>
          <cell r="I640">
            <v>1.5140290688366873</v>
          </cell>
          <cell r="J640">
            <v>1.5140258523287655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3.820228420686386E-6</v>
          </cell>
          <cell r="F641">
            <v>5.0190531517730937E-6</v>
          </cell>
          <cell r="G641">
            <v>5.2120745570420988E-6</v>
          </cell>
          <cell r="H641">
            <v>3.4380096827520568E-4</v>
          </cell>
          <cell r="I641">
            <v>8.4713123237605773E-4</v>
          </cell>
          <cell r="J641">
            <v>2.7296763940077104E-4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3.8202284206863758E-6</v>
          </cell>
          <cell r="F642">
            <v>5.0223991872076036E-6</v>
          </cell>
          <cell r="G642">
            <v>5.2175038013723431E-6</v>
          </cell>
          <cell r="H642">
            <v>3.4380096827520568E-4</v>
          </cell>
          <cell r="I642">
            <v>8.4713123237605502E-4</v>
          </cell>
          <cell r="J642">
            <v>2.7296763940077082E-4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3.0501313003231705E-6</v>
          </cell>
          <cell r="F643">
            <v>3.6238248270704286E-6</v>
          </cell>
          <cell r="G643">
            <v>3.864761781518418E-6</v>
          </cell>
          <cell r="H643">
            <v>4.2975121034926061E-4</v>
          </cell>
          <cell r="I643">
            <v>9.9662497926929238E-4</v>
          </cell>
          <cell r="J643">
            <v>3.0329737711234922E-4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3.0501313003231705E-6</v>
          </cell>
          <cell r="F644">
            <v>3.6238248270704286E-6</v>
          </cell>
          <cell r="G644">
            <v>3.864761781518418E-6</v>
          </cell>
          <cell r="H644">
            <v>4.2975121034926061E-4</v>
          </cell>
          <cell r="I644">
            <v>9.9662497926929238E-4</v>
          </cell>
          <cell r="J644">
            <v>3.0329737711234922E-4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8.5139178467739701E-4</v>
          </cell>
          <cell r="F645">
            <v>1.9897898014747598E-5</v>
          </cell>
          <cell r="G645">
            <v>3.0332113252702901E-5</v>
          </cell>
          <cell r="H645">
            <v>2.40591724337214E-5</v>
          </cell>
          <cell r="I645">
            <v>7.0118330754822994E-5</v>
          </cell>
          <cell r="J645">
            <v>1.39517044883663E-4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8.5139178467739701E-4</v>
          </cell>
          <cell r="F646">
            <v>8.688894190568931E-4</v>
          </cell>
          <cell r="G646">
            <v>8.9297203059001166E-4</v>
          </cell>
          <cell r="H646">
            <v>9.0701816673096258E-4</v>
          </cell>
          <cell r="I646">
            <v>1.2039907578413084E-3</v>
          </cell>
          <cell r="J646">
            <v>6.5933369399513784E-4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2.52813763282385E-2</v>
          </cell>
          <cell r="I647">
            <v>0.10597313110267299</v>
          </cell>
          <cell r="J647">
            <v>7.0265682153886594E-2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1.8826556840177634E-4</v>
          </cell>
          <cell r="I648">
            <v>8.2674073909887007E-4</v>
          </cell>
          <cell r="J648">
            <v>5.606304427171803E-4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2.1085743660998949E-4</v>
          </cell>
          <cell r="I649">
            <v>8.7634518344480259E-4</v>
          </cell>
          <cell r="J649">
            <v>5.606304427171803E-4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4.4825135333756254E-4</v>
          </cell>
          <cell r="I650">
            <v>1.8789562252247039E-3</v>
          </cell>
          <cell r="J650">
            <v>1.2458454282604015E-3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1.6679602302651398E-5</v>
          </cell>
          <cell r="I651">
            <v>1.4630509690642199E-7</v>
          </cell>
          <cell r="J651">
            <v>2.6875502400425198E-7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1.6679602302651398E-5</v>
          </cell>
          <cell r="I652">
            <v>7.34435192431757E-5</v>
          </cell>
          <cell r="J652">
            <v>4.9806133121895449E-5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12.753359562318158</v>
          </cell>
          <cell r="F653">
            <v>1.8902359784135199E-4</v>
          </cell>
          <cell r="G653">
            <v>1.7963670267717171E-4</v>
          </cell>
          <cell r="H653">
            <v>7.899572806503045E-5</v>
          </cell>
          <cell r="I653">
            <v>1.9107694354108588E-4</v>
          </cell>
          <cell r="J653">
            <v>1.6684189488456522E-4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12.753359562318158</v>
          </cell>
          <cell r="F654">
            <v>1.8902359784135199E-4</v>
          </cell>
          <cell r="G654">
            <v>1.7963670267717171E-4</v>
          </cell>
          <cell r="H654">
            <v>7.899572806503045E-5</v>
          </cell>
          <cell r="I654">
            <v>1.9107694354108588E-4</v>
          </cell>
          <cell r="J654">
            <v>1.6684189488456522E-4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4.3352637234739199E-7</v>
          </cell>
          <cell r="F655">
            <v>3.5095360201955502E-7</v>
          </cell>
          <cell r="G655">
            <v>4.1957740999924898E-7</v>
          </cell>
          <cell r="H655">
            <v>4.6998346416415599E-7</v>
          </cell>
          <cell r="I655">
            <v>6.3791757937540002E-7</v>
          </cell>
          <cell r="J655">
            <v>9.4315762238353603E-7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1.2999983318630153</v>
          </cell>
          <cell r="F656">
            <v>1.6068226446996903E-4</v>
          </cell>
          <cell r="G656">
            <v>1.5893485665996465E-4</v>
          </cell>
          <cell r="H656">
            <v>1.5812112320734428E-4</v>
          </cell>
          <cell r="I656">
            <v>1.580031947785443E-4</v>
          </cell>
          <cell r="J656">
            <v>1.5846758837656516E-4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5.0492221805064209E-4</v>
          </cell>
          <cell r="F657">
            <v>5.0452633932007219E-4</v>
          </cell>
          <cell r="G657">
            <v>5.0793400663723593E-4</v>
          </cell>
          <cell r="H657">
            <v>2.3759135538275792E-3</v>
          </cell>
          <cell r="I657">
            <v>9.9485455147802992E-2</v>
          </cell>
          <cell r="J657">
            <v>0.11579375640450619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5.0492221805064263E-4</v>
          </cell>
          <cell r="F658">
            <v>5.0452633932007252E-4</v>
          </cell>
          <cell r="G658">
            <v>5.0793400663723637E-4</v>
          </cell>
          <cell r="H658">
            <v>2.3759135538275813E-3</v>
          </cell>
          <cell r="I658">
            <v>9.948545514780302E-2</v>
          </cell>
          <cell r="J658">
            <v>0.11579375640450626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5.5871629027536202E-4</v>
          </cell>
          <cell r="F659">
            <v>5.5827850192379988E-4</v>
          </cell>
          <cell r="G659">
            <v>5.6204692124682315E-4</v>
          </cell>
          <cell r="H659">
            <v>2.6277797428089179E-3</v>
          </cell>
          <cell r="I659">
            <v>0.11001780318241548</v>
          </cell>
          <cell r="J659">
            <v>0.12805257943066684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5.5871629027536202E-4</v>
          </cell>
          <cell r="F660">
            <v>5.5827850192379988E-4</v>
          </cell>
          <cell r="G660">
            <v>5.6204692124682315E-4</v>
          </cell>
          <cell r="H660">
            <v>2.6277797428089179E-3</v>
          </cell>
          <cell r="I660">
            <v>0.11001780318241548</v>
          </cell>
          <cell r="J660">
            <v>0.12805257943066684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2.0407628034776001E-4</v>
          </cell>
          <cell r="F661">
            <v>4.0187180499317998E-7</v>
          </cell>
          <cell r="G661">
            <v>1.36134711275453E-6</v>
          </cell>
          <cell r="H661">
            <v>2.8180759954024099E-2</v>
          </cell>
          <cell r="I661">
            <v>3.6708360268163702E-2</v>
          </cell>
          <cell r="J661">
            <v>6.9487838973846E-2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2.0681260825168601E-4</v>
          </cell>
          <cell r="F662">
            <v>2.0712628792204896E-4</v>
          </cell>
          <cell r="G662">
            <v>2.0832827071798641E-4</v>
          </cell>
          <cell r="H662">
            <v>2.8331574117649801E-2</v>
          </cell>
          <cell r="I662">
            <v>5.8266575949203356E-2</v>
          </cell>
          <cell r="J662">
            <v>9.08044900689641E-2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1.9347967201681122</v>
          </cell>
          <cell r="F663">
            <v>1.858778442586895</v>
          </cell>
          <cell r="G663">
            <v>2.5502995389491865</v>
          </cell>
          <cell r="H663">
            <v>2.2433421554659594</v>
          </cell>
          <cell r="I663">
            <v>0.26612354673812322</v>
          </cell>
          <cell r="J663">
            <v>7.0287531661688199E-5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0.23004204347979668</v>
          </cell>
          <cell r="F664">
            <v>0.23015895733887523</v>
          </cell>
          <cell r="G664">
            <v>0.33670759327077981</v>
          </cell>
          <cell r="H664">
            <v>0.33294724936460307</v>
          </cell>
          <cell r="I664">
            <v>5.2541263802341268E-2</v>
          </cell>
          <cell r="J664">
            <v>2.0720049444321004E-5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344.47141796895698</v>
          </cell>
          <cell r="F665">
            <v>344.64648884313698</v>
          </cell>
          <cell r="G665">
            <v>504.19611797726901</v>
          </cell>
          <cell r="H665">
            <v>498.56524837110402</v>
          </cell>
          <cell r="I665">
            <v>78.677113794865804</v>
          </cell>
          <cell r="J665">
            <v>3.1026921889409299E-2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3.7119764867344442</v>
          </cell>
          <cell r="F666">
            <v>3.713863026326913</v>
          </cell>
          <cell r="G666">
            <v>5.4331478230309136</v>
          </cell>
          <cell r="H666">
            <v>5.3724703488265497</v>
          </cell>
          <cell r="I666">
            <v>0.84781372623777895</v>
          </cell>
          <cell r="J666">
            <v>3.3434183070484155E-4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5.0145074118312001E-8</v>
          </cell>
          <cell r="G667">
            <v>2.0215159356459E-7</v>
          </cell>
          <cell r="H667">
            <v>1.5247865678734E-3</v>
          </cell>
          <cell r="I667">
            <v>1.94558639379677E-8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4.9292491729897782E-2</v>
          </cell>
          <cell r="F668">
            <v>1.3755174498671321E-2</v>
          </cell>
          <cell r="G668">
            <v>1.3755215609936283E-2</v>
          </cell>
          <cell r="H668">
            <v>1.3545734807255277E-2</v>
          </cell>
          <cell r="I668">
            <v>9.1283772807400597E-3</v>
          </cell>
          <cell r="J668">
            <v>1.8843028644799364E-5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9.4506018317415855E-2</v>
          </cell>
          <cell r="F669">
            <v>8.6745809111045541E-3</v>
          </cell>
          <cell r="G669">
            <v>9.4493752339346079E-2</v>
          </cell>
          <cell r="H669">
            <v>5.3090426543274567E-4</v>
          </cell>
          <cell r="I669">
            <v>6.0306257320110364E-3</v>
          </cell>
          <cell r="J669">
            <v>9.4483831156213824E-2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9.4506018317415785E-2</v>
          </cell>
          <cell r="F670">
            <v>8.6745809111045437E-3</v>
          </cell>
          <cell r="G670">
            <v>9.4493752339345982E-2</v>
          </cell>
          <cell r="H670">
            <v>5.3090426543274535E-4</v>
          </cell>
          <cell r="I670">
            <v>6.0306257320110303E-3</v>
          </cell>
          <cell r="J670">
            <v>9.4483831156213713E-2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0.13500893699824024</v>
          </cell>
          <cell r="F671">
            <v>1.2392599008580222E-2</v>
          </cell>
          <cell r="G671">
            <v>0.13499141591859343</v>
          </cell>
          <cell r="H671">
            <v>7.5877524754551908E-4</v>
          </cell>
          <cell r="I671">
            <v>8.6155265963669715E-3</v>
          </cell>
          <cell r="J671">
            <v>0.13497724046997694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0.13500893699824024</v>
          </cell>
          <cell r="F672">
            <v>1.2392599008580222E-2</v>
          </cell>
          <cell r="G672">
            <v>0.13499141591859343</v>
          </cell>
          <cell r="H672">
            <v>7.5877524754551908E-4</v>
          </cell>
          <cell r="I672">
            <v>8.6155265963669715E-3</v>
          </cell>
          <cell r="J672">
            <v>0.13497724046997694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2.8409607127504102E-7</v>
          </cell>
          <cell r="G673">
            <v>2.6967322968652398E-7</v>
          </cell>
          <cell r="H673">
            <v>2.53840329018985E-7</v>
          </cell>
          <cell r="I673">
            <v>1.1891642289814101E-6</v>
          </cell>
          <cell r="J673">
            <v>4.8849631901214195E-7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9.9998381338738659E-2</v>
          </cell>
          <cell r="G674">
            <v>9.9998331398237772E-2</v>
          </cell>
          <cell r="H674">
            <v>9.9998301206418713E-2</v>
          </cell>
          <cell r="I674">
            <v>9.9999626075477174E-2</v>
          </cell>
          <cell r="J674">
            <v>9.9999762461707706E-2</v>
          </cell>
        </row>
        <row r="675">
          <cell r="B675" t="str">
            <v>HPLSOL</v>
          </cell>
          <cell r="C675" t="str">
            <v>VAR_ncap</v>
          </cell>
          <cell r="D675" t="str">
            <v>-</v>
          </cell>
          <cell r="J675">
            <v>1.1566443511804499E-8</v>
          </cell>
        </row>
        <row r="676">
          <cell r="B676" t="str">
            <v>HPLSOL</v>
          </cell>
          <cell r="C676" t="str">
            <v>VAR_cap</v>
          </cell>
          <cell r="D676" t="str">
            <v>-</v>
          </cell>
          <cell r="J676">
            <v>1.1566443511804499E-8</v>
          </cell>
        </row>
        <row r="677">
          <cell r="B677" t="str">
            <v>RHEM-CHPNGA</v>
          </cell>
          <cell r="C677" t="str">
            <v>VAR_fout</v>
          </cell>
          <cell r="D677" t="str">
            <v>CO2_R</v>
          </cell>
          <cell r="E677">
            <v>5.7721458594596404</v>
          </cell>
          <cell r="F677">
            <v>0.237856490029906</v>
          </cell>
          <cell r="G677">
            <v>1.0975515602402801</v>
          </cell>
          <cell r="H677">
            <v>46.247322215650797</v>
          </cell>
          <cell r="I677">
            <v>98.547099040150897</v>
          </cell>
          <cell r="J677">
            <v>94.286688003256998</v>
          </cell>
        </row>
        <row r="678">
          <cell r="B678" t="str">
            <v>RHEM-CHPNGA</v>
          </cell>
          <cell r="C678" t="str">
            <v>VAR_fout</v>
          </cell>
          <cell r="D678" t="str">
            <v>RHEM_LTH_CHPNGA</v>
          </cell>
          <cell r="E678">
            <v>6.0167836871130559E-2</v>
          </cell>
          <cell r="F678">
            <v>2.6228145333387146E-3</v>
          </cell>
          <cell r="G678">
            <v>1.1641158916590051E-2</v>
          </cell>
          <cell r="H678">
            <v>0.50726962973458545</v>
          </cell>
          <cell r="I678">
            <v>1.0714249204471611</v>
          </cell>
          <cell r="J678">
            <v>1.0175497555213682</v>
          </cell>
        </row>
        <row r="679">
          <cell r="B679" t="str">
            <v>RHEM-CHPNGA</v>
          </cell>
          <cell r="C679" t="str">
            <v>VAR_fout</v>
          </cell>
          <cell r="D679" t="str">
            <v>RHEM_NKEV_GAS_ELC_CHP</v>
          </cell>
          <cell r="E679">
            <v>2.7696305861314077E-2</v>
          </cell>
          <cell r="F679">
            <v>1.2191967535823244E-3</v>
          </cell>
          <cell r="G679">
            <v>5.4923038272415058E-3</v>
          </cell>
          <cell r="H679">
            <v>0.24545304664576664</v>
          </cell>
          <cell r="I679">
            <v>0.53135707436810364</v>
          </cell>
          <cell r="J679">
            <v>0.51711544952725308</v>
          </cell>
        </row>
        <row r="680">
          <cell r="B680" t="str">
            <v>RHEM-CHPNGA</v>
          </cell>
          <cell r="C680" t="str">
            <v>VAR_fin</v>
          </cell>
          <cell r="D680" t="str">
            <v>RNGA</v>
          </cell>
          <cell r="E680">
            <v>0.10234301169254682</v>
          </cell>
          <cell r="F680">
            <v>4.2173136530125211E-3</v>
          </cell>
          <cell r="G680">
            <v>1.9460134046813432E-2</v>
          </cell>
          <cell r="H680">
            <v>0.819987982547</v>
          </cell>
          <cell r="I680">
            <v>1.7472889900735982</v>
          </cell>
          <cell r="J680">
            <v>1.6717497872917895</v>
          </cell>
        </row>
        <row r="681">
          <cell r="B681" t="str">
            <v>RHEM-CHPNGA</v>
          </cell>
          <cell r="C681" t="str">
            <v>VAR_ncap</v>
          </cell>
          <cell r="D681" t="str">
            <v>-</v>
          </cell>
          <cell r="F681">
            <v>4.7807278538875501E-8</v>
          </cell>
          <cell r="G681">
            <v>3.9621498900014297E-5</v>
          </cell>
          <cell r="H681">
            <v>1.78060433461446E-2</v>
          </cell>
          <cell r="I681">
            <v>1.5189150748727501E-7</v>
          </cell>
          <cell r="J681">
            <v>1.6642493065393501E-2</v>
          </cell>
        </row>
        <row r="682">
          <cell r="B682" t="str">
            <v>RHEM-CHPNGA</v>
          </cell>
          <cell r="C682" t="str">
            <v>VAR_cap</v>
          </cell>
          <cell r="D682" t="str">
            <v>-</v>
          </cell>
          <cell r="E682">
            <v>8.3665935445217405E-3</v>
          </cell>
          <cell r="F682">
            <v>3.6792003542267943E-4</v>
          </cell>
          <cell r="G682">
            <v>4.0746228729299401E-4</v>
          </cell>
          <cell r="H682">
            <v>1.8213406636078681E-2</v>
          </cell>
          <cell r="I682">
            <v>3.9429263031563924E-2</v>
          </cell>
          <cell r="J682">
            <v>3.8371751768498809E-2</v>
          </cell>
        </row>
        <row r="683">
          <cell r="B683" t="str">
            <v>D-DH2</v>
          </cell>
          <cell r="C683" t="str">
            <v>VAR_fout</v>
          </cell>
          <cell r="D683" t="str">
            <v>H2</v>
          </cell>
          <cell r="H683">
            <v>9.8454236751398881E-7</v>
          </cell>
          <cell r="I683">
            <v>0.85280974975409318</v>
          </cell>
          <cell r="J683">
            <v>4.5749735509630547</v>
          </cell>
        </row>
        <row r="684">
          <cell r="B684" t="str">
            <v>D-DH2</v>
          </cell>
          <cell r="C684" t="str">
            <v>VAR_fin</v>
          </cell>
          <cell r="D684" t="str">
            <v>H2_E</v>
          </cell>
          <cell r="H684">
            <v>9.9448723991312073E-7</v>
          </cell>
          <cell r="I684">
            <v>0.86142398965059896</v>
          </cell>
          <cell r="J684">
            <v>4.6211854050131809</v>
          </cell>
        </row>
        <row r="685">
          <cell r="B685" t="str">
            <v>D-DH2</v>
          </cell>
          <cell r="C685" t="str">
            <v>VAR_ncap</v>
          </cell>
          <cell r="D685" t="str">
            <v>-</v>
          </cell>
          <cell r="H685">
            <v>1.27098376757435E-5</v>
          </cell>
          <cell r="I685">
            <v>4.4021679944703497E-2</v>
          </cell>
          <cell r="J685">
            <v>0.499855312957314</v>
          </cell>
        </row>
        <row r="686">
          <cell r="B686" t="str">
            <v>D-DH2</v>
          </cell>
          <cell r="C686" t="str">
            <v>VAR_cap</v>
          </cell>
          <cell r="D686" t="str">
            <v>-</v>
          </cell>
          <cell r="H686">
            <v>1.27098376757435E-5</v>
          </cell>
          <cell r="I686">
            <v>0.114530320224494</v>
          </cell>
          <cell r="J686">
            <v>0.61438563318180806</v>
          </cell>
        </row>
        <row r="687">
          <cell r="B687" t="str">
            <v>D-SBIO</v>
          </cell>
          <cell r="C687" t="str">
            <v>VAR_fout</v>
          </cell>
          <cell r="D687" t="str">
            <v>SBIO</v>
          </cell>
          <cell r="E687">
            <v>4.047659706180049</v>
          </cell>
          <cell r="F687">
            <v>4.583412648371131</v>
          </cell>
          <cell r="G687">
            <v>5.0188372958536593</v>
          </cell>
          <cell r="H687">
            <v>5.1637174870276317</v>
          </cell>
          <cell r="I687">
            <v>7.30049204252576</v>
          </cell>
          <cell r="J687">
            <v>17.467853258006521</v>
          </cell>
        </row>
        <row r="688">
          <cell r="B688" t="str">
            <v>D-SBIO</v>
          </cell>
          <cell r="C688" t="str">
            <v>VAR_fin</v>
          </cell>
          <cell r="D688" t="str">
            <v>BIO</v>
          </cell>
          <cell r="E688">
            <v>4.047659706180049</v>
          </cell>
          <cell r="F688">
            <v>4.583412648371131</v>
          </cell>
          <cell r="G688">
            <v>5.0188372958536593</v>
          </cell>
          <cell r="H688">
            <v>5.1637174870276317</v>
          </cell>
          <cell r="I688">
            <v>7.30049204252576</v>
          </cell>
          <cell r="J688">
            <v>17.467853258006521</v>
          </cell>
        </row>
        <row r="689">
          <cell r="B689" t="str">
            <v>SCOM-CHPBIO</v>
          </cell>
          <cell r="C689" t="str">
            <v>VAR_fout</v>
          </cell>
          <cell r="D689" t="str">
            <v>SCOM_LTH_CHPBIO</v>
          </cell>
          <cell r="E689">
            <v>1.4243105019280298</v>
          </cell>
          <cell r="F689">
            <v>1.5783603662764829</v>
          </cell>
          <cell r="G689">
            <v>1.6888264269348063</v>
          </cell>
          <cell r="H689">
            <v>1.507749195453296</v>
          </cell>
          <cell r="I689">
            <v>1.1455927318854926</v>
          </cell>
          <cell r="J689">
            <v>2.7630742927234437</v>
          </cell>
        </row>
        <row r="690">
          <cell r="B690" t="str">
            <v>SCOM-CHPBIO</v>
          </cell>
          <cell r="C690" t="str">
            <v>VAR_fout</v>
          </cell>
          <cell r="D690" t="str">
            <v>SCOM_KEV_BIO_ELC_CHP</v>
          </cell>
          <cell r="E690">
            <v>0.95936604682530302</v>
          </cell>
          <cell r="F690">
            <v>1.1059693087949036</v>
          </cell>
          <cell r="G690">
            <v>1.2595046420095115</v>
          </cell>
          <cell r="H690">
            <v>1.2595077837379671</v>
          </cell>
          <cell r="I690">
            <v>1.2595148472976669</v>
          </cell>
          <cell r="J690">
            <v>3.0378449504858871</v>
          </cell>
        </row>
        <row r="691">
          <cell r="B691" t="str">
            <v>SCOM-CHPBIO</v>
          </cell>
          <cell r="C691" t="str">
            <v>VAR_fin</v>
          </cell>
          <cell r="D691" t="str">
            <v>SBIO</v>
          </cell>
          <cell r="E691">
            <v>2.645382250390059</v>
          </cell>
          <cell r="F691">
            <v>3.0461888915940656</v>
          </cell>
          <cell r="G691">
            <v>3.4633486167138572</v>
          </cell>
          <cell r="H691">
            <v>3.4530725199728551</v>
          </cell>
          <cell r="I691">
            <v>3.3647481690008885</v>
          </cell>
          <cell r="J691">
            <v>7.8873627492804124</v>
          </cell>
        </row>
        <row r="692">
          <cell r="B692" t="str">
            <v>SCOM-CHPBIO</v>
          </cell>
          <cell r="C692" t="str">
            <v>VAR_ncap</v>
          </cell>
          <cell r="D692" t="str">
            <v>-</v>
          </cell>
          <cell r="F692">
            <v>2.6189138461527602E-2</v>
          </cell>
          <cell r="G692">
            <v>1.8330868838122901E-2</v>
          </cell>
          <cell r="H692">
            <v>1.2220820493560099E-2</v>
          </cell>
          <cell r="I692">
            <v>4.0833618870083598E-2</v>
          </cell>
          <cell r="J692">
            <v>0.18449715935272901</v>
          </cell>
        </row>
        <row r="693">
          <cell r="B693" t="str">
            <v>SCOM-CHPBIO</v>
          </cell>
          <cell r="C693" t="str">
            <v>VAR_cap</v>
          </cell>
          <cell r="D693" t="str">
            <v>-</v>
          </cell>
          <cell r="E693">
            <v>7.35127E-2</v>
          </cell>
          <cell r="F693">
            <v>8.4746393076801166E-2</v>
          </cell>
          <cell r="G693">
            <v>9.6511270702606025E-2</v>
          </cell>
          <cell r="H693">
            <v>9.6511546856461405E-2</v>
          </cell>
          <cell r="I693">
            <v>9.6512126431958487E-2</v>
          </cell>
          <cell r="J693">
            <v>0.23277924869372354</v>
          </cell>
        </row>
        <row r="694">
          <cell r="B694" t="str">
            <v>SCOM-CHPHFC</v>
          </cell>
          <cell r="C694" t="str">
            <v>VAR_fout</v>
          </cell>
          <cell r="D694" t="str">
            <v>SCOM_KEV_HFC_ELC_CHP</v>
          </cell>
          <cell r="H694">
            <v>2.1525651122933801E-4</v>
          </cell>
          <cell r="I694">
            <v>5.9304625790475339E-4</v>
          </cell>
          <cell r="J694">
            <v>4.6046431977744107E-4</v>
          </cell>
        </row>
        <row r="695">
          <cell r="B695" t="str">
            <v>SCOM-CHPHFC</v>
          </cell>
          <cell r="C695" t="str">
            <v>VAR_fout</v>
          </cell>
          <cell r="D695" t="str">
            <v>SCOM_LTH_CHPHFC</v>
          </cell>
          <cell r="H695">
            <v>1.6200884792523854E-4</v>
          </cell>
          <cell r="I695">
            <v>3.733994957178079E-4</v>
          </cell>
          <cell r="J695">
            <v>2.6026244161333627E-4</v>
          </cell>
        </row>
        <row r="696">
          <cell r="B696" t="str">
            <v>SCOM-CHPHFC</v>
          </cell>
          <cell r="C696" t="str">
            <v>VAR_fin</v>
          </cell>
          <cell r="D696" t="str">
            <v>RSH2</v>
          </cell>
          <cell r="H696">
            <v>4.5102054301608566E-4</v>
          </cell>
          <cell r="I696">
            <v>1.096341675200104E-3</v>
          </cell>
          <cell r="J696">
            <v>7.9903743910362298E-4</v>
          </cell>
        </row>
        <row r="697">
          <cell r="B697" t="str">
            <v>SCOM-CHPHFC</v>
          </cell>
          <cell r="C697" t="str">
            <v>VAR_ncap</v>
          </cell>
          <cell r="D697" t="str">
            <v>-</v>
          </cell>
          <cell r="H697">
            <v>1.7577965265753901E-5</v>
          </cell>
          <cell r="I697">
            <v>1.4989926682604501E-5</v>
          </cell>
          <cell r="J697">
            <v>1.9803708861884101E-5</v>
          </cell>
        </row>
        <row r="698">
          <cell r="B698" t="str">
            <v>SCOM-CHPHFC</v>
          </cell>
          <cell r="C698" t="str">
            <v>VAR_cap</v>
          </cell>
          <cell r="D698" t="str">
            <v>-</v>
          </cell>
          <cell r="H698">
            <v>1.7577965265753901E-5</v>
          </cell>
          <cell r="I698">
            <v>4.0422157935953893E-5</v>
          </cell>
          <cell r="J698">
            <v>3.6339690565132481E-5</v>
          </cell>
        </row>
        <row r="699">
          <cell r="B699" t="str">
            <v>RHES-EBAT</v>
          </cell>
          <cell r="C699" t="str">
            <v>VAR_fout</v>
          </cell>
          <cell r="D699" t="str">
            <v>RHES_ELC</v>
          </cell>
          <cell r="E699">
            <v>5.0494964830694771E-4</v>
          </cell>
          <cell r="F699">
            <v>5.0455200951591824E-4</v>
          </cell>
          <cell r="G699">
            <v>5.0795790448621766E-4</v>
          </cell>
          <cell r="H699">
            <v>2.3757027661582271E-3</v>
          </cell>
          <cell r="I699">
            <v>9.9498450353428358E-2</v>
          </cell>
          <cell r="J699">
            <v>0.11579025297790949</v>
          </cell>
        </row>
        <row r="700">
          <cell r="B700" t="str">
            <v>RHES-EBAT</v>
          </cell>
          <cell r="C700" t="str">
            <v>VAR_fout</v>
          </cell>
          <cell r="D700" t="str">
            <v>AUX_RHES-EBAT_OUT</v>
          </cell>
          <cell r="E700">
            <v>5.0494964830694793E-4</v>
          </cell>
          <cell r="F700">
            <v>5.0455200951591889E-4</v>
          </cell>
          <cell r="G700">
            <v>5.079579044862182E-4</v>
          </cell>
          <cell r="H700">
            <v>2.3757027661582284E-3</v>
          </cell>
          <cell r="I700">
            <v>9.9498450353428511E-2</v>
          </cell>
          <cell r="J700">
            <v>0.11579025297790962</v>
          </cell>
        </row>
        <row r="701">
          <cell r="B701" t="str">
            <v>RHES-EBAT</v>
          </cell>
          <cell r="C701" t="str">
            <v>VAR_fin</v>
          </cell>
          <cell r="D701" t="str">
            <v>RHES_ELC</v>
          </cell>
          <cell r="E701">
            <v>5.5874662443027457E-4</v>
          </cell>
          <cell r="F701">
            <v>5.5830688968932986E-4</v>
          </cell>
          <cell r="G701">
            <v>5.6207334903625244E-4</v>
          </cell>
          <cell r="H701">
            <v>2.6275466401458332E-3</v>
          </cell>
          <cell r="I701">
            <v>0.11003217412283815</v>
          </cell>
          <cell r="J701">
            <v>0.12804870511452593</v>
          </cell>
        </row>
        <row r="702">
          <cell r="B702" t="str">
            <v>RHES-EBAT</v>
          </cell>
          <cell r="C702" t="str">
            <v>VAR_fin</v>
          </cell>
          <cell r="D702" t="str">
            <v>AUX_RHES-EBAT_IN</v>
          </cell>
          <cell r="E702">
            <v>5.5874662443027457E-4</v>
          </cell>
          <cell r="F702">
            <v>5.5830688968932986E-4</v>
          </cell>
          <cell r="G702">
            <v>5.6207334903625244E-4</v>
          </cell>
          <cell r="H702">
            <v>2.6275466401458332E-3</v>
          </cell>
          <cell r="I702">
            <v>0.11003217412283815</v>
          </cell>
          <cell r="J702">
            <v>0.12804870511452593</v>
          </cell>
        </row>
        <row r="703">
          <cell r="B703" t="str">
            <v>RHES-EBAT</v>
          </cell>
          <cell r="C703" t="str">
            <v>VAR_ncap</v>
          </cell>
          <cell r="D703" t="str">
            <v>-</v>
          </cell>
          <cell r="E703">
            <v>2.04087125053713E-4</v>
          </cell>
          <cell r="F703">
            <v>4.0160975119226102E-7</v>
          </cell>
          <cell r="G703">
            <v>1.36073196157063E-6</v>
          </cell>
          <cell r="H703">
            <v>2.8186513845815601E-2</v>
          </cell>
          <cell r="I703">
            <v>3.6716335588258799E-2</v>
          </cell>
          <cell r="J703">
            <v>6.9481035499054794E-2</v>
          </cell>
        </row>
        <row r="704">
          <cell r="B704" t="str">
            <v>RHES-EBAT</v>
          </cell>
          <cell r="C704" t="str">
            <v>VAR_cap</v>
          </cell>
          <cell r="D704" t="str">
            <v>-</v>
          </cell>
          <cell r="E704">
            <v>2.0682339799797076E-4</v>
          </cell>
          <cell r="F704">
            <v>2.0713677774632355E-4</v>
          </cell>
          <cell r="G704">
            <v>2.0833815898641626E-4</v>
          </cell>
          <cell r="H704">
            <v>2.8337335104241135E-2</v>
          </cell>
          <cell r="I704">
            <v>5.8274230239032443E-2</v>
          </cell>
          <cell r="J704">
            <v>9.080145107048708E-2</v>
          </cell>
        </row>
        <row r="705">
          <cell r="B705" t="str">
            <v>D-INGA</v>
          </cell>
          <cell r="C705" t="str">
            <v>VAR_fout</v>
          </cell>
          <cell r="D705" t="str">
            <v>CO2</v>
          </cell>
          <cell r="E705">
            <v>2101.4896620460599</v>
          </cell>
          <cell r="F705">
            <v>1815.4026194610301</v>
          </cell>
          <cell r="G705">
            <v>1828.7605071788701</v>
          </cell>
          <cell r="H705">
            <v>1233.5613631276599</v>
          </cell>
          <cell r="I705">
            <v>607.23711211595401</v>
          </cell>
          <cell r="J705">
            <v>128.06521882414199</v>
          </cell>
        </row>
        <row r="706">
          <cell r="B706" t="str">
            <v>D-INGA</v>
          </cell>
          <cell r="C706" t="str">
            <v>VAR_fout</v>
          </cell>
          <cell r="D706" t="str">
            <v>INGA</v>
          </cell>
          <cell r="E706">
            <v>37.468832181350749</v>
          </cell>
          <cell r="F706">
            <v>32.085538818219192</v>
          </cell>
          <cell r="G706">
            <v>35.185174319387471</v>
          </cell>
          <cell r="H706">
            <v>24.670659906620372</v>
          </cell>
          <cell r="I706">
            <v>15.087339736203965</v>
          </cell>
          <cell r="J706">
            <v>6.5752799518772855</v>
          </cell>
        </row>
        <row r="707">
          <cell r="B707" t="str">
            <v>D-INGA</v>
          </cell>
          <cell r="C707" t="str">
            <v>VAR_fin</v>
          </cell>
          <cell r="D707" t="str">
            <v>NGA</v>
          </cell>
          <cell r="E707">
            <v>37.260455000816712</v>
          </cell>
          <cell r="F707">
            <v>32.187989706755772</v>
          </cell>
          <cell r="G707">
            <v>32.424831687568634</v>
          </cell>
          <cell r="H707">
            <v>21.871655374603868</v>
          </cell>
          <cell r="I707">
            <v>10.766615463048815</v>
          </cell>
          <cell r="J707">
            <v>2.2706599082294692</v>
          </cell>
        </row>
        <row r="708">
          <cell r="B708" t="str">
            <v>D-INGA</v>
          </cell>
          <cell r="C708" t="str">
            <v>VAR_fin</v>
          </cell>
          <cell r="D708" t="str">
            <v>BNGA</v>
          </cell>
          <cell r="E708">
            <v>0.32807584576241428</v>
          </cell>
          <cell r="F708">
            <v>4.9948569053133631E-5</v>
          </cell>
          <cell r="G708">
            <v>2.8681879508806727</v>
          </cell>
          <cell r="H708">
            <v>2.8681950996499554</v>
          </cell>
          <cell r="I708">
            <v>4.2843194610796758</v>
          </cell>
          <cell r="J708">
            <v>4.2843198506689424</v>
          </cell>
        </row>
        <row r="709">
          <cell r="B709" t="str">
            <v>D-INGA</v>
          </cell>
          <cell r="C709" t="str">
            <v>VAR_fin</v>
          </cell>
          <cell r="D709" t="str">
            <v>H2</v>
          </cell>
          <cell r="G709">
            <v>4.5579280282634074E-3</v>
          </cell>
          <cell r="H709">
            <v>9.6248459970831243E-3</v>
          </cell>
          <cell r="I709">
            <v>8.460432960228885E-2</v>
          </cell>
          <cell r="J709">
            <v>4.1309374127695454E-2</v>
          </cell>
        </row>
        <row r="710">
          <cell r="B710" t="str">
            <v>D-INGA</v>
          </cell>
          <cell r="C710" t="str">
            <v>VAR_ncap</v>
          </cell>
          <cell r="D710" t="str">
            <v>-</v>
          </cell>
          <cell r="E710">
            <v>1.92522147106557E-7</v>
          </cell>
          <cell r="F710">
            <v>1.22787302433707E-7</v>
          </cell>
          <cell r="G710">
            <v>1.5639163162329899E-7</v>
          </cell>
          <cell r="H710">
            <v>1.90442183153675E-7</v>
          </cell>
          <cell r="I710">
            <v>5.5245909073445501E-7</v>
          </cell>
          <cell r="J710">
            <v>1.9701121642691198E-6</v>
          </cell>
        </row>
        <row r="711">
          <cell r="B711" t="str">
            <v>D-INGA</v>
          </cell>
          <cell r="C711" t="str">
            <v>VAR_cap</v>
          </cell>
          <cell r="D711" t="str">
            <v>-</v>
          </cell>
          <cell r="E711">
            <v>1.9844835627882471</v>
          </cell>
          <cell r="F711">
            <v>1.9844836855755494</v>
          </cell>
          <cell r="G711">
            <v>1.9844838419671811</v>
          </cell>
          <cell r="H711">
            <v>1.9844840324093642</v>
          </cell>
          <cell r="I711">
            <v>1.9844849551366255</v>
          </cell>
          <cell r="J711">
            <v>1.0954629924286097</v>
          </cell>
        </row>
        <row r="712">
          <cell r="B712" t="str">
            <v>EWIND</v>
          </cell>
          <cell r="C712" t="str">
            <v>VAR_fout</v>
          </cell>
          <cell r="D712" t="str">
            <v>ELC35</v>
          </cell>
          <cell r="E712">
            <v>0.52400000000000047</v>
          </cell>
          <cell r="F712">
            <v>0.54529205224088151</v>
          </cell>
          <cell r="G712">
            <v>1.9634217041143591</v>
          </cell>
          <cell r="H712">
            <v>4.4901147887364141</v>
          </cell>
          <cell r="I712">
            <v>12.592127798523592</v>
          </cell>
          <cell r="J712">
            <v>20.511251332485347</v>
          </cell>
        </row>
        <row r="713">
          <cell r="B713" t="str">
            <v>EWIND</v>
          </cell>
          <cell r="C713" t="str">
            <v>VAR_fin</v>
          </cell>
          <cell r="D713" t="str">
            <v>WND</v>
          </cell>
          <cell r="E713">
            <v>0.52400000000000047</v>
          </cell>
          <cell r="F713">
            <v>0.54529205224088151</v>
          </cell>
          <cell r="G713">
            <v>1.9634217041143591</v>
          </cell>
          <cell r="H713">
            <v>4.4901147887364141</v>
          </cell>
          <cell r="I713">
            <v>12.592127798523592</v>
          </cell>
          <cell r="J713">
            <v>20.511251332485347</v>
          </cell>
        </row>
        <row r="714">
          <cell r="B714" t="str">
            <v>EWIND</v>
          </cell>
          <cell r="C714" t="str">
            <v>VAR_ncap</v>
          </cell>
          <cell r="D714" t="str">
            <v>-</v>
          </cell>
          <cell r="F714">
            <v>7.1321188168768299E-3</v>
          </cell>
          <cell r="G714">
            <v>0.24278150613021199</v>
          </cell>
          <cell r="H714">
            <v>0.44293669335903901</v>
          </cell>
          <cell r="I714">
            <v>0.78848717725204198</v>
          </cell>
          <cell r="J714">
            <v>2.01920758218853</v>
          </cell>
        </row>
        <row r="715">
          <cell r="B715" t="str">
            <v>EWIND</v>
          </cell>
          <cell r="C715" t="str">
            <v>VAR_cap</v>
          </cell>
          <cell r="D715" t="str">
            <v>-</v>
          </cell>
          <cell r="E715">
            <v>8.7120000000000003E-2</v>
          </cell>
          <cell r="F715">
            <v>9.0660006853484021E-2</v>
          </cell>
          <cell r="G715">
            <v>0.32643743047762519</v>
          </cell>
          <cell r="H715">
            <v>0.74652437901493329</v>
          </cell>
          <cell r="I715">
            <v>2.0935612775696866</v>
          </cell>
          <cell r="J715">
            <v>3.4101911406192298</v>
          </cell>
        </row>
        <row r="716">
          <cell r="B716" t="str">
            <v>EGEO</v>
          </cell>
          <cell r="C716" t="str">
            <v>VAR_fout</v>
          </cell>
          <cell r="D716" t="str">
            <v>ELC35</v>
          </cell>
          <cell r="H716">
            <v>2.7975878011844884E-3</v>
          </cell>
          <cell r="I716">
            <v>2.7852896100658826E-3</v>
          </cell>
          <cell r="J716">
            <v>23.552393600857744</v>
          </cell>
        </row>
        <row r="717">
          <cell r="B717" t="str">
            <v>EGEO</v>
          </cell>
          <cell r="C717" t="str">
            <v>VAR_fin</v>
          </cell>
          <cell r="D717" t="str">
            <v>GEO</v>
          </cell>
          <cell r="H717">
            <v>2.7975878011844884E-3</v>
          </cell>
          <cell r="I717">
            <v>2.7852896100658826E-3</v>
          </cell>
          <cell r="J717">
            <v>23.552393600857744</v>
          </cell>
        </row>
        <row r="718">
          <cell r="B718" t="str">
            <v>EGEO</v>
          </cell>
          <cell r="C718" t="str">
            <v>VAR_ncap</v>
          </cell>
          <cell r="D718" t="str">
            <v>-</v>
          </cell>
          <cell r="H718">
            <v>9.3398518328770803E-5</v>
          </cell>
          <cell r="I718">
            <v>1.7772151840047599E-7</v>
          </cell>
          <cell r="J718">
            <v>0.87759844836048895</v>
          </cell>
        </row>
        <row r="719">
          <cell r="B719" t="str">
            <v>EGEO</v>
          </cell>
          <cell r="C719" t="str">
            <v>VAR_cap</v>
          </cell>
          <cell r="D719" t="str">
            <v>-</v>
          </cell>
          <cell r="H719">
            <v>9.3398518328770803E-5</v>
          </cell>
          <cell r="I719">
            <v>9.3638004770133399E-5</v>
          </cell>
          <cell r="J719">
            <v>0.87769208636525997</v>
          </cell>
        </row>
        <row r="720">
          <cell r="B720" t="str">
            <v>D-SPLT</v>
          </cell>
          <cell r="C720" t="str">
            <v>VAR_fout</v>
          </cell>
          <cell r="D720" t="str">
            <v>SPLT</v>
          </cell>
          <cell r="E720">
            <v>2.0856341350810168</v>
          </cell>
          <cell r="F720">
            <v>2.4000918474444775</v>
          </cell>
          <cell r="G720">
            <v>2.3997378452026417</v>
          </cell>
          <cell r="H720">
            <v>2.4725283063466446</v>
          </cell>
          <cell r="I720">
            <v>2.5226482649294777</v>
          </cell>
          <cell r="J720">
            <v>2.4177970510521165</v>
          </cell>
        </row>
        <row r="721">
          <cell r="B721" t="str">
            <v>D-SPLT</v>
          </cell>
          <cell r="C721" t="str">
            <v>VAR_fin</v>
          </cell>
          <cell r="D721" t="str">
            <v>PLT</v>
          </cell>
          <cell r="E721">
            <v>2.0856341350810168</v>
          </cell>
          <cell r="F721">
            <v>2.4000918474444775</v>
          </cell>
          <cell r="G721">
            <v>2.3997378452026417</v>
          </cell>
          <cell r="H721">
            <v>2.4725283063466446</v>
          </cell>
          <cell r="I721">
            <v>2.5226482649294777</v>
          </cell>
          <cell r="J721">
            <v>2.4177970510521165</v>
          </cell>
        </row>
        <row r="722">
          <cell r="B722" t="str">
            <v>RHES-ESOLPV</v>
          </cell>
          <cell r="C722" t="str">
            <v>VAR_fout</v>
          </cell>
          <cell r="D722" t="str">
            <v>RHES_SOL_ELC</v>
          </cell>
          <cell r="E722">
            <v>2.1349390887346629</v>
          </cell>
          <cell r="F722">
            <v>3.3906651831717314</v>
          </cell>
          <cell r="G722">
            <v>4.2306322397760914</v>
          </cell>
          <cell r="H722">
            <v>5.4282894600255238</v>
          </cell>
          <cell r="I722">
            <v>7.2951684238438181</v>
          </cell>
          <cell r="J722">
            <v>9.804097793477613</v>
          </cell>
        </row>
        <row r="723">
          <cell r="B723" t="str">
            <v>RHES-ESOLPV</v>
          </cell>
          <cell r="C723" t="str">
            <v>VAR_fin</v>
          </cell>
          <cell r="D723" t="str">
            <v>SOL</v>
          </cell>
          <cell r="E723">
            <v>2.1349390887346629</v>
          </cell>
          <cell r="F723">
            <v>3.3906651831717314</v>
          </cell>
          <cell r="G723">
            <v>4.2306322397760914</v>
          </cell>
          <cell r="H723">
            <v>5.4282894600255238</v>
          </cell>
          <cell r="I723">
            <v>7.2951684238438181</v>
          </cell>
          <cell r="J723">
            <v>9.804097793477613</v>
          </cell>
        </row>
        <row r="724">
          <cell r="B724" t="str">
            <v>RHES-ESOLPV</v>
          </cell>
          <cell r="C724" t="str">
            <v>VAR_fin</v>
          </cell>
          <cell r="D724" t="str">
            <v>SOLPVC</v>
          </cell>
          <cell r="E724">
            <v>2.1349390887346602</v>
          </cell>
          <cell r="F724">
            <v>3.39066518317173</v>
          </cell>
          <cell r="G724">
            <v>4.2306322397760896</v>
          </cell>
          <cell r="H724">
            <v>5.4282894600255203</v>
          </cell>
          <cell r="I724">
            <v>7.2951684238438199</v>
          </cell>
          <cell r="J724">
            <v>9.8040977934776095</v>
          </cell>
        </row>
        <row r="725">
          <cell r="B725" t="str">
            <v>RHES-ESOLPV</v>
          </cell>
          <cell r="C725" t="str">
            <v>VAR_ncap</v>
          </cell>
          <cell r="D725" t="str">
            <v>-</v>
          </cell>
          <cell r="F725">
            <v>1.1496557927232E-8</v>
          </cell>
          <cell r="G725">
            <v>6.06680024851389E-2</v>
          </cell>
          <cell r="H725">
            <v>0.25187503611471701</v>
          </cell>
          <cell r="I725">
            <v>0.87203895856532798</v>
          </cell>
          <cell r="J725">
            <v>1.5124877692419301</v>
          </cell>
        </row>
        <row r="726">
          <cell r="B726" t="str">
            <v>RHES-ESOLPV</v>
          </cell>
          <cell r="C726" t="str">
            <v>VAR_cap</v>
          </cell>
          <cell r="D726" t="str">
            <v>-</v>
          </cell>
          <cell r="E726">
            <v>0.67885700000000004</v>
          </cell>
          <cell r="F726">
            <v>1.1558999291747079</v>
          </cell>
          <cell r="G726">
            <v>1.349825013981697</v>
          </cell>
          <cell r="H726">
            <v>1.564817215152793</v>
          </cell>
          <cell r="I726">
            <v>2.1029839915900719</v>
          </cell>
          <cell r="J726">
            <v>2.8262351537457202</v>
          </cell>
        </row>
        <row r="727">
          <cell r="B727" t="str">
            <v>SUP_DAC</v>
          </cell>
          <cell r="C727" t="str">
            <v>VAR_fout</v>
          </cell>
          <cell r="D727" t="str">
            <v>CO2_O</v>
          </cell>
          <cell r="I727">
            <v>1.8586637675216239E-3</v>
          </cell>
          <cell r="J727">
            <v>6.9744756964690768E-3</v>
          </cell>
        </row>
        <row r="728">
          <cell r="B728" t="str">
            <v>SUP_DAC</v>
          </cell>
          <cell r="C728" t="str">
            <v>VAR_fout</v>
          </cell>
          <cell r="D728" t="str">
            <v>CO2</v>
          </cell>
          <cell r="I728">
            <v>-1.85866376752162E-3</v>
          </cell>
          <cell r="J728">
            <v>-6.9744756964690803E-3</v>
          </cell>
        </row>
        <row r="729">
          <cell r="B729" t="str">
            <v>SUP_DAC</v>
          </cell>
          <cell r="C729" t="str">
            <v>VAR_fin</v>
          </cell>
          <cell r="D729" t="str">
            <v>CHEAT</v>
          </cell>
          <cell r="I729">
            <v>1.2358590559127389E-5</v>
          </cell>
          <cell r="J729">
            <v>4.4453707389953725E-5</v>
          </cell>
        </row>
        <row r="730">
          <cell r="B730" t="str">
            <v>SUP_DAC</v>
          </cell>
          <cell r="C730" t="str">
            <v>VAR_fin</v>
          </cell>
          <cell r="D730" t="str">
            <v>CELC</v>
          </cell>
          <cell r="I730">
            <v>2.5773470909633189E-6</v>
          </cell>
          <cell r="J730">
            <v>6.3467728837868622E-6</v>
          </cell>
        </row>
        <row r="731">
          <cell r="B731" t="str">
            <v>SUP_DAC</v>
          </cell>
          <cell r="C731" t="str">
            <v>VAR_ncap</v>
          </cell>
          <cell r="D731" t="str">
            <v>-</v>
          </cell>
          <cell r="I731">
            <v>4.87383264249414E-4</v>
          </cell>
          <cell r="J731">
            <v>7.1742168385535395E-4</v>
          </cell>
        </row>
        <row r="732">
          <cell r="B732" t="str">
            <v>SUP_DAC</v>
          </cell>
          <cell r="C732" t="str">
            <v>VAR_cap</v>
          </cell>
          <cell r="D732" t="str">
            <v>-</v>
          </cell>
          <cell r="I732">
            <v>4.87383264249414E-4</v>
          </cell>
          <cell r="J732">
            <v>1.0690786150660036E-3</v>
          </cell>
        </row>
        <row r="733">
          <cell r="B733" t="str">
            <v>EHYD-DAM10</v>
          </cell>
          <cell r="C733" t="str">
            <v>VAR_fout</v>
          </cell>
          <cell r="D733" t="str">
            <v>ELC</v>
          </cell>
          <cell r="F733">
            <v>6.5466601825478763E-3</v>
          </cell>
          <cell r="G733">
            <v>2.3246770887861635E-2</v>
          </cell>
          <cell r="H733">
            <v>0.71222922551209056</v>
          </cell>
          <cell r="I733">
            <v>0.71807135820619961</v>
          </cell>
          <cell r="J733">
            <v>0.67669874269479224</v>
          </cell>
        </row>
        <row r="734">
          <cell r="B734" t="str">
            <v>EHYD-DAM10</v>
          </cell>
          <cell r="C734" t="str">
            <v>VAR_fin</v>
          </cell>
          <cell r="D734" t="str">
            <v>HYDD</v>
          </cell>
          <cell r="F734">
            <v>6.5466601825478763E-3</v>
          </cell>
          <cell r="G734">
            <v>2.3246770887861635E-2</v>
          </cell>
          <cell r="H734">
            <v>0.71222922551209056</v>
          </cell>
          <cell r="I734">
            <v>0.71807135820619961</v>
          </cell>
          <cell r="J734">
            <v>0.67669874269479224</v>
          </cell>
        </row>
        <row r="735">
          <cell r="B735" t="str">
            <v>EHYD-DAM10</v>
          </cell>
          <cell r="C735" t="str">
            <v>VAR_ncap</v>
          </cell>
          <cell r="D735" t="str">
            <v>-</v>
          </cell>
          <cell r="F735">
            <v>8.6313510963785902E-4</v>
          </cell>
          <cell r="G735">
            <v>1.67065821079541E-3</v>
          </cell>
          <cell r="H735">
            <v>7.2766503358246304E-2</v>
          </cell>
          <cell r="I735">
            <v>2.7438696143750898E-7</v>
          </cell>
          <cell r="J735">
            <v>3.1079644799054E-8</v>
          </cell>
        </row>
        <row r="736">
          <cell r="B736" t="str">
            <v>EHYD-DAM10</v>
          </cell>
          <cell r="C736" t="str">
            <v>VAR_cap</v>
          </cell>
          <cell r="D736" t="str">
            <v>-</v>
          </cell>
          <cell r="F736">
            <v>8.6313510963785902E-4</v>
          </cell>
          <cell r="G736">
            <v>2.5337933204332701E-3</v>
          </cell>
          <cell r="H736">
            <v>7.5300296678679504E-2</v>
          </cell>
          <cell r="I736">
            <v>7.5300982237962194E-2</v>
          </cell>
          <cell r="J736">
            <v>7.5301013317606996E-2</v>
          </cell>
        </row>
        <row r="737">
          <cell r="B737" t="str">
            <v>DH-EBAT</v>
          </cell>
          <cell r="C737" t="str">
            <v>VAR_fout</v>
          </cell>
          <cell r="D737" t="str">
            <v>ELC35</v>
          </cell>
          <cell r="E737">
            <v>1.1403722364620762E-3</v>
          </cell>
          <cell r="F737">
            <v>9.1897868922939695E-4</v>
          </cell>
          <cell r="G737">
            <v>1.1345217735287949E-3</v>
          </cell>
          <cell r="H737">
            <v>6.1574242469023606E-4</v>
          </cell>
          <cell r="I737">
            <v>2.1895453979812658E-3</v>
          </cell>
          <cell r="J737">
            <v>6.5032304624602702E-3</v>
          </cell>
        </row>
        <row r="738">
          <cell r="B738" t="str">
            <v>DH-EBAT</v>
          </cell>
          <cell r="C738" t="str">
            <v>VAR_fout</v>
          </cell>
          <cell r="D738" t="str">
            <v>AUX_DH-EBAT_OUT</v>
          </cell>
          <cell r="E738">
            <v>1.1403722364620758E-3</v>
          </cell>
          <cell r="F738">
            <v>9.189786892293963E-4</v>
          </cell>
          <cell r="G738">
            <v>1.1345217735287943E-3</v>
          </cell>
          <cell r="H738">
            <v>6.1574242469023585E-4</v>
          </cell>
          <cell r="I738">
            <v>2.1895453979812653E-3</v>
          </cell>
          <cell r="J738">
            <v>6.5032304624602685E-3</v>
          </cell>
        </row>
        <row r="739">
          <cell r="B739" t="str">
            <v>DH-EBAT</v>
          </cell>
          <cell r="C739" t="str">
            <v>VAR_fin</v>
          </cell>
          <cell r="D739" t="str">
            <v>ELC35</v>
          </cell>
          <cell r="E739">
            <v>1.2755400777657742E-3</v>
          </cell>
          <cell r="F739">
            <v>1.027970968105533E-3</v>
          </cell>
          <cell r="G739">
            <v>1.2689979092260196E-3</v>
          </cell>
          <cell r="H739">
            <v>6.888828015103064E-4</v>
          </cell>
          <cell r="I739">
            <v>2.4490656515258748E-3</v>
          </cell>
          <cell r="J739">
            <v>7.2725632411545426E-3</v>
          </cell>
        </row>
        <row r="740">
          <cell r="B740" t="str">
            <v>DH-EBAT</v>
          </cell>
          <cell r="C740" t="str">
            <v>VAR_fin</v>
          </cell>
          <cell r="D740" t="str">
            <v>AUX_DH-EBAT_IN</v>
          </cell>
          <cell r="E740">
            <v>1.2755400777657742E-3</v>
          </cell>
          <cell r="F740">
            <v>1.027970968105533E-3</v>
          </cell>
          <cell r="G740">
            <v>1.2689979092260196E-3</v>
          </cell>
          <cell r="H740">
            <v>6.888828015103064E-4</v>
          </cell>
          <cell r="I740">
            <v>2.4490656515258748E-3</v>
          </cell>
          <cell r="J740">
            <v>7.2725632411545426E-3</v>
          </cell>
        </row>
        <row r="741">
          <cell r="B741" t="str">
            <v>DH-EBAT</v>
          </cell>
          <cell r="C741" t="str">
            <v>VAR_ncap</v>
          </cell>
          <cell r="D741" t="str">
            <v>-</v>
          </cell>
          <cell r="E741">
            <v>1.57670009410334E-4</v>
          </cell>
          <cell r="F741">
            <v>2.4475714264444499E-7</v>
          </cell>
          <cell r="G741">
            <v>4.1490398283156103E-7</v>
          </cell>
          <cell r="H741">
            <v>5.4926795841298997E-7</v>
          </cell>
          <cell r="I741">
            <v>6.0990816284633303E-4</v>
          </cell>
          <cell r="J741">
            <v>3.2149864230784399E-3</v>
          </cell>
        </row>
        <row r="742">
          <cell r="B742" t="str">
            <v>DH-EBAT</v>
          </cell>
          <cell r="C742" t="str">
            <v>VAR_cap</v>
          </cell>
          <cell r="D742" t="str">
            <v>-</v>
          </cell>
          <cell r="E742">
            <v>1.57670009410334E-4</v>
          </cell>
          <cell r="F742">
            <v>1.578782567200062E-4</v>
          </cell>
          <cell r="G742">
            <v>1.5819301120287741E-4</v>
          </cell>
          <cell r="H742">
            <v>1.1624913202269606E-4</v>
          </cell>
          <cell r="I742">
            <v>1.0148823619141804E-3</v>
          </cell>
          <cell r="J742">
            <v>3.5917596813656756E-3</v>
          </cell>
        </row>
        <row r="743">
          <cell r="B743" t="str">
            <v>RHEM-EBAT</v>
          </cell>
          <cell r="C743" t="str">
            <v>VAR_fout</v>
          </cell>
          <cell r="D743" t="str">
            <v>RHEM_ELC</v>
          </cell>
          <cell r="E743">
            <v>5.0494087236520736E-4</v>
          </cell>
          <cell r="F743">
            <v>5.0454321638825105E-4</v>
          </cell>
          <cell r="G743">
            <v>5.0794946412186144E-4</v>
          </cell>
          <cell r="H743">
            <v>2.3760377813371401E-3</v>
          </cell>
          <cell r="I743">
            <v>9.9498722657299643E-2</v>
          </cell>
          <cell r="J743">
            <v>0.11580501105360662</v>
          </cell>
        </row>
        <row r="744">
          <cell r="B744" t="str">
            <v>RHEM-EBAT</v>
          </cell>
          <cell r="C744" t="str">
            <v>VAR_fout</v>
          </cell>
          <cell r="D744" t="str">
            <v>AUX_RHEM-EBAT_OUT</v>
          </cell>
          <cell r="E744">
            <v>5.049408723652078E-4</v>
          </cell>
          <cell r="F744">
            <v>5.0454321638825148E-4</v>
          </cell>
          <cell r="G744">
            <v>5.0794946412186176E-4</v>
          </cell>
          <cell r="H744">
            <v>2.3760377813371427E-3</v>
          </cell>
          <cell r="I744">
            <v>9.9498722657299823E-2</v>
          </cell>
          <cell r="J744">
            <v>0.1158050110536068</v>
          </cell>
        </row>
        <row r="745">
          <cell r="B745" t="str">
            <v>RHEM-EBAT</v>
          </cell>
          <cell r="C745" t="str">
            <v>VAR_fin</v>
          </cell>
          <cell r="D745" t="str">
            <v>RHEM_ELC</v>
          </cell>
          <cell r="E745">
            <v>5.5873691942504261E-4</v>
          </cell>
          <cell r="F745">
            <v>5.5829716567981419E-4</v>
          </cell>
          <cell r="G745">
            <v>5.6206401513583999E-4</v>
          </cell>
          <cell r="H745">
            <v>2.6279171216384905E-3</v>
          </cell>
          <cell r="I745">
            <v>0.11003247525410342</v>
          </cell>
          <cell r="J745">
            <v>0.12806502555090138</v>
          </cell>
        </row>
        <row r="746">
          <cell r="B746" t="str">
            <v>RHEM-EBAT</v>
          </cell>
          <cell r="C746" t="str">
            <v>VAR_fin</v>
          </cell>
          <cell r="D746" t="str">
            <v>AUX_RHEM-EBAT_IN</v>
          </cell>
          <cell r="E746">
            <v>5.5873691942504261E-4</v>
          </cell>
          <cell r="F746">
            <v>5.5829716567981419E-4</v>
          </cell>
          <cell r="G746">
            <v>5.6206401513583999E-4</v>
          </cell>
          <cell r="H746">
            <v>2.6279171216384905E-3</v>
          </cell>
          <cell r="I746">
            <v>0.11003247525410342</v>
          </cell>
          <cell r="J746">
            <v>0.12806502555090138</v>
          </cell>
        </row>
        <row r="747">
          <cell r="B747" t="str">
            <v>RHEM-EBAT</v>
          </cell>
          <cell r="C747" t="str">
            <v>VAR_ncap</v>
          </cell>
          <cell r="D747" t="str">
            <v>-</v>
          </cell>
          <cell r="E747">
            <v>2.04083532267428E-4</v>
          </cell>
          <cell r="F747">
            <v>4.0165180592590001E-7</v>
          </cell>
          <cell r="G747">
            <v>1.3609123480420301E-6</v>
          </cell>
          <cell r="H747">
            <v>2.8174163205432898E-2</v>
          </cell>
          <cell r="I747">
            <v>3.6707509599963002E-2</v>
          </cell>
          <cell r="J747">
            <v>6.9495453796283205E-2</v>
          </cell>
        </row>
        <row r="748">
          <cell r="B748" t="str">
            <v>RHEM-EBAT</v>
          </cell>
          <cell r="C748" t="str">
            <v>VAR_cap</v>
          </cell>
          <cell r="D748" t="str">
            <v>-</v>
          </cell>
          <cell r="E748">
            <v>2.0681980487018649E-4</v>
          </cell>
          <cell r="F748">
            <v>2.0713322602624513E-4</v>
          </cell>
          <cell r="G748">
            <v>2.0833478716802763E-4</v>
          </cell>
          <cell r="H748">
            <v>2.8324982037675452E-2</v>
          </cell>
          <cell r="I748">
            <v>5.8274378818152131E-2</v>
          </cell>
          <cell r="J748">
            <v>9.081340191992758E-2</v>
          </cell>
        </row>
        <row r="749">
          <cell r="B749" t="str">
            <v>HPLGEO</v>
          </cell>
          <cell r="C749" t="str">
            <v>VAR_fout</v>
          </cell>
          <cell r="D749" t="str">
            <v>LTH</v>
          </cell>
          <cell r="I749">
            <v>3.290632316206712E-5</v>
          </cell>
          <cell r="J749">
            <v>2.5856848985467683E-5</v>
          </cell>
        </row>
        <row r="750">
          <cell r="B750" t="str">
            <v>HPLGEO</v>
          </cell>
          <cell r="C750" t="str">
            <v>VAR_fin</v>
          </cell>
          <cell r="D750" t="str">
            <v>GEO</v>
          </cell>
          <cell r="I750">
            <v>3.8713321367137817E-5</v>
          </cell>
          <cell r="J750">
            <v>3.0419822335844345E-5</v>
          </cell>
        </row>
        <row r="751">
          <cell r="B751" t="str">
            <v>HPLGEO</v>
          </cell>
          <cell r="C751" t="str">
            <v>VAR_ncap</v>
          </cell>
          <cell r="D751" t="str">
            <v>-</v>
          </cell>
          <cell r="I751">
            <v>2.7723511139584698E-6</v>
          </cell>
          <cell r="J751">
            <v>4.2269275352878298E-8</v>
          </cell>
        </row>
        <row r="752">
          <cell r="B752" t="str">
            <v>HPLGEO</v>
          </cell>
          <cell r="C752" t="str">
            <v>VAR_cap</v>
          </cell>
          <cell r="D752" t="str">
            <v>-</v>
          </cell>
          <cell r="I752">
            <v>2.7723511139584698E-6</v>
          </cell>
          <cell r="J752">
            <v>2.81462038931134E-6</v>
          </cell>
        </row>
        <row r="753">
          <cell r="B753" t="str">
            <v>CT_CWODBDSCCS</v>
          </cell>
          <cell r="C753" t="str">
            <v>VAR_fout</v>
          </cell>
          <cell r="D753" t="str">
            <v>CO2_O</v>
          </cell>
          <cell r="I753">
            <v>6.346094630472766E-3</v>
          </cell>
          <cell r="J753">
            <v>5.4300490543114366E-3</v>
          </cell>
        </row>
        <row r="754">
          <cell r="B754" t="str">
            <v>CT_CWODBDSCCS</v>
          </cell>
          <cell r="C754" t="str">
            <v>VAR_fout</v>
          </cell>
          <cell r="D754" t="str">
            <v>CO2</v>
          </cell>
          <cell r="I754">
            <v>-6.3460946304727704E-3</v>
          </cell>
          <cell r="J754">
            <v>-5.4300490543114401E-3</v>
          </cell>
        </row>
        <row r="755">
          <cell r="B755" t="str">
            <v>CT_CWODBDSCCS</v>
          </cell>
          <cell r="C755" t="str">
            <v>VAR_fout</v>
          </cell>
          <cell r="D755" t="str">
            <v>BDS</v>
          </cell>
          <cell r="I755">
            <v>3.5508459629916118E-5</v>
          </cell>
          <cell r="J755">
            <v>3.0382887249684436E-5</v>
          </cell>
        </row>
        <row r="756">
          <cell r="B756" t="str">
            <v>CT_CWODBDSCCS</v>
          </cell>
          <cell r="C756" t="str">
            <v>VAR_fout</v>
          </cell>
          <cell r="D756" t="str">
            <v>LTH</v>
          </cell>
          <cell r="I756">
            <v>1.3848299255667262E-5</v>
          </cell>
          <cell r="J756">
            <v>1.1849326027376921E-5</v>
          </cell>
        </row>
        <row r="757">
          <cell r="B757" t="str">
            <v>CT_CWODBDSCCS</v>
          </cell>
          <cell r="C757" t="str">
            <v>VAR_fin</v>
          </cell>
          <cell r="D757" t="str">
            <v>CWOD</v>
          </cell>
          <cell r="I757">
            <v>1.0118135571544597E-4</v>
          </cell>
          <cell r="J757">
            <v>8.657603721797575E-5</v>
          </cell>
        </row>
        <row r="758">
          <cell r="B758" t="str">
            <v>CT_CWODBDSCCS</v>
          </cell>
          <cell r="C758" t="str">
            <v>VAR_fin</v>
          </cell>
          <cell r="D758" t="str">
            <v>CELC</v>
          </cell>
          <cell r="I758">
            <v>4.5831276108041767E-6</v>
          </cell>
          <cell r="J758">
            <v>3.9215626614414133E-6</v>
          </cell>
        </row>
        <row r="759">
          <cell r="B759" t="str">
            <v>CT_CWODBDSCCS</v>
          </cell>
          <cell r="C759" t="str">
            <v>VAR_ncap</v>
          </cell>
          <cell r="D759" t="str">
            <v>-</v>
          </cell>
          <cell r="I759">
            <v>6.3668817567963798E-6</v>
          </cell>
          <cell r="J759">
            <v>1.31983423055821E-7</v>
          </cell>
        </row>
        <row r="760">
          <cell r="B760" t="str">
            <v>CT_CWODBDSCCS</v>
          </cell>
          <cell r="C760" t="str">
            <v>VAR_cap</v>
          </cell>
          <cell r="D760" t="str">
            <v>-</v>
          </cell>
          <cell r="I760">
            <v>6.3668817567963798E-6</v>
          </cell>
          <cell r="J760">
            <v>6.4988651798521996E-6</v>
          </cell>
        </row>
        <row r="761">
          <cell r="B761" t="str">
            <v>EHYD-PUM15</v>
          </cell>
          <cell r="C761" t="str">
            <v>VAR_fout</v>
          </cell>
          <cell r="D761" t="str">
            <v>ELC</v>
          </cell>
          <cell r="F761">
            <v>8.4449989779197755E-4</v>
          </cell>
          <cell r="G761">
            <v>1.2111624070096972E-3</v>
          </cell>
          <cell r="H761">
            <v>1.1081430663808813E-3</v>
          </cell>
          <cell r="I761">
            <v>1.1466200201080286E-3</v>
          </cell>
          <cell r="J761">
            <v>1.0818735749279463E-3</v>
          </cell>
        </row>
        <row r="762">
          <cell r="B762" t="str">
            <v>EHYD-PUM15</v>
          </cell>
          <cell r="C762" t="str">
            <v>VAR_fout</v>
          </cell>
          <cell r="D762" t="str">
            <v>AUX_PUMP_OUT</v>
          </cell>
          <cell r="F762">
            <v>8.4449989779197755E-4</v>
          </cell>
          <cell r="G762">
            <v>1.2111624070096972E-3</v>
          </cell>
          <cell r="H762">
            <v>1.1081430663808813E-3</v>
          </cell>
          <cell r="I762">
            <v>1.1466200201080286E-3</v>
          </cell>
          <cell r="J762">
            <v>1.0818735749279463E-3</v>
          </cell>
        </row>
        <row r="763">
          <cell r="B763" t="str">
            <v>EHYD-PUM15</v>
          </cell>
          <cell r="C763" t="str">
            <v>VAR_fin</v>
          </cell>
          <cell r="D763" t="str">
            <v>AUX_PUMP_IN</v>
          </cell>
          <cell r="F763">
            <v>1.055624872252502E-3</v>
          </cell>
          <cell r="G763">
            <v>1.5139530089165096E-3</v>
          </cell>
          <cell r="H763">
            <v>1.3851788342494876E-3</v>
          </cell>
          <cell r="I763">
            <v>1.433276962203002E-3</v>
          </cell>
          <cell r="J763">
            <v>1.3523448432579911E-3</v>
          </cell>
        </row>
        <row r="764">
          <cell r="B764" t="str">
            <v>EHYD-PUM15</v>
          </cell>
          <cell r="C764" t="str">
            <v>VAR_fin</v>
          </cell>
          <cell r="D764" t="str">
            <v>ELC</v>
          </cell>
          <cell r="F764">
            <v>1.055624872252502E-3</v>
          </cell>
          <cell r="G764">
            <v>1.5139530089165096E-3</v>
          </cell>
          <cell r="H764">
            <v>1.3851788342494876E-3</v>
          </cell>
          <cell r="I764">
            <v>1.433276962203002E-3</v>
          </cell>
          <cell r="J764">
            <v>1.3523448432579911E-3</v>
          </cell>
        </row>
        <row r="765">
          <cell r="B765" t="str">
            <v>EHYD-PUM15</v>
          </cell>
          <cell r="C765" t="str">
            <v>VAR_ncap</v>
          </cell>
          <cell r="D765" t="str">
            <v>-</v>
          </cell>
          <cell r="F765">
            <v>1.19710612853066E-4</v>
          </cell>
          <cell r="G765">
            <v>1.50959127923231E-7</v>
          </cell>
          <cell r="H765">
            <v>1.13737843102531E-7</v>
          </cell>
          <cell r="I765">
            <v>1.92031139261474E-7</v>
          </cell>
          <cell r="J765">
            <v>1.31871992824813E-7</v>
          </cell>
        </row>
        <row r="766">
          <cell r="B766" t="str">
            <v>EHYD-PUM15</v>
          </cell>
          <cell r="C766" t="str">
            <v>VAR_cap</v>
          </cell>
          <cell r="D766" t="str">
            <v>-</v>
          </cell>
          <cell r="F766">
            <v>1.19710612853066E-4</v>
          </cell>
          <cell r="G766">
            <v>1.19861571980989E-4</v>
          </cell>
          <cell r="H766">
            <v>1.19975309824091E-4</v>
          </cell>
          <cell r="I766">
            <v>1.2144631956742699E-4</v>
          </cell>
          <cell r="J766">
            <v>1.21578191560252E-4</v>
          </cell>
        </row>
        <row r="767">
          <cell r="B767" t="str">
            <v>D-EWST</v>
          </cell>
          <cell r="C767" t="str">
            <v>VAR_fout</v>
          </cell>
          <cell r="D767" t="str">
            <v>CO2</v>
          </cell>
          <cell r="E767">
            <v>2236.6437158817298</v>
          </cell>
          <cell r="F767">
            <v>2235.4032875336602</v>
          </cell>
          <cell r="G767">
            <v>2268.7819078641501</v>
          </cell>
          <cell r="H767">
            <v>2238.51085708239</v>
          </cell>
          <cell r="I767">
            <v>2266.0991424409199</v>
          </cell>
          <cell r="J767">
            <v>2317.3897759220599</v>
          </cell>
        </row>
        <row r="768">
          <cell r="B768" t="str">
            <v>D-EWST</v>
          </cell>
          <cell r="C768" t="str">
            <v>VAR_fout</v>
          </cell>
          <cell r="D768" t="str">
            <v>EWST</v>
          </cell>
          <cell r="E768">
            <v>48.20352835952005</v>
          </cell>
          <cell r="F768">
            <v>48.176817620792043</v>
          </cell>
          <cell r="G768">
            <v>48.896184438258402</v>
          </cell>
          <cell r="H768">
            <v>48.243791102443453</v>
          </cell>
          <cell r="I768">
            <v>48.838343587088808</v>
          </cell>
          <cell r="J768">
            <v>49.943745170733962</v>
          </cell>
        </row>
        <row r="769">
          <cell r="B769" t="str">
            <v>D-EWST</v>
          </cell>
          <cell r="C769" t="str">
            <v>VAR_fin</v>
          </cell>
          <cell r="D769" t="str">
            <v>WSTNREN</v>
          </cell>
          <cell r="E769">
            <v>24.101764179760018</v>
          </cell>
          <cell r="F769">
            <v>24.088397494974803</v>
          </cell>
          <cell r="G769">
            <v>24.448080903708462</v>
          </cell>
          <cell r="H769">
            <v>24.121884235801552</v>
          </cell>
          <cell r="I769">
            <v>24.419171793544407</v>
          </cell>
          <cell r="J769">
            <v>24.971872585366992</v>
          </cell>
        </row>
        <row r="770">
          <cell r="B770" t="str">
            <v>D-EWST</v>
          </cell>
          <cell r="C770" t="str">
            <v>VAR_fin</v>
          </cell>
          <cell r="D770" t="str">
            <v>WSTREN</v>
          </cell>
          <cell r="E770">
            <v>24.101764179760018</v>
          </cell>
          <cell r="F770">
            <v>24.088397494974803</v>
          </cell>
          <cell r="G770">
            <v>24.448080903708462</v>
          </cell>
          <cell r="H770">
            <v>24.121884235801552</v>
          </cell>
          <cell r="I770">
            <v>24.419171793544407</v>
          </cell>
          <cell r="J770">
            <v>24.971872585366992</v>
          </cell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295.10557111706828</v>
          </cell>
          <cell r="E4">
            <v>787.72731624453627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1.0481622864211712E-2</v>
          </cell>
          <cell r="E5">
            <v>5.994184047940442E-3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22.982058735875274</v>
          </cell>
          <cell r="E6">
            <v>59.010312845385819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272.11303075832865</v>
          </cell>
          <cell r="E7">
            <v>728.71100921510174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825.8414833556767</v>
          </cell>
          <cell r="E8">
            <v>1140.9283192619762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0.37238353241907579</v>
          </cell>
          <cell r="E9">
            <v>1.3301172063566151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921.21475845961061</v>
          </cell>
          <cell r="E10">
            <v>1088.6167789944682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314.60737081303927</v>
          </cell>
          <cell r="E11">
            <v>715.19312288275989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0.64465239693222032</v>
          </cell>
          <cell r="E12">
            <v>0.63899348464366768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2.2397198106011824E-3</v>
          </cell>
          <cell r="E13">
            <v>2.0564104621031481E-3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54.231270403957382</v>
          </cell>
          <cell r="E14">
            <v>1679.5783454339542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0.24302871698405593</v>
          </cell>
          <cell r="E15">
            <v>2833.7857124495199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5.4977492350361368E-2</v>
          </cell>
          <cell r="E16">
            <v>1031.8743294591668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2.189295683883637E-2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4.490784692807173E-3</v>
          </cell>
          <cell r="E18">
            <v>6.8961751664670971E-3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1.0645805748771084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7.6862754814566625E-4</v>
          </cell>
          <cell r="E20">
            <v>3.7223234758765783E-4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1.8586637675216239E-3</v>
          </cell>
          <cell r="E21">
            <v>6.9744756964690768E-3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6.346094630472766E-3</v>
          </cell>
          <cell r="E22">
            <v>5.4300490543114366E-3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2117.1877053721146</v>
          </cell>
          <cell r="E23">
            <v>8493.0205698311092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833.33327168676385</v>
          </cell>
          <cell r="E24">
            <v>1904.7618999354795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833.33327168676385</v>
          </cell>
          <cell r="E25">
            <v>1904.7618999354795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988.7488625682879</v>
          </cell>
          <cell r="E26">
            <v>5800.531353651093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988.7488625682879</v>
          </cell>
          <cell r="E27">
            <v>5800.531353651093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3.1575759032517156E-4</v>
          </cell>
          <cell r="F4">
            <v>7.97952668001361E-2</v>
          </cell>
          <cell r="G4">
            <v>7.6662603754360016E-5</v>
          </cell>
          <cell r="H4">
            <v>9.5539527846615261E-5</v>
          </cell>
          <cell r="I4">
            <v>1.9408009888363334E-4</v>
          </cell>
        </row>
        <row r="5">
          <cell r="A5" t="str">
            <v>EXPELC_DE</v>
          </cell>
          <cell r="C5" t="str">
            <v>ELC_E-DE</v>
          </cell>
          <cell r="D5">
            <v>26.492980273171561</v>
          </cell>
          <cell r="E5">
            <v>1.464233060842219E-4</v>
          </cell>
          <cell r="F5">
            <v>1.58758448015961E-4</v>
          </cell>
          <cell r="G5">
            <v>9.3864128991394424E-5</v>
          </cell>
          <cell r="H5">
            <v>2.8307988752721691E-4</v>
          </cell>
          <cell r="I5">
            <v>1.0924998552158506E-4</v>
          </cell>
        </row>
        <row r="6">
          <cell r="A6" t="str">
            <v>IMPDSL</v>
          </cell>
          <cell r="C6" t="str">
            <v>DSL</v>
          </cell>
          <cell r="D6">
            <v>118.39554532741147</v>
          </cell>
          <cell r="E6">
            <v>110.359310551711</v>
          </cell>
          <cell r="F6">
            <v>89.081901401828702</v>
          </cell>
          <cell r="G6">
            <v>61.679801379668923</v>
          </cell>
          <cell r="H6">
            <v>36.401650234357483</v>
          </cell>
        </row>
        <row r="7">
          <cell r="A7" t="str">
            <v>IMPH2</v>
          </cell>
          <cell r="C7" t="str">
            <v>H2</v>
          </cell>
          <cell r="H7">
            <v>8.0409439428678429</v>
          </cell>
          <cell r="I7">
            <v>8.0409578395189332</v>
          </cell>
        </row>
        <row r="8">
          <cell r="A8" t="str">
            <v>IMPELC_AT</v>
          </cell>
          <cell r="C8" t="str">
            <v>ELC_I-AT</v>
          </cell>
          <cell r="D8">
            <v>15.013806506462815</v>
          </cell>
          <cell r="E8">
            <v>9.6332079406319551</v>
          </cell>
          <cell r="F8">
            <v>6.9787628953219318</v>
          </cell>
          <cell r="G8">
            <v>2.9298995886286558</v>
          </cell>
          <cell r="H8">
            <v>5.2137104312501128</v>
          </cell>
          <cell r="I8">
            <v>6.0279538077153809</v>
          </cell>
        </row>
        <row r="9">
          <cell r="A9" t="str">
            <v>IMPELC_AT</v>
          </cell>
          <cell r="C9" t="str">
            <v>ELCS</v>
          </cell>
          <cell r="D9">
            <v>15.013806506462815</v>
          </cell>
          <cell r="E9">
            <v>9.6332079406319551</v>
          </cell>
          <cell r="F9">
            <v>6.9787628953219318</v>
          </cell>
          <cell r="G9">
            <v>2.9298995886286558</v>
          </cell>
          <cell r="H9">
            <v>5.2137104312501128</v>
          </cell>
          <cell r="I9">
            <v>6.0279538077153809</v>
          </cell>
        </row>
        <row r="10">
          <cell r="A10" t="str">
            <v>IMPELC_FR</v>
          </cell>
          <cell r="C10" t="str">
            <v>ELC_I-FR</v>
          </cell>
          <cell r="D10">
            <v>28.948622086493895</v>
          </cell>
          <cell r="E10">
            <v>21.50299671614636</v>
          </cell>
          <cell r="F10">
            <v>27.063681555304715</v>
          </cell>
          <cell r="G10">
            <v>13.491068631180939</v>
          </cell>
          <cell r="H10">
            <v>8.4739559911333462</v>
          </cell>
          <cell r="I10">
            <v>5.4474971677753867</v>
          </cell>
        </row>
        <row r="11">
          <cell r="A11" t="str">
            <v>IMPELC_FR</v>
          </cell>
          <cell r="C11" t="str">
            <v>ELCS</v>
          </cell>
          <cell r="D11">
            <v>28.948622086493895</v>
          </cell>
          <cell r="E11">
            <v>21.50299671614636</v>
          </cell>
          <cell r="F11">
            <v>27.063681555304715</v>
          </cell>
          <cell r="G11">
            <v>13.491068631180939</v>
          </cell>
          <cell r="H11">
            <v>8.4739559911333462</v>
          </cell>
          <cell r="I11">
            <v>5.4474971677753867</v>
          </cell>
        </row>
        <row r="12">
          <cell r="A12" t="str">
            <v>RNWHYDR1</v>
          </cell>
          <cell r="C12" t="str">
            <v>HYDR</v>
          </cell>
          <cell r="D12">
            <v>66.632402035146654</v>
          </cell>
          <cell r="E12">
            <v>55.764005676752639</v>
          </cell>
          <cell r="F12">
            <v>65.548331957633167</v>
          </cell>
          <cell r="G12">
            <v>64.463486345420634</v>
          </cell>
          <cell r="H12">
            <v>62.941924640531596</v>
          </cell>
          <cell r="I12">
            <v>66.1349756999997</v>
          </cell>
        </row>
        <row r="13">
          <cell r="A13" t="str">
            <v>EXPELC_IT</v>
          </cell>
          <cell r="C13" t="str">
            <v>ELC_E-IT</v>
          </cell>
          <cell r="D13">
            <v>71.694108751690351</v>
          </cell>
          <cell r="E13">
            <v>35.37374575981741</v>
          </cell>
          <cell r="F13">
            <v>54.84910540415185</v>
          </cell>
          <cell r="G13">
            <v>31.043728175767107</v>
          </cell>
          <cell r="H13">
            <v>14.116244833309997</v>
          </cell>
          <cell r="I13">
            <v>21.92345567785615</v>
          </cell>
        </row>
        <row r="14">
          <cell r="A14" t="str">
            <v>IMPLNG</v>
          </cell>
          <cell r="C14" t="str">
            <v>LBIO</v>
          </cell>
          <cell r="G14">
            <v>2.1352149177756465</v>
          </cell>
          <cell r="H14">
            <v>2.1351462816123234</v>
          </cell>
          <cell r="I14">
            <v>2.1354991430662147</v>
          </cell>
        </row>
        <row r="15">
          <cell r="A15" t="str">
            <v>IMPLNG</v>
          </cell>
          <cell r="C15" t="str">
            <v>LNGA</v>
          </cell>
          <cell r="G15">
            <v>4.827414777244864E-4</v>
          </cell>
          <cell r="H15">
            <v>5.531486830826789E-4</v>
          </cell>
          <cell r="I15">
            <v>2.0250480888344265E-4</v>
          </cell>
        </row>
        <row r="16">
          <cell r="A16" t="str">
            <v>IMPURN1</v>
          </cell>
          <cell r="C16" t="str">
            <v>URN</v>
          </cell>
          <cell r="D16">
            <v>250.94818002003367</v>
          </cell>
          <cell r="E16">
            <v>253.29989345986647</v>
          </cell>
          <cell r="F16">
            <v>199.29928106204414</v>
          </cell>
          <cell r="G16">
            <v>206.52072490817798</v>
          </cell>
          <cell r="H16">
            <v>98.945501596398756</v>
          </cell>
        </row>
        <row r="17">
          <cell r="A17" t="str">
            <v>EXPELC_AT</v>
          </cell>
          <cell r="C17" t="str">
            <v>ELC_E-AT</v>
          </cell>
          <cell r="D17">
            <v>6.2295554866522522</v>
          </cell>
          <cell r="E17">
            <v>2.4894969535811537E-4</v>
          </cell>
          <cell r="F17">
            <v>2.7020913286721619E-4</v>
          </cell>
          <cell r="G17">
            <v>4.766065551089999E-5</v>
          </cell>
          <cell r="H17">
            <v>4.5997405774941846E-5</v>
          </cell>
          <cell r="I17">
            <v>3.7954262232116429E-5</v>
          </cell>
        </row>
        <row r="18">
          <cell r="A18" t="str">
            <v>EXPELC_FR</v>
          </cell>
          <cell r="C18" t="str">
            <v>ELC_E-FR</v>
          </cell>
          <cell r="D18">
            <v>12.753359562318158</v>
          </cell>
          <cell r="E18">
            <v>1.8902359784135199E-4</v>
          </cell>
          <cell r="F18">
            <v>1.7963670267717171E-4</v>
          </cell>
          <cell r="G18">
            <v>7.899572806503045E-5</v>
          </cell>
          <cell r="H18">
            <v>1.9107694354108588E-4</v>
          </cell>
          <cell r="I18">
            <v>1.6684189488456522E-4</v>
          </cell>
        </row>
        <row r="19">
          <cell r="A19" t="str">
            <v>RNWWND1</v>
          </cell>
          <cell r="C19" t="str">
            <v>WND</v>
          </cell>
          <cell r="D19">
            <v>0.52245747870939818</v>
          </cell>
          <cell r="E19">
            <v>0.54374407944885039</v>
          </cell>
          <cell r="F19">
            <v>1.9618540099040471</v>
          </cell>
          <cell r="G19">
            <v>2.5200004885630283</v>
          </cell>
          <cell r="H19">
            <v>2.5200005269852119</v>
          </cell>
          <cell r="I19">
            <v>2.5200008745172378</v>
          </cell>
        </row>
        <row r="20">
          <cell r="A20" t="str">
            <v>RNWWND2</v>
          </cell>
          <cell r="C20" t="str">
            <v>WND</v>
          </cell>
          <cell r="D20">
            <v>5.4510785758140441E-4</v>
          </cell>
          <cell r="E20">
            <v>5.4709422528405056E-4</v>
          </cell>
          <cell r="F20">
            <v>5.5473380902792936E-4</v>
          </cell>
          <cell r="G20">
            <v>1.9677542592489887</v>
          </cell>
          <cell r="H20">
            <v>5.3999959370556878</v>
          </cell>
          <cell r="I20">
            <v>5.4000005894572922</v>
          </cell>
        </row>
        <row r="21">
          <cell r="A21" t="str">
            <v>RNWMNR1</v>
          </cell>
          <cell r="C21" t="str">
            <v>MNR</v>
          </cell>
          <cell r="D21">
            <v>3.7897125562178653</v>
          </cell>
          <cell r="E21">
            <v>4.7600135976593494</v>
          </cell>
          <cell r="F21">
            <v>5.1133463450237135</v>
          </cell>
          <cell r="G21">
            <v>5.7022345937477201</v>
          </cell>
          <cell r="H21">
            <v>7.1940800895073007</v>
          </cell>
          <cell r="I21">
            <v>9.0000003291119572</v>
          </cell>
        </row>
        <row r="22">
          <cell r="A22" t="str">
            <v>RNWWND3</v>
          </cell>
          <cell r="C22" t="str">
            <v>WND</v>
          </cell>
          <cell r="D22">
            <v>4.8847439538288445E-4</v>
          </cell>
          <cell r="E22">
            <v>4.9023933738967171E-4</v>
          </cell>
          <cell r="F22">
            <v>4.9681058808256104E-4</v>
          </cell>
          <cell r="G22">
            <v>1.835150336631896E-3</v>
          </cell>
          <cell r="H22">
            <v>4.6713639476449318</v>
          </cell>
          <cell r="I22">
            <v>7.5600004905050211</v>
          </cell>
        </row>
        <row r="23">
          <cell r="A23" t="str">
            <v>RNWMNR2</v>
          </cell>
          <cell r="C23" t="str">
            <v>MNR</v>
          </cell>
          <cell r="D23">
            <v>5.4121112804200941E-3</v>
          </cell>
          <cell r="E23">
            <v>4.7600082938257229</v>
          </cell>
          <cell r="F23">
            <v>5.1133428840399606</v>
          </cell>
          <cell r="G23">
            <v>5.7022329337203219</v>
          </cell>
          <cell r="H23">
            <v>7.1940777664841082</v>
          </cell>
          <cell r="I23">
            <v>9.0000000014481092</v>
          </cell>
        </row>
        <row r="24">
          <cell r="A24" t="str">
            <v>RNWWND4</v>
          </cell>
          <cell r="C24" t="str">
            <v>WND</v>
          </cell>
          <cell r="D24">
            <v>2.8028735240180424E-4</v>
          </cell>
          <cell r="E24">
            <v>2.812161835471981E-4</v>
          </cell>
          <cell r="F24">
            <v>2.8388204220350063E-4</v>
          </cell>
          <cell r="G24">
            <v>2.9005245856465864E-4</v>
          </cell>
          <cell r="H24">
            <v>4.4778288485133297E-4</v>
          </cell>
          <cell r="I24">
            <v>5.0305813318297776</v>
          </cell>
        </row>
        <row r="25">
          <cell r="A25" t="str">
            <v>RNWMNR3</v>
          </cell>
          <cell r="C25" t="str">
            <v>MNR</v>
          </cell>
          <cell r="D25">
            <v>2.9582444619587474E-3</v>
          </cell>
          <cell r="E25">
            <v>1.6738221342245758</v>
          </cell>
          <cell r="F25">
            <v>4.3153572021319935</v>
          </cell>
          <cell r="G25">
            <v>4.4581973838859978</v>
          </cell>
          <cell r="H25">
            <v>1.4756786413902101</v>
          </cell>
          <cell r="I25">
            <v>8.9999992845791787</v>
          </cell>
        </row>
        <row r="26">
          <cell r="A26" t="str">
            <v>IMPLFO1</v>
          </cell>
          <cell r="C26" t="str">
            <v>LFO</v>
          </cell>
          <cell r="D26">
            <v>101.72854867898748</v>
          </cell>
          <cell r="E26">
            <v>90.977501537999558</v>
          </cell>
          <cell r="F26">
            <v>79.430006180027178</v>
          </cell>
          <cell r="G26">
            <v>68.873838728357583</v>
          </cell>
          <cell r="H26">
            <v>35.346352485210573</v>
          </cell>
        </row>
        <row r="27">
          <cell r="A27" t="str">
            <v>RNWWND5</v>
          </cell>
          <cell r="C27" t="str">
            <v>WND</v>
          </cell>
          <cell r="D27">
            <v>2.3376039275264175E-4</v>
          </cell>
          <cell r="E27">
            <v>2.3451041227999612E-4</v>
          </cell>
          <cell r="F27">
            <v>2.3635478418498583E-4</v>
          </cell>
          <cell r="G27">
            <v>2.3958679988360051E-4</v>
          </cell>
          <cell r="H27">
            <v>3.2369096610694955E-4</v>
          </cell>
          <cell r="I27">
            <v>6.7213193381891474E-4</v>
          </cell>
        </row>
        <row r="28">
          <cell r="A28" t="str">
            <v>IMPBNGA</v>
          </cell>
          <cell r="C28" t="str">
            <v>BIO</v>
          </cell>
          <cell r="E28">
            <v>0.5165009486736708</v>
          </cell>
          <cell r="F28">
            <v>1.1671420945769999</v>
          </cell>
          <cell r="G28">
            <v>2.2314140441285129</v>
          </cell>
          <cell r="H28">
            <v>6.092861681535263</v>
          </cell>
          <cell r="I28">
            <v>12.824394190888475</v>
          </cell>
        </row>
        <row r="29">
          <cell r="A29" t="str">
            <v>RNWGEO1</v>
          </cell>
          <cell r="C29" t="str">
            <v>GEO</v>
          </cell>
          <cell r="G29">
            <v>9.3742218974537559E-4</v>
          </cell>
          <cell r="H29">
            <v>7.7946026994489342E-4</v>
          </cell>
          <cell r="I29">
            <v>21.359989716385222</v>
          </cell>
        </row>
        <row r="30">
          <cell r="A30" t="str">
            <v>RNWGEO2</v>
          </cell>
          <cell r="C30" t="str">
            <v>GEO</v>
          </cell>
          <cell r="G30">
            <v>6.9094372372706468E-4</v>
          </cell>
          <cell r="H30">
            <v>6.6739276381982341E-4</v>
          </cell>
          <cell r="I30">
            <v>2.1892986333174651</v>
          </cell>
        </row>
        <row r="31">
          <cell r="A31" t="str">
            <v>RNWGEO3</v>
          </cell>
          <cell r="C31" t="str">
            <v>GEO</v>
          </cell>
          <cell r="G31">
            <v>4.5240186039847806E-4</v>
          </cell>
          <cell r="H31">
            <v>5.2189632214603705E-4</v>
          </cell>
          <cell r="I31">
            <v>1.427339443772824E-3</v>
          </cell>
        </row>
        <row r="32">
          <cell r="A32" t="str">
            <v>RNWGEO4</v>
          </cell>
          <cell r="C32" t="str">
            <v>GEO</v>
          </cell>
          <cell r="G32">
            <v>3.8513551460365167E-4</v>
          </cell>
          <cell r="H32">
            <v>4.5498435297940706E-4</v>
          </cell>
          <cell r="I32">
            <v>9.6645941329158826E-4</v>
          </cell>
        </row>
        <row r="33">
          <cell r="A33" t="str">
            <v>RNWGEO5</v>
          </cell>
          <cell r="C33" t="str">
            <v>GEO</v>
          </cell>
          <cell r="G33">
            <v>3.357715258967083E-4</v>
          </cell>
          <cell r="H33">
            <v>3.9988316993766124E-4</v>
          </cell>
          <cell r="I33">
            <v>7.4436619470218438E-4</v>
          </cell>
        </row>
        <row r="34">
          <cell r="A34" t="str">
            <v>IMPGSL</v>
          </cell>
          <cell r="C34" t="str">
            <v>GSL</v>
          </cell>
          <cell r="D34">
            <v>79.728891777117639</v>
          </cell>
          <cell r="E34">
            <v>78.816965547759992</v>
          </cell>
          <cell r="F34">
            <v>73.648991954666656</v>
          </cell>
          <cell r="G34">
            <v>41.369555527510201</v>
          </cell>
          <cell r="H34">
            <v>5.4504608211164074</v>
          </cell>
        </row>
        <row r="35">
          <cell r="A35" t="str">
            <v>RNWWOD1</v>
          </cell>
          <cell r="C35" t="str">
            <v>WOD</v>
          </cell>
          <cell r="D35">
            <v>10.18233982331974</v>
          </cell>
          <cell r="E35">
            <v>11.152950901898258</v>
          </cell>
          <cell r="F35">
            <v>12.608867511300289</v>
          </cell>
          <cell r="G35">
            <v>15.035395473154882</v>
          </cell>
          <cell r="H35">
            <v>17.461924079776875</v>
          </cell>
          <cell r="I35">
            <v>17.461927242079028</v>
          </cell>
        </row>
        <row r="36">
          <cell r="A36" t="str">
            <v>RNWWOD2</v>
          </cell>
          <cell r="C36" t="str">
            <v>WOD</v>
          </cell>
          <cell r="D36">
            <v>7.4592166517600349</v>
          </cell>
          <cell r="E36">
            <v>8.0030405047153277</v>
          </cell>
          <cell r="F36">
            <v>8.8187763012244584</v>
          </cell>
          <cell r="G36">
            <v>10.178336250242186</v>
          </cell>
          <cell r="H36">
            <v>10.230789815112985</v>
          </cell>
          <cell r="I36">
            <v>7.6165790034878569</v>
          </cell>
        </row>
        <row r="37">
          <cell r="A37" t="str">
            <v>RNWWOD3</v>
          </cell>
          <cell r="C37" t="str">
            <v>WOD</v>
          </cell>
          <cell r="D37">
            <v>2.6225285140943457</v>
          </cell>
          <cell r="E37">
            <v>3.2650045716952305</v>
          </cell>
          <cell r="F37">
            <v>4.2287189347438092</v>
          </cell>
          <cell r="G37">
            <v>5.8349098937279704</v>
          </cell>
          <cell r="H37">
            <v>6.3806251127737159</v>
          </cell>
          <cell r="I37">
            <v>4.2596764863764482</v>
          </cell>
        </row>
        <row r="38">
          <cell r="A38" t="str">
            <v>RNWWOD4</v>
          </cell>
          <cell r="C38" t="str">
            <v>WOD</v>
          </cell>
          <cell r="D38">
            <v>16.967545133942274</v>
          </cell>
          <cell r="E38">
            <v>16.921790614014299</v>
          </cell>
          <cell r="F38">
            <v>16.853161470652708</v>
          </cell>
          <cell r="G38">
            <v>16.738779657504924</v>
          </cell>
          <cell r="H38">
            <v>13.726405045310612</v>
          </cell>
          <cell r="I38">
            <v>21.182982411513837</v>
          </cell>
        </row>
        <row r="39">
          <cell r="A39" t="str">
            <v>RNWWOD5</v>
          </cell>
          <cell r="C39" t="str">
            <v>WOD</v>
          </cell>
          <cell r="D39">
            <v>7.5383714832699278</v>
          </cell>
          <cell r="E39">
            <v>6.6817643278448138</v>
          </cell>
          <cell r="F39">
            <v>3.5150309895112239</v>
          </cell>
          <cell r="G39">
            <v>1.1045478764623255E-3</v>
          </cell>
          <cell r="H39">
            <v>4.6843909819478528E-4</v>
          </cell>
          <cell r="I39">
            <v>13.234511894996926</v>
          </cell>
        </row>
        <row r="40">
          <cell r="A40" t="str">
            <v>RNNWWST1</v>
          </cell>
          <cell r="C40" t="str">
            <v>WSTNREN</v>
          </cell>
          <cell r="D40">
            <v>35.611782601220561</v>
          </cell>
          <cell r="E40">
            <v>35.882384693312197</v>
          </cell>
          <cell r="F40">
            <v>35.489473284158279</v>
          </cell>
          <cell r="G40">
            <v>35.039965407353783</v>
          </cell>
          <cell r="H40">
            <v>35.159457056859694</v>
          </cell>
          <cell r="I40">
            <v>35.603178492474456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16.523361591676821</v>
          </cell>
          <cell r="F41">
            <v>32.501456439973822</v>
          </cell>
          <cell r="G41">
            <v>40.638798215950466</v>
          </cell>
          <cell r="H41">
            <v>84.615375263624401</v>
          </cell>
          <cell r="I41">
            <v>128.39128684481261</v>
          </cell>
        </row>
        <row r="42">
          <cell r="A42" t="str">
            <v>IMPHFO1</v>
          </cell>
          <cell r="C42" t="str">
            <v>HFO</v>
          </cell>
          <cell r="D42">
            <v>2.7763701258479441</v>
          </cell>
          <cell r="E42">
            <v>1.8087128457674263E-4</v>
          </cell>
          <cell r="F42">
            <v>5.2307704769054459E-4</v>
          </cell>
          <cell r="G42">
            <v>2.4314615849205232E-4</v>
          </cell>
          <cell r="H42">
            <v>4.4312721717601331E-4</v>
          </cell>
        </row>
        <row r="43">
          <cell r="A43" t="str">
            <v>RNWHYDD1</v>
          </cell>
          <cell r="C43" t="str">
            <v>HYDD</v>
          </cell>
          <cell r="D43">
            <v>66.745681014239452</v>
          </cell>
          <cell r="E43">
            <v>49.798802562992407</v>
          </cell>
          <cell r="F43">
            <v>68.537015146487732</v>
          </cell>
          <cell r="G43">
            <v>70.235791819814366</v>
          </cell>
          <cell r="H43">
            <v>72.371281702125046</v>
          </cell>
          <cell r="I43">
            <v>69.178231613453406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2.576547031800922</v>
          </cell>
          <cell r="H44">
            <v>1.6136442953432948</v>
          </cell>
        </row>
        <row r="45">
          <cell r="A45" t="str">
            <v>IMPBDS</v>
          </cell>
          <cell r="C45" t="str">
            <v>BDS</v>
          </cell>
          <cell r="D45">
            <v>2.6150379481205555</v>
          </cell>
          <cell r="E45">
            <v>2.8122810604583632</v>
          </cell>
          <cell r="F45">
            <v>2.4622917491607579</v>
          </cell>
          <cell r="G45">
            <v>3.2657690197435931</v>
          </cell>
          <cell r="H45">
            <v>3.2660782992772157</v>
          </cell>
          <cell r="I45">
            <v>17.402289016114629</v>
          </cell>
        </row>
        <row r="46">
          <cell r="A46" t="str">
            <v>IMPCOA1</v>
          </cell>
          <cell r="C46" t="str">
            <v>COA</v>
          </cell>
          <cell r="D46">
            <v>3.6600028816255428</v>
          </cell>
          <cell r="E46">
            <v>3.5647190712993777</v>
          </cell>
          <cell r="F46">
            <v>4.8018299527193865E-3</v>
          </cell>
          <cell r="G46">
            <v>5.6236271826383313E-4</v>
          </cell>
          <cell r="H46">
            <v>3.3145594095074693E-4</v>
          </cell>
          <cell r="I46">
            <v>8.9725491385475264E-5</v>
          </cell>
        </row>
        <row r="47">
          <cell r="A47" t="str">
            <v>IMPETH</v>
          </cell>
          <cell r="C47" t="str">
            <v>ETH</v>
          </cell>
          <cell r="D47">
            <v>4.4341508584357134</v>
          </cell>
          <cell r="E47">
            <v>4.5642697403119019</v>
          </cell>
          <cell r="F47">
            <v>4.263618358276859</v>
          </cell>
          <cell r="G47">
            <v>2.3958698986238178</v>
          </cell>
          <cell r="H47">
            <v>4.8680297996505253</v>
          </cell>
          <cell r="I47">
            <v>4.456684391325072</v>
          </cell>
        </row>
        <row r="48">
          <cell r="A48" t="str">
            <v>IMPELC_DE</v>
          </cell>
          <cell r="C48" t="str">
            <v>ELC_I-DE</v>
          </cell>
          <cell r="D48">
            <v>46.398476574932872</v>
          </cell>
          <cell r="E48">
            <v>19.137409385979396</v>
          </cell>
          <cell r="F48">
            <v>16.409072377542863</v>
          </cell>
          <cell r="G48">
            <v>9.6371916722044784</v>
          </cell>
          <cell r="H48">
            <v>11.372197919675216</v>
          </cell>
          <cell r="I48">
            <v>6.2590969677525585</v>
          </cell>
        </row>
        <row r="49">
          <cell r="A49" t="str">
            <v>IMPELC_DE</v>
          </cell>
          <cell r="C49" t="str">
            <v>ELCS</v>
          </cell>
          <cell r="D49">
            <v>46.398476574932872</v>
          </cell>
          <cell r="E49">
            <v>19.137409385979396</v>
          </cell>
          <cell r="F49">
            <v>16.409072377542863</v>
          </cell>
          <cell r="G49">
            <v>9.6371916722044784</v>
          </cell>
          <cell r="H49">
            <v>11.372197919675216</v>
          </cell>
          <cell r="I49">
            <v>6.2590969677525585</v>
          </cell>
        </row>
        <row r="50">
          <cell r="A50" t="str">
            <v>RNWWST1</v>
          </cell>
          <cell r="C50" t="str">
            <v>WSTREN</v>
          </cell>
          <cell r="D50">
            <v>33.781114130376068</v>
          </cell>
          <cell r="E50">
            <v>33.781102866163728</v>
          </cell>
          <cell r="F50">
            <v>33.781102267058117</v>
          </cell>
          <cell r="G50">
            <v>33.781103052907888</v>
          </cell>
          <cell r="H50">
            <v>33.781116086346344</v>
          </cell>
          <cell r="I50">
            <v>33.781144716181245</v>
          </cell>
        </row>
        <row r="51">
          <cell r="A51" t="str">
            <v>IMPNGA1</v>
          </cell>
          <cell r="C51" t="str">
            <v>NGA</v>
          </cell>
          <cell r="D51">
            <v>117.04089724451485</v>
          </cell>
          <cell r="E51">
            <v>106.7200008966024</v>
          </cell>
          <cell r="F51">
            <v>116.18875681812331</v>
          </cell>
          <cell r="G51">
            <v>107.24493569817589</v>
          </cell>
          <cell r="H51">
            <v>82.571816853830526</v>
          </cell>
          <cell r="I51">
            <v>41.486546485858675</v>
          </cell>
        </row>
        <row r="52">
          <cell r="A52" t="str">
            <v>IMPELC_IT</v>
          </cell>
          <cell r="C52" t="str">
            <v>ELC_I-IT</v>
          </cell>
          <cell r="D52">
            <v>6.7990989081881974</v>
          </cell>
          <cell r="E52">
            <v>1.5908846055388745E-4</v>
          </cell>
          <cell r="F52">
            <v>1.3698684470651358E-4</v>
          </cell>
          <cell r="G52">
            <v>5.3380676632559065E-5</v>
          </cell>
          <cell r="H52">
            <v>6.1482176494492176E-5</v>
          </cell>
          <cell r="I52">
            <v>3.9976399339933495E-5</v>
          </cell>
        </row>
        <row r="53">
          <cell r="A53" t="str">
            <v>IMPELC_IT</v>
          </cell>
          <cell r="C53" t="str">
            <v>ELCS</v>
          </cell>
          <cell r="D53">
            <v>6.7990989081881974</v>
          </cell>
          <cell r="E53">
            <v>1.5908846055388745E-4</v>
          </cell>
          <cell r="F53">
            <v>1.3698684470651358E-4</v>
          </cell>
          <cell r="G53">
            <v>5.3380676632559065E-5</v>
          </cell>
          <cell r="H53">
            <v>6.1482176494492176E-5</v>
          </cell>
          <cell r="I53">
            <v>3.9976399339933495E-5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3.2682061986539188</v>
          </cell>
          <cell r="E4">
            <v>3.8319856281478071</v>
          </cell>
          <cell r="F4">
            <v>3.7305520986478347</v>
          </cell>
          <cell r="G4">
            <v>3.8836604461853632</v>
          </cell>
          <cell r="H4">
            <v>4.2619889806617053</v>
          </cell>
          <cell r="I4">
            <v>4.4879474877594507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3.2682061986539188</v>
          </cell>
          <cell r="E5">
            <v>3.8319856281478071</v>
          </cell>
          <cell r="F5">
            <v>3.7305520986478347</v>
          </cell>
          <cell r="G5">
            <v>3.8836604461853632</v>
          </cell>
          <cell r="H5">
            <v>4.2619889806617053</v>
          </cell>
          <cell r="I5">
            <v>4.4879474877594507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1.9147901913687508E-7</v>
          </cell>
          <cell r="F6">
            <v>1.9845109971194886E-3</v>
          </cell>
          <cell r="G6">
            <v>2.2619407465537381E-3</v>
          </cell>
          <cell r="H6">
            <v>2.1731804848431988E-3</v>
          </cell>
          <cell r="I6">
            <v>2.3167095045225562E-3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>
            <v>1.9836520288759622E-3</v>
          </cell>
          <cell r="G7">
            <v>2.2611060753882743E-3</v>
          </cell>
          <cell r="H7">
            <v>2.1728842982014283E-3</v>
          </cell>
          <cell r="I7">
            <v>2.3158858936972383E-3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5.9296534213446201E-6</v>
          </cell>
          <cell r="E8">
            <v>3.3748425657942999E-4</v>
          </cell>
          <cell r="F8">
            <v>6.0583125942208298E-6</v>
          </cell>
          <cell r="G8">
            <v>3.4864481756289498E-8</v>
          </cell>
          <cell r="H8">
            <v>1.79929638873104E-4</v>
          </cell>
          <cell r="I8">
            <v>1.4757018543852201E-4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5.9296534213446201E-6</v>
          </cell>
          <cell r="E9">
            <v>3.4341391000077502E-4</v>
          </cell>
          <cell r="F9">
            <v>3.4947222259499602E-4</v>
          </cell>
          <cell r="G9">
            <v>3.4950708707675199E-4</v>
          </cell>
          <cell r="H9">
            <v>3.4955772710054499E-4</v>
          </cell>
          <cell r="I9">
            <v>3.4943895938066599E-4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3.3087521951294899E-2</v>
          </cell>
          <cell r="G10">
            <v>3.2669167018964898E-2</v>
          </cell>
          <cell r="H10">
            <v>4.4434710397202502E-2</v>
          </cell>
          <cell r="I10">
            <v>1.4545755641978001E-2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1.1733163812515934E-3</v>
          </cell>
          <cell r="G11">
            <v>1.2048203439618255E-3</v>
          </cell>
          <cell r="H11">
            <v>1.7490258347835034E-3</v>
          </cell>
          <cell r="I11">
            <v>6.0349411706078868E-4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5.8665819062579661E-4</v>
          </cell>
          <cell r="G12">
            <v>5.792405499816471E-4</v>
          </cell>
          <cell r="H12">
            <v>7.8784947512770375E-4</v>
          </cell>
          <cell r="I12">
            <v>2.5790346882939661E-4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1.1733163812515934E-3</v>
          </cell>
          <cell r="G13">
            <v>1.2048203439618255E-3</v>
          </cell>
          <cell r="H13">
            <v>1.7490258347835034E-3</v>
          </cell>
          <cell r="I13">
            <v>6.0349411706078868E-4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4.8393799351273001E-7</v>
          </cell>
          <cell r="F14">
            <v>9.2297116686505606E-5</v>
          </cell>
          <cell r="G14">
            <v>3.7408759980960702E-7</v>
          </cell>
          <cell r="H14">
            <v>8.1475506143127302E-7</v>
          </cell>
          <cell r="I14">
            <v>1.73600532592972E-7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4.8393799351273001E-7</v>
          </cell>
          <cell r="F15">
            <v>9.2766316882485894E-5</v>
          </cell>
          <cell r="G15">
            <v>9.3093088242672404E-5</v>
          </cell>
          <cell r="H15">
            <v>1.356101253751282E-4</v>
          </cell>
          <cell r="I15">
            <v>5.0753959872150568E-5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0.46151874867419518</v>
          </cell>
          <cell r="E16">
            <v>0.54457556822783881</v>
          </cell>
          <cell r="F16">
            <v>0.54457721382799451</v>
          </cell>
          <cell r="G16">
            <v>0.54457998363405391</v>
          </cell>
          <cell r="H16">
            <v>0.54459038154106765</v>
          </cell>
          <cell r="I16">
            <v>0.54460266175675287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0.46151874867419518</v>
          </cell>
          <cell r="E17">
            <v>0.54457556822783881</v>
          </cell>
          <cell r="F17">
            <v>0.54457721382799451</v>
          </cell>
          <cell r="G17">
            <v>0.54457998363405391</v>
          </cell>
          <cell r="H17">
            <v>0.54459038154106765</v>
          </cell>
          <cell r="I17">
            <v>0.54460266175675287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0.6257881337955189</v>
          </cell>
          <cell r="E18">
            <v>0.73757413303996278</v>
          </cell>
          <cell r="F18">
            <v>0.73632975390827426</v>
          </cell>
          <cell r="G18">
            <v>0.73426514647288144</v>
          </cell>
          <cell r="H18">
            <v>0.73017704787629245</v>
          </cell>
          <cell r="I18">
            <v>0.72613688234233698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7.4615777199548402E-3</v>
          </cell>
          <cell r="F19">
            <v>9.4808897029884106E-6</v>
          </cell>
          <cell r="G19">
            <v>3.1907526673295599E-3</v>
          </cell>
          <cell r="H19">
            <v>1.3227575973669701E-2</v>
          </cell>
          <cell r="I19">
            <v>2.5784015473026299E-2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3.7321944404690305E-2</v>
          </cell>
          <cell r="F20">
            <v>3.7329964062741972E-2</v>
          </cell>
          <cell r="G20">
            <v>4.0518809761009036E-2</v>
          </cell>
          <cell r="H20">
            <v>4.1514714719302168E-2</v>
          </cell>
          <cell r="I20">
            <v>4.6426364789292913E-2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9.7133696867087534E-5</v>
          </cell>
          <cell r="H21">
            <v>1.5392401476422917E-4</v>
          </cell>
          <cell r="I21">
            <v>4.5464754637957887E-5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9.7199340576882169E-5</v>
          </cell>
          <cell r="H22">
            <v>1.5426501003954878E-4</v>
          </cell>
          <cell r="I22">
            <v>4.5470187721384542E-5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1.943330374439697E-4</v>
          </cell>
          <cell r="H23">
            <v>3.0818902480377817E-4</v>
          </cell>
          <cell r="I23">
            <v>9.0934942359342463E-5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0.52047042221816653</v>
          </cell>
          <cell r="E24">
            <v>0.59724116999137589</v>
          </cell>
          <cell r="F24">
            <v>0.29533054733311187</v>
          </cell>
          <cell r="G24">
            <v>0.27699205657935722</v>
          </cell>
          <cell r="H24">
            <v>0.23257298770727364</v>
          </cell>
          <cell r="I24">
            <v>0.10001512284523666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1.0409408444363333</v>
          </cell>
          <cell r="E25">
            <v>1.1944823399827509</v>
          </cell>
          <cell r="F25">
            <v>0.59066109466622374</v>
          </cell>
          <cell r="G25">
            <v>0.55398411315871443</v>
          </cell>
          <cell r="H25">
            <v>0.4651459754145475</v>
          </cell>
          <cell r="I25">
            <v>0.20003024569047337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5.11290207326394E-3</v>
          </cell>
          <cell r="F26">
            <v>1.5202881114952799E-7</v>
          </cell>
          <cell r="G26">
            <v>1.8848509481743799E-7</v>
          </cell>
          <cell r="H26">
            <v>8.2380584148199192E-3</v>
          </cell>
          <cell r="I26">
            <v>4.4710094537906399E-8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4.0434891912202571E-2</v>
          </cell>
          <cell r="F27">
            <v>3.419240806149746E-2</v>
          </cell>
          <cell r="G27">
            <v>3.418833801150685E-2</v>
          </cell>
          <cell r="H27">
            <v>1.5898630011639985E-2</v>
          </cell>
          <cell r="I27">
            <v>9.2159097834249963E-3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4.3871545305011379</v>
          </cell>
          <cell r="E28">
            <v>4.3871045756612457</v>
          </cell>
          <cell r="F28">
            <v>4.2437539946359708</v>
          </cell>
          <cell r="G28">
            <v>3.780705275242807</v>
          </cell>
          <cell r="H28">
            <v>3.4546226179356969</v>
          </cell>
          <cell r="I28">
            <v>1.50348200908706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6.0932701812515768</v>
          </cell>
          <cell r="E29">
            <v>6.093200799529507</v>
          </cell>
          <cell r="F29">
            <v>5.8941027703277404</v>
          </cell>
          <cell r="G29">
            <v>5.2509795489483428</v>
          </cell>
          <cell r="H29">
            <v>4.798086969355138</v>
          </cell>
          <cell r="I29">
            <v>2.0881694570653631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3.4890386597141899E-7</v>
          </cell>
          <cell r="F30">
            <v>9.8785480524615694E-8</v>
          </cell>
          <cell r="G30">
            <v>1.2261628536677299E-7</v>
          </cell>
          <cell r="H30">
            <v>0.116481607072548</v>
          </cell>
          <cell r="I30">
            <v>3.2643554802487598E-8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0.35442838436509039</v>
          </cell>
          <cell r="F31">
            <v>0.35442421453679923</v>
          </cell>
          <cell r="G31">
            <v>0.35442260431752137</v>
          </cell>
          <cell r="H31">
            <v>0.27958422776467318</v>
          </cell>
          <cell r="I31">
            <v>0.15351295505169657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6.1597075464805834E-3</v>
          </cell>
          <cell r="I32">
            <v>6.0149265565177272E-3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6.2219268146268573E-3</v>
          </cell>
          <cell r="I33">
            <v>6.0756833904219397E-3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2.3274188946406E-7</v>
          </cell>
          <cell r="H34">
            <v>7.1436257264073004E-4</v>
          </cell>
          <cell r="I34">
            <v>2.1838797956438802E-6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2.3274188946406E-7</v>
          </cell>
          <cell r="H35">
            <v>7.1530326771652704E-4</v>
          </cell>
          <cell r="I35">
            <v>7.1748714751217104E-4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6.1735452743389114</v>
          </cell>
          <cell r="E36">
            <v>6.745713945190567</v>
          </cell>
          <cell r="F36">
            <v>6.1654229361964559</v>
          </cell>
          <cell r="G36">
            <v>4.7903963830043645</v>
          </cell>
          <cell r="H36">
            <v>2.2641368162651503</v>
          </cell>
          <cell r="I36">
            <v>0.37579544697288286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8.5743684365818087</v>
          </cell>
          <cell r="E37">
            <v>9.3690471460980049</v>
          </cell>
          <cell r="F37">
            <v>8.5630874113839734</v>
          </cell>
          <cell r="G37">
            <v>6.653328309728276</v>
          </cell>
          <cell r="H37">
            <v>3.1446344670349338</v>
          </cell>
          <cell r="I37">
            <v>0.52193812079567126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1.5796534236688599E-4</v>
          </cell>
          <cell r="E38">
            <v>4.2864477965638401E-2</v>
          </cell>
          <cell r="F38">
            <v>5.7872897913869502E-7</v>
          </cell>
          <cell r="G38">
            <v>4.7721445144789998E-7</v>
          </cell>
          <cell r="H38">
            <v>3.6503250595962697E-2</v>
          </cell>
          <cell r="I38">
            <v>4.0002303260563898E-7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0.47857824315947889</v>
          </cell>
          <cell r="E39">
            <v>0.52144267274590383</v>
          </cell>
          <cell r="F39">
            <v>0.5207605693592966</v>
          </cell>
          <cell r="G39">
            <v>0.52075696260984883</v>
          </cell>
          <cell r="H39">
            <v>0.17723865197565436</v>
          </cell>
          <cell r="I39">
            <v>3.3320721300344906E-2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5.1850542599092524</v>
          </cell>
          <cell r="E40">
            <v>5.5675581926186197</v>
          </cell>
          <cell r="F40">
            <v>5.6343067520304384</v>
          </cell>
          <cell r="G40">
            <v>8.6082729608301474</v>
          </cell>
          <cell r="H40">
            <v>9.5518169713075824</v>
          </cell>
          <cell r="I40">
            <v>13.85876648069863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5.1850542599092524</v>
          </cell>
          <cell r="E41">
            <v>5.5675581926186197</v>
          </cell>
          <cell r="F41">
            <v>5.6343067520304384</v>
          </cell>
          <cell r="G41">
            <v>8.6082729608301474</v>
          </cell>
          <cell r="H41">
            <v>9.5518169713075824</v>
          </cell>
          <cell r="I41">
            <v>13.85876648069863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5.6086396925331607</v>
          </cell>
          <cell r="E42">
            <v>6.0095201546348971</v>
          </cell>
          <cell r="F42">
            <v>6.0621325627750249</v>
          </cell>
          <cell r="G42">
            <v>9.2128499191756443</v>
          </cell>
          <cell r="H42">
            <v>10.115478973929099</v>
          </cell>
          <cell r="I42">
            <v>14.588175242840663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1.53558793501616E-2</v>
          </cell>
          <cell r="F43">
            <v>3.5451937891895699E-2</v>
          </cell>
          <cell r="G43">
            <v>0.16963792455680801</v>
          </cell>
          <cell r="H43">
            <v>0.17554549516185899</v>
          </cell>
          <cell r="I43">
            <v>0.90182141431055096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0.32296373937551059</v>
          </cell>
          <cell r="F44">
            <v>0.34373426348940428</v>
          </cell>
          <cell r="G44">
            <v>0.499847264615156</v>
          </cell>
          <cell r="H44">
            <v>0.57396430509036378</v>
          </cell>
          <cell r="I44">
            <v>1.1440868860635423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4.2663519778738376E-5</v>
          </cell>
          <cell r="G45">
            <v>4.9580655115121476E-5</v>
          </cell>
          <cell r="H45">
            <v>1.0504296237556386E-4</v>
          </cell>
          <cell r="I45">
            <v>4.751047183239703E-5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4.2641072989391068E-5</v>
          </cell>
          <cell r="G46">
            <v>4.9574870069801461E-5</v>
          </cell>
          <cell r="H46">
            <v>1.0503473944637913E-4</v>
          </cell>
          <cell r="I46">
            <v>4.7495926785634271E-5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5.4091465358760899E-6</v>
          </cell>
          <cell r="E47">
            <v>1.3517686564234E-7</v>
          </cell>
          <cell r="F47">
            <v>1.4304869379745E-5</v>
          </cell>
          <cell r="G47">
            <v>6.5644917589958901E-6</v>
          </cell>
          <cell r="H47">
            <v>1.0300020346742901E-5</v>
          </cell>
          <cell r="I47">
            <v>6.1692838138670102E-6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5.4134863759365941E-6</v>
          </cell>
          <cell r="E48">
            <v>2.0251045863855421E-7</v>
          </cell>
          <cell r="F48">
            <v>1.4443705933023543E-5</v>
          </cell>
          <cell r="G48">
            <v>1.4547812079497204E-5</v>
          </cell>
          <cell r="H48">
            <v>2.9941039458261799E-5</v>
          </cell>
          <cell r="I48">
            <v>1.3061903784404301E-5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5.445335572798795E-2</v>
          </cell>
          <cell r="F49">
            <v>7.0494502090993172E-2</v>
          </cell>
          <cell r="G49">
            <v>0.11352587060212514</v>
          </cell>
          <cell r="H49">
            <v>0.25171583348306503</v>
          </cell>
          <cell r="I49">
            <v>0.45637048034119254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2.0317716159306869</v>
          </cell>
          <cell r="E50">
            <v>3.8269941987252403</v>
          </cell>
          <cell r="F50">
            <v>3.8987723353322581</v>
          </cell>
          <cell r="G50">
            <v>4.1326943286275037</v>
          </cell>
          <cell r="H50">
            <v>3.6021715930700613</v>
          </cell>
          <cell r="I50">
            <v>3.2370748655427608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1.7872736187202662</v>
          </cell>
          <cell r="E51">
            <v>3.539186693883019</v>
          </cell>
          <cell r="F51">
            <v>3.5677669913504824</v>
          </cell>
          <cell r="G51">
            <v>3.3251304895882519</v>
          </cell>
          <cell r="H51">
            <v>2.5482202145366513</v>
          </cell>
          <cell r="I51">
            <v>2.1225977519142254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4.5209577537543906</v>
          </cell>
          <cell r="E52">
            <v>1.895453087370629</v>
          </cell>
          <cell r="F52">
            <v>1.8954531941143566</v>
          </cell>
          <cell r="G52">
            <v>1.8954533416427783</v>
          </cell>
          <cell r="H52">
            <v>1.8954538406967174</v>
          </cell>
          <cell r="I52">
            <v>1.8954547192356759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0.35008206712971146</v>
          </cell>
          <cell r="F53">
            <v>0.3825443804273872</v>
          </cell>
          <cell r="G53">
            <v>0.44347387180332409</v>
          </cell>
          <cell r="H53">
            <v>1.080755718095566</v>
          </cell>
          <cell r="I53">
            <v>1.4524546013759401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9.2187313526322008</v>
          </cell>
          <cell r="E54">
            <v>10.684626739063322</v>
          </cell>
          <cell r="F54">
            <v>10.825066204614664</v>
          </cell>
          <cell r="G54">
            <v>10.889785338974695</v>
          </cell>
          <cell r="H54">
            <v>10.229757391716692</v>
          </cell>
          <cell r="I54">
            <v>9.9232396032979509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0.62767199572487797</v>
          </cell>
          <cell r="E55">
            <v>3.2181916532336201E-2</v>
          </cell>
          <cell r="F55">
            <v>3.1378700571837999E-3</v>
          </cell>
          <cell r="G55">
            <v>7.9514780020657899E-3</v>
          </cell>
          <cell r="H55">
            <v>5.0068582441823002E-2</v>
          </cell>
          <cell r="I55">
            <v>4.3495276360709399E-2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0.62767199572487797</v>
          </cell>
          <cell r="E56">
            <v>0.65985391225721401</v>
          </cell>
          <cell r="F56">
            <v>0.66299178231439704</v>
          </cell>
          <cell r="G56">
            <v>0.67094326031646301</v>
          </cell>
          <cell r="H56">
            <v>0.73160895363501499</v>
          </cell>
          <cell r="I56">
            <v>0.77510422999572404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1.3616872679367729E-2</v>
          </cell>
          <cell r="E57">
            <v>6.0953400507793689E-4</v>
          </cell>
          <cell r="F57">
            <v>2.7479882436812525E-3</v>
          </cell>
          <cell r="G57">
            <v>0.12488481171887653</v>
          </cell>
          <cell r="H57">
            <v>0.28022717360157584</v>
          </cell>
          <cell r="I57">
            <v>0.26455236171266217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1.4079433181946314E-2</v>
          </cell>
          <cell r="E58">
            <v>6.0966274850438778E-4</v>
          </cell>
          <cell r="F58">
            <v>2.7443155835602541E-3</v>
          </cell>
          <cell r="G58">
            <v>0.12077383705809018</v>
          </cell>
          <cell r="H58">
            <v>0.25201064906627973</v>
          </cell>
          <cell r="I58">
            <v>0.25325613259778318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2.7696305861314077E-2</v>
          </cell>
          <cell r="E59">
            <v>1.2191967535823244E-3</v>
          </cell>
          <cell r="F59">
            <v>5.4923038272415058E-3</v>
          </cell>
          <cell r="G59">
            <v>0.24565864877696639</v>
          </cell>
          <cell r="H59">
            <v>0.53223782266785591</v>
          </cell>
          <cell r="I59">
            <v>0.51780849431044551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73.238318739294684</v>
          </cell>
          <cell r="E60">
            <v>78.6329143650498</v>
          </cell>
          <cell r="F60">
            <v>79.04870236616938</v>
          </cell>
          <cell r="G60">
            <v>77.78971950223692</v>
          </cell>
          <cell r="H60">
            <v>73.871541253457423</v>
          </cell>
          <cell r="I60">
            <v>70.002853343449857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6.9642215961802334</v>
          </cell>
          <cell r="F61">
            <v>6.9636118540091809</v>
          </cell>
          <cell r="G61">
            <v>9.7725717370794207</v>
          </cell>
          <cell r="H61">
            <v>16.073627329331291</v>
          </cell>
          <cell r="I61">
            <v>22.539447392262705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6.1735452743389114</v>
          </cell>
          <cell r="E62">
            <v>6.745713945190567</v>
          </cell>
          <cell r="F62">
            <v>6.1654229361964559</v>
          </cell>
          <cell r="G62">
            <v>4.7903963830043645</v>
          </cell>
          <cell r="H62">
            <v>2.2641368162651503</v>
          </cell>
          <cell r="I62">
            <v>0.37579544697288286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2.0415223602013064E-4</v>
          </cell>
          <cell r="H63">
            <v>4.5762837957731876E-4</v>
          </cell>
          <cell r="I63">
            <v>4.6458705261249588E-4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5.5539010341991926</v>
          </cell>
          <cell r="E64">
            <v>6.0159363606289427</v>
          </cell>
          <cell r="F64">
            <v>6.1349398993869642</v>
          </cell>
          <cell r="G64">
            <v>8.0729452571359808</v>
          </cell>
          <cell r="H64">
            <v>8.0729505201905027</v>
          </cell>
          <cell r="I64">
            <v>8.213357323726088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2.3940351223474301</v>
          </cell>
          <cell r="E65">
            <v>8.122442905002887E-5</v>
          </cell>
          <cell r="F65">
            <v>2.3017076470762721</v>
          </cell>
          <cell r="G65">
            <v>1.9145994362474421</v>
          </cell>
          <cell r="H65">
            <v>1.1859898940671285</v>
          </cell>
          <cell r="I65">
            <v>0.64589501322981702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1.2230663969400319</v>
          </cell>
          <cell r="E66">
            <v>1.3407665606609547</v>
          </cell>
          <cell r="F66">
            <v>1.3566972259457328</v>
          </cell>
          <cell r="G66">
            <v>1.4920245402651786</v>
          </cell>
          <cell r="H66">
            <v>3.4327558064883887</v>
          </cell>
          <cell r="I66">
            <v>8.3561038217109083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4.2612055409385654</v>
          </cell>
          <cell r="E67">
            <v>4.6176488543182037</v>
          </cell>
          <cell r="F67">
            <v>4.8272747420409425</v>
          </cell>
          <cell r="G67">
            <v>5.2010888124821184</v>
          </cell>
          <cell r="H67">
            <v>5.8967209654819746</v>
          </cell>
          <cell r="I67">
            <v>8.4246327184464356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1.8770707215729161</v>
          </cell>
          <cell r="E68">
            <v>2.1600826627000274</v>
          </cell>
          <cell r="F68">
            <v>2.1597640606823778</v>
          </cell>
          <cell r="G68">
            <v>2.225275475711979</v>
          </cell>
          <cell r="H68">
            <v>2.2703834384365269</v>
          </cell>
          <cell r="I68">
            <v>2.1760173459469048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0.6856493552565518</v>
          </cell>
          <cell r="E69">
            <v>0.74268923021491084</v>
          </cell>
          <cell r="F69">
            <v>0.64632320606858162</v>
          </cell>
          <cell r="G69">
            <v>2.4717398933745307</v>
          </cell>
          <cell r="H69">
            <v>2.5841421345341411</v>
          </cell>
          <cell r="I69">
            <v>7.066797673168583E-3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0.62699364761910548</v>
          </cell>
          <cell r="E70">
            <v>0.6873315733280132</v>
          </cell>
          <cell r="F70">
            <v>0.68692112471673916</v>
          </cell>
          <cell r="G70">
            <v>0.70045982661572714</v>
          </cell>
          <cell r="H70">
            <v>3.3405988460685401</v>
          </cell>
          <cell r="I70">
            <v>3.6437927587048873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7.8187642999901158E-4</v>
          </cell>
          <cell r="H71">
            <v>1.111183522192578E-3</v>
          </cell>
          <cell r="I71">
            <v>1.9017418632760096E-4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24.189715119171886</v>
          </cell>
          <cell r="E72">
            <v>25.326920514686314</v>
          </cell>
          <cell r="F72">
            <v>24.562760860222756</v>
          </cell>
          <cell r="G72">
            <v>24.443355222004719</v>
          </cell>
          <cell r="H72">
            <v>22.719659727715928</v>
          </cell>
          <cell r="I72">
            <v>13.094943838345632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5.0880296554487792E-4</v>
          </cell>
          <cell r="G73">
            <v>4.5740950933859461E-4</v>
          </cell>
          <cell r="H73">
            <v>4.6097632584844147E-3</v>
          </cell>
          <cell r="I73">
            <v>1.7711730795254767E-3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1.4100654105071764</v>
          </cell>
          <cell r="E74">
            <v>1.5273702910759575</v>
          </cell>
          <cell r="F74">
            <v>1.5727338087810701</v>
          </cell>
          <cell r="G74">
            <v>1.3179484096519691</v>
          </cell>
          <cell r="H74">
            <v>0.8591352158726937</v>
          </cell>
          <cell r="I74">
            <v>1.8095760422766916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1.196971318036184E-4</v>
          </cell>
          <cell r="H75">
            <v>2.813242146026893E-4</v>
          </cell>
          <cell r="I75">
            <v>2.2292319523803557E-4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24.843070387921546</v>
          </cell>
          <cell r="E76">
            <v>22.504166987260039</v>
          </cell>
          <cell r="F76">
            <v>21.670053023337672</v>
          </cell>
          <cell r="G76">
            <v>15.385771269975427</v>
          </cell>
          <cell r="H76">
            <v>5.1650021004407574</v>
          </cell>
          <cell r="I76">
            <v>0.71360219463240915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/>
          <cell r="E77"/>
          <cell r="F77">
            <v>3.7878153893993106E-4</v>
          </cell>
          <cell r="G77">
            <v>2.0042234030125594E-4</v>
          </cell>
          <cell r="H77">
            <v>3.7929382129404785E-4</v>
          </cell>
          <cell r="I77">
            <v>2.6163443047098385E-4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/>
          <cell r="E78"/>
          <cell r="F78">
            <v>4.8877672170986452E-4</v>
          </cell>
          <cell r="G78">
            <v>2.5055434285283569E-4</v>
          </cell>
          <cell r="H78">
            <v>4.4625648461886128E-4</v>
          </cell>
          <cell r="I78">
            <v>2.9072384833810761E-4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7.2019463105839202E-4</v>
          </cell>
          <cell r="E79">
            <v>6.8083320718534497E-6</v>
          </cell>
          <cell r="F79">
            <v>3.2255744640738002E-5</v>
          </cell>
          <cell r="G79">
            <v>1.17083240411419E-5</v>
          </cell>
          <cell r="H79">
            <v>4.2678084388142199E-5</v>
          </cell>
          <cell r="I79">
            <v>1.54569338875568E-5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7.2019463105839202E-4</v>
          </cell>
          <cell r="E80">
            <v>2.9612949492038095E-5</v>
          </cell>
          <cell r="F80">
            <v>5.8564989501529966E-5</v>
          </cell>
          <cell r="G80">
            <v>5.8740786501026033E-5</v>
          </cell>
          <cell r="H80">
            <v>6.3261391028805896E-5</v>
          </cell>
          <cell r="I80">
            <v>4.2081233805443097E-5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1.092564911183835E-2</v>
          </cell>
          <cell r="F81">
            <v>1.2538822493745343E-2</v>
          </cell>
          <cell r="G81">
            <v>1.2874512129329222E-2</v>
          </cell>
          <cell r="H81">
            <v>0.3207325864387835</v>
          </cell>
          <cell r="I81">
            <v>0.32731891576396455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1.0925649111838326E-2</v>
          </cell>
          <cell r="F82">
            <v>1.2538822493745338E-2</v>
          </cell>
          <cell r="G82">
            <v>1.2874512129329224E-2</v>
          </cell>
          <cell r="H82">
            <v>0.32073258643878333</v>
          </cell>
          <cell r="I82">
            <v>0.32731891576396488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4.1337172240645703E-4</v>
          </cell>
          <cell r="F83">
            <v>5.9258406798198203E-5</v>
          </cell>
          <cell r="G83">
            <v>1.6590032876911001E-5</v>
          </cell>
          <cell r="H83">
            <v>4.25767171367977E-3</v>
          </cell>
          <cell r="I83">
            <v>1.85876375565609E-3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4.1337172240645703E-4</v>
          </cell>
          <cell r="F84">
            <v>4.7251969065310661E-4</v>
          </cell>
          <cell r="G84">
            <v>4.8883808258166992E-4</v>
          </cell>
          <cell r="H84">
            <v>1.2120152088061463E-2</v>
          </cell>
          <cell r="I84">
            <v>1.2155562681721471E-2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1.9482145113463127E-5</v>
          </cell>
          <cell r="F85">
            <v>8.7248948621884497E-5</v>
          </cell>
          <cell r="G85">
            <v>3.946601724805546E-5</v>
          </cell>
          <cell r="H85">
            <v>5.4254718635019594E-5</v>
          </cell>
          <cell r="I85">
            <v>2.700829465053382E-5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2.04870024792332E-8</v>
          </cell>
          <cell r="F86">
            <v>6.1781816596006015E-6</v>
          </cell>
          <cell r="G86">
            <v>1.0191556373650125E-5</v>
          </cell>
          <cell r="H86">
            <v>4.1081565159847112E-5</v>
          </cell>
          <cell r="I86">
            <v>1.8312728873991944E-5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3.0923050503765009E-2</v>
          </cell>
          <cell r="E87">
            <v>5.6536192531236066E-3</v>
          </cell>
          <cell r="F87">
            <v>1.8416121955942163E-2</v>
          </cell>
          <cell r="G87">
            <v>1.7752381429769041E-2</v>
          </cell>
          <cell r="H87">
            <v>6.3140930182943741E-2</v>
          </cell>
          <cell r="I87">
            <v>0.14786427200335375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3.0923050503765009E-2</v>
          </cell>
          <cell r="E88">
            <v>5.674647544944878E-3</v>
          </cell>
          <cell r="F88">
            <v>1.8510100011343723E-2</v>
          </cell>
          <cell r="G88">
            <v>1.7802388670547804E-2</v>
          </cell>
          <cell r="H88">
            <v>6.323634962075679E-2</v>
          </cell>
          <cell r="I88">
            <v>0.14790967261046767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3.5600015364404549</v>
          </cell>
          <cell r="E89">
            <v>3.4647179502737262</v>
          </cell>
          <cell r="F89">
            <v>4.0882232268163246E-3</v>
          </cell>
          <cell r="G89">
            <v>2.0032373791721762E-4</v>
          </cell>
          <cell r="H89">
            <v>3.3145594095074693E-4</v>
          </cell>
          <cell r="I89">
            <v>8.9725491385475264E-5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330.01214242803002</v>
          </cell>
          <cell r="E90">
            <v>321.17935399037401</v>
          </cell>
          <cell r="F90">
            <v>0.378978293125874</v>
          </cell>
          <cell r="G90">
            <v>1.8570010504926099E-2</v>
          </cell>
          <cell r="H90">
            <v>3.0725965726134199E-2</v>
          </cell>
          <cell r="I90">
            <v>8.3175530514335502E-3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3.5600015364404549</v>
          </cell>
          <cell r="E91">
            <v>3.4647179502737262</v>
          </cell>
          <cell r="F91">
            <v>4.0882232268163246E-3</v>
          </cell>
          <cell r="G91">
            <v>2.0032373791721762E-4</v>
          </cell>
          <cell r="H91">
            <v>3.3145594095074693E-4</v>
          </cell>
          <cell r="I91">
            <v>8.9725491385475264E-5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0.3898015315725703</v>
          </cell>
          <cell r="E92">
            <v>0.78034005864613076</v>
          </cell>
          <cell r="F92">
            <v>0.78023437786932803</v>
          </cell>
          <cell r="G92">
            <v>0.78031952792752612</v>
          </cell>
          <cell r="H92">
            <v>3.3605494981667725</v>
          </cell>
          <cell r="I92">
            <v>4.2470136340374776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0.3898015315725703</v>
          </cell>
          <cell r="E93">
            <v>0.78034005864613076</v>
          </cell>
          <cell r="F93">
            <v>0.78023437786932803</v>
          </cell>
          <cell r="G93">
            <v>0.78031952792752612</v>
          </cell>
          <cell r="H93">
            <v>3.3605494981667725</v>
          </cell>
          <cell r="I93">
            <v>4.2470136340374776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2.7551445786811801E-2</v>
          </cell>
          <cell r="E94">
            <v>2.7551445786811801E-2</v>
          </cell>
          <cell r="F94">
            <v>4.8974475109115898E-8</v>
          </cell>
          <cell r="G94">
            <v>4.1429126106734998E-7</v>
          </cell>
          <cell r="H94">
            <v>0.100706491123232</v>
          </cell>
          <cell r="I94">
            <v>8.7959231576637001E-2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2.7551445786811801E-2</v>
          </cell>
          <cell r="E95">
            <v>5.5102891573623601E-2</v>
          </cell>
          <cell r="F95">
            <v>5.5102940548098701E-2</v>
          </cell>
          <cell r="G95">
            <v>5.5103354839359797E-2</v>
          </cell>
          <cell r="H95">
            <v>0.237315257805878</v>
          </cell>
          <cell r="I95">
            <v>0.29991630299349897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4.6280245814786038</v>
          </cell>
          <cell r="E96">
            <v>3.6632718227166219</v>
          </cell>
          <cell r="F96">
            <v>4.3093115235507193</v>
          </cell>
          <cell r="G96">
            <v>2.6523886030101034</v>
          </cell>
          <cell r="H96">
            <v>0.95360135600057083</v>
          </cell>
          <cell r="I96">
            <v>0.31659551521317303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4.8716048226090507</v>
          </cell>
          <cell r="E97">
            <v>3.8560756028596024</v>
          </cell>
          <cell r="F97">
            <v>4.5361173932112839</v>
          </cell>
          <cell r="G97">
            <v>2.7919880031685285</v>
          </cell>
          <cell r="H97">
            <v>1.0037909010532322</v>
          </cell>
          <cell r="I97">
            <v>0.33325843706649771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2.1182648450393599E-7</v>
          </cell>
          <cell r="E98">
            <v>4.5694294910468101E-7</v>
          </cell>
          <cell r="F98">
            <v>6.8556095472941795E-7</v>
          </cell>
          <cell r="G98">
            <v>4.9945487160947602E-7</v>
          </cell>
          <cell r="H98">
            <v>7.3497493138448198E-7</v>
          </cell>
          <cell r="I98">
            <v>2.3288194403123401E-7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0.3268013557748235</v>
          </cell>
          <cell r="E99">
            <v>0.32680147111699165</v>
          </cell>
          <cell r="F99">
            <v>0.32680156800389548</v>
          </cell>
          <cell r="G99">
            <v>0.32680012055415891</v>
          </cell>
          <cell r="H99">
            <v>7.6690311547359627E-2</v>
          </cell>
          <cell r="I99">
            <v>3.2439429810301616E-2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2.5530073112372351E-3</v>
          </cell>
          <cell r="F100">
            <v>4.1637782013477596E-3</v>
          </cell>
          <cell r="G100">
            <v>4.1255653110304274E-3</v>
          </cell>
          <cell r="H100">
            <v>0.27921747332102531</v>
          </cell>
          <cell r="I100">
            <v>0.21961007066419505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2.5530073112372351E-3</v>
          </cell>
          <cell r="F101">
            <v>4.1637782013477596E-3</v>
          </cell>
          <cell r="G101">
            <v>4.1255653110304274E-3</v>
          </cell>
          <cell r="H101">
            <v>0.27921747332102531</v>
          </cell>
          <cell r="I101">
            <v>0.21961007066419505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2.5787952638759927E-3</v>
          </cell>
          <cell r="F102">
            <v>4.2058365670179379E-3</v>
          </cell>
          <cell r="G102">
            <v>4.16723768790952E-3</v>
          </cell>
          <cell r="H102">
            <v>0.2820378518394196</v>
          </cell>
          <cell r="I102">
            <v>0.22182835420625777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2.8064622199392699E-4</v>
          </cell>
          <cell r="F103">
            <v>2.9167960700276103E-4</v>
          </cell>
          <cell r="G103">
            <v>2.4117556979251801E-4</v>
          </cell>
          <cell r="H103">
            <v>1.03656214044763E-2</v>
          </cell>
          <cell r="I103">
            <v>1.04933024931455E-2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2.8064622199392699E-4</v>
          </cell>
          <cell r="F104">
            <v>3.6806486029366896E-4</v>
          </cell>
          <cell r="G104">
            <v>3.7831102268715298E-4</v>
          </cell>
          <cell r="H104">
            <v>2.3048818300142299E-2</v>
          </cell>
          <cell r="I104">
            <v>1.7760241848724496E-2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0.60711525079751605</v>
          </cell>
          <cell r="E105">
            <v>1.215399108016473</v>
          </cell>
          <cell r="F105">
            <v>1.215275967736301</v>
          </cell>
          <cell r="G105">
            <v>1.2153744537527083</v>
          </cell>
          <cell r="H105">
            <v>5.2341287530220386</v>
          </cell>
          <cell r="I105">
            <v>6.6148173409606752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0.60711525079751605</v>
          </cell>
          <cell r="E106">
            <v>1.215399108016473</v>
          </cell>
          <cell r="F106">
            <v>1.215275967736301</v>
          </cell>
          <cell r="G106">
            <v>1.2153744537527083</v>
          </cell>
          <cell r="H106">
            <v>5.2341287530220386</v>
          </cell>
          <cell r="I106">
            <v>6.6148173409606752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4.2911986648700599E-2</v>
          </cell>
          <cell r="E107">
            <v>4.2911986648700599E-2</v>
          </cell>
          <cell r="F107">
            <v>3.3827116360743199E-8</v>
          </cell>
          <cell r="G107">
            <v>2.9167003793086898E-7</v>
          </cell>
          <cell r="H107">
            <v>0.156852610808771</v>
          </cell>
          <cell r="I107">
            <v>0.13699806042222601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4.2911986648700599E-2</v>
          </cell>
          <cell r="E108">
            <v>8.5823973297401199E-2</v>
          </cell>
          <cell r="F108">
            <v>8.5824007124517598E-2</v>
          </cell>
          <cell r="G108">
            <v>8.5824298794555498E-2</v>
          </cell>
          <cell r="H108">
            <v>0.36962339869786798</v>
          </cell>
          <cell r="I108">
            <v>0.46712553115365102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1.4299560549283527E-3</v>
          </cell>
          <cell r="E109">
            <v>9.4345549960004571E-5</v>
          </cell>
          <cell r="F109">
            <v>5.6554176250989553E-4</v>
          </cell>
          <cell r="G109">
            <v>5.1943885537839398E-4</v>
          </cell>
          <cell r="H109">
            <v>2.4708672234870877E-2</v>
          </cell>
          <cell r="I109">
            <v>1.5192885747511623E-4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/>
          <cell r="E110"/>
          <cell r="F110"/>
          <cell r="G110">
            <v>5.2414180295920876E-5</v>
          </cell>
          <cell r="H110">
            <v>2.2637789845084719E-4</v>
          </cell>
          <cell r="I110">
            <v>9.718947860856179E-6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/>
          <cell r="E111"/>
          <cell r="F111"/>
          <cell r="G111">
            <v>5.1378176233006746E-5</v>
          </cell>
          <cell r="H111">
            <v>5.0242529503524825E-5</v>
          </cell>
          <cell r="I111">
            <v>1.0078417614054292E-5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/>
          <cell r="E112"/>
          <cell r="F112"/>
          <cell r="G112">
            <v>4.1013135794664598E-5</v>
          </cell>
          <cell r="H112">
            <v>7.3055515543090326E-5</v>
          </cell>
          <cell r="I112">
            <v>6.9193325345948251E-6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/>
          <cell r="E113"/>
          <cell r="F113"/>
          <cell r="G113">
            <v>2.8310864813170189E-6</v>
          </cell>
          <cell r="H113">
            <v>3.2529635444113318E-6</v>
          </cell>
          <cell r="I113">
            <v>2.4612002850318662E-5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8.2784646658913682E-4</v>
          </cell>
          <cell r="E114">
            <v>2.844988230039042E-5</v>
          </cell>
          <cell r="F114">
            <v>1.558007245405941E-4</v>
          </cell>
          <cell r="G114">
            <v>5.8259483628269152E-5</v>
          </cell>
          <cell r="H114">
            <v>2.1770469187529898E-2</v>
          </cell>
          <cell r="I114">
            <v>2.2365986775084685E-5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/>
          <cell r="E115">
            <v>1.0516530568490917E-5</v>
          </cell>
          <cell r="F115">
            <v>4.8470727397998031E-5</v>
          </cell>
          <cell r="G115">
            <v>1.8465196121512649E-4</v>
          </cell>
          <cell r="H115">
            <v>2.4817838862662999E-3</v>
          </cell>
          <cell r="I115">
            <v>1.9824179440486584E-6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5.9955681722042198E-4</v>
          </cell>
          <cell r="E116">
            <v>2.4974848399314416E-5</v>
          </cell>
          <cell r="F116">
            <v>2.4374978026594504E-4</v>
          </cell>
          <cell r="G116">
            <v>6.2949190004779281E-5</v>
          </cell>
          <cell r="H116">
            <v>3.9112205457816078E-5</v>
          </cell>
          <cell r="I116">
            <v>6.9485101449327315E-6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/>
          <cell r="E117">
            <v>2.9332332727615625E-5</v>
          </cell>
          <cell r="F117">
            <v>1.1669136319168305E-4</v>
          </cell>
          <cell r="G117">
            <v>6.5941641725309987E-5</v>
          </cell>
          <cell r="H117">
            <v>6.4378048574971451E-5</v>
          </cell>
          <cell r="I117">
            <v>6.9303241751226158E-5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9.1332202330028775E-4</v>
          </cell>
          <cell r="H118">
            <v>1.2802120959800115E-3</v>
          </cell>
          <cell r="I118">
            <v>3.6269976045582832E-4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9.2254749828311877E-4</v>
          </cell>
          <cell r="H119">
            <v>1.2931435312929403E-3</v>
          </cell>
          <cell r="I119">
            <v>3.6636339439982636E-4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9.1332202330028775E-4</v>
          </cell>
          <cell r="H120">
            <v>1.2802120959800115E-3</v>
          </cell>
          <cell r="I120">
            <v>3.6269976045582832E-4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8.2950104233231906E-5</v>
          </cell>
          <cell r="H121">
            <v>8.6039744459878395E-5</v>
          </cell>
          <cell r="I121">
            <v>2.10768088214574E-5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8.2950104233231906E-5</v>
          </cell>
          <cell r="H122">
            <v>1.30457210976951E-4</v>
          </cell>
          <cell r="I122">
            <v>4.1357522133547082E-5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/>
          <cell r="E123"/>
          <cell r="F123"/>
          <cell r="G123">
            <v>9.7496167857903974E-4</v>
          </cell>
          <cell r="H123">
            <v>1.5195214297437864E-3</v>
          </cell>
          <cell r="I123">
            <v>3.7608234226068255E-4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/>
          <cell r="E124"/>
          <cell r="F124"/>
          <cell r="G124">
            <v>5.8756606394968762E-5</v>
          </cell>
          <cell r="H124">
            <v>9.0498799339048551E-5</v>
          </cell>
          <cell r="I124">
            <v>2.8485299780825922E-5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/>
          <cell r="F125"/>
          <cell r="G125">
            <v>2.204648030726329E-7</v>
          </cell>
          <cell r="H125">
            <v>1.5938267378746151E-6</v>
          </cell>
          <cell r="I125">
            <v>2.416021455296372E-7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/>
          <cell r="E126"/>
          <cell r="F126"/>
          <cell r="G126">
            <v>1.0353764288304043E-3</v>
          </cell>
          <cell r="H126">
            <v>1.6131843441043513E-3</v>
          </cell>
          <cell r="I126">
            <v>4.0629772671479632E-4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1.7694008825330614</v>
          </cell>
          <cell r="E127">
            <v>3.5037948269441861</v>
          </cell>
          <cell r="F127">
            <v>3.5320893214369748</v>
          </cell>
          <cell r="G127">
            <v>3.2918791846923683</v>
          </cell>
          <cell r="H127">
            <v>2.5227380123912844</v>
          </cell>
          <cell r="I127">
            <v>2.1013717743950839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1.7694008825330614</v>
          </cell>
          <cell r="E128">
            <v>3.5037948269441861</v>
          </cell>
          <cell r="F128">
            <v>3.5320893214369748</v>
          </cell>
          <cell r="G128">
            <v>3.2918791846923683</v>
          </cell>
          <cell r="H128">
            <v>2.5227380123912844</v>
          </cell>
          <cell r="I128">
            <v>2.1013717743950839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1.7872736187202662</v>
          </cell>
          <cell r="E129">
            <v>3.539186693883019</v>
          </cell>
          <cell r="F129">
            <v>3.5677669913504824</v>
          </cell>
          <cell r="G129">
            <v>3.3251304895882519</v>
          </cell>
          <cell r="H129">
            <v>2.5482202145366513</v>
          </cell>
          <cell r="I129">
            <v>2.1225977519142254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1.03507700443416E-8</v>
          </cell>
          <cell r="F130">
            <v>1.1160626059419799E-8</v>
          </cell>
          <cell r="G130">
            <v>1.1423575882022501E-8</v>
          </cell>
          <cell r="H130">
            <v>1.7711531330816499E-8</v>
          </cell>
          <cell r="I130">
            <v>2.64806704961904E-8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0.31204627829228204</v>
          </cell>
          <cell r="F131">
            <v>0.31204628945290813</v>
          </cell>
          <cell r="G131">
            <v>0.312046300876484</v>
          </cell>
          <cell r="H131">
            <v>0.3120463334154705</v>
          </cell>
          <cell r="I131">
            <v>0.31204635989614099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0.48784250863033618</v>
          </cell>
          <cell r="E132">
            <v>0.97661652620744965</v>
          </cell>
          <cell r="F132">
            <v>0.9765014069247917</v>
          </cell>
          <cell r="G132">
            <v>0.97658864526914213</v>
          </cell>
          <cell r="H132">
            <v>0.97655448029141168</v>
          </cell>
          <cell r="I132">
            <v>3.0577631955078761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0.48784250863033618</v>
          </cell>
          <cell r="E133">
            <v>0.97661652620744965</v>
          </cell>
          <cell r="F133">
            <v>0.9765014069247917</v>
          </cell>
          <cell r="G133">
            <v>0.97658864526914213</v>
          </cell>
          <cell r="H133">
            <v>0.97655448029141168</v>
          </cell>
          <cell r="I133">
            <v>3.0577631955078761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3.44813439133239E-2</v>
          </cell>
          <cell r="E134">
            <v>3.44813439133239E-2</v>
          </cell>
          <cell r="F134"/>
          <cell r="G134">
            <v>1.32090961132271E-8</v>
          </cell>
          <cell r="H134">
            <v>1.3100320649127999E-7</v>
          </cell>
          <cell r="I134">
            <v>0.17870553896660801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3.44813439133239E-2</v>
          </cell>
          <cell r="E135">
            <v>6.8962687826647801E-2</v>
          </cell>
          <cell r="F135">
            <v>6.8962687826647801E-2</v>
          </cell>
          <cell r="G135">
            <v>6.8962701035743895E-2</v>
          </cell>
          <cell r="H135">
            <v>6.8962870614254407E-2</v>
          </cell>
          <cell r="I135">
            <v>0.215931998736202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56.777999698762756</v>
          </cell>
          <cell r="E136">
            <v>55.010920431781926</v>
          </cell>
          <cell r="F136">
            <v>56.780633162385406</v>
          </cell>
          <cell r="G136">
            <v>58.38027283515418</v>
          </cell>
          <cell r="H136">
            <v>72.542804027426115</v>
          </cell>
          <cell r="I136">
            <v>75.969068081253312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14.280832258906337</v>
          </cell>
          <cell r="E137">
            <v>14.759571086964096</v>
          </cell>
          <cell r="F137">
            <v>15.787981318803187</v>
          </cell>
          <cell r="G137">
            <v>15.937329280213417</v>
          </cell>
          <cell r="H137">
            <v>19.297162410680073</v>
          </cell>
          <cell r="I137">
            <v>20.93138999844853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16.556475818413421</v>
          </cell>
          <cell r="E138">
            <v>13.020088797413765</v>
          </cell>
          <cell r="F138">
            <v>13.120628804918814</v>
          </cell>
          <cell r="G138">
            <v>14.003459050968161</v>
          </cell>
          <cell r="H138">
            <v>18.046497132881392</v>
          </cell>
          <cell r="I138">
            <v>18.864958304527612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10.074516435204446</v>
          </cell>
          <cell r="E139">
            <v>14.673269188304722</v>
          </cell>
          <cell r="F139">
            <v>15.171532301382429</v>
          </cell>
          <cell r="G139">
            <v>15.106428302600742</v>
          </cell>
          <cell r="H139">
            <v>18.152044980264279</v>
          </cell>
          <cell r="I139">
            <v>19.101048779161225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15.866175233482938</v>
          </cell>
          <cell r="E140">
            <v>12.557991750956742</v>
          </cell>
          <cell r="F140">
            <v>12.700491135157057</v>
          </cell>
          <cell r="G140">
            <v>13.33305660917682</v>
          </cell>
          <cell r="H140">
            <v>17.047099914797982</v>
          </cell>
          <cell r="I140">
            <v>17.071670648022838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5.5539010341991926</v>
          </cell>
          <cell r="E141">
            <v>6.0159363606289427</v>
          </cell>
          <cell r="F141">
            <v>6.1349398993869642</v>
          </cell>
          <cell r="G141">
            <v>8.0729452571359808</v>
          </cell>
          <cell r="H141">
            <v>8.0729505201905027</v>
          </cell>
          <cell r="I141">
            <v>8.213357323726088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5.5539010341991926</v>
          </cell>
          <cell r="E142">
            <v>6.0159363606289427</v>
          </cell>
          <cell r="F142">
            <v>6.1349398993869642</v>
          </cell>
          <cell r="G142">
            <v>8.0729452571359808</v>
          </cell>
          <cell r="H142">
            <v>8.0729505201905027</v>
          </cell>
          <cell r="I142">
            <v>8.213357323726088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5.6100010446456521</v>
          </cell>
          <cell r="E143">
            <v>6.0767033945746833</v>
          </cell>
          <cell r="F143">
            <v>6.1969089892797573</v>
          </cell>
          <cell r="G143">
            <v>8.154490158723215</v>
          </cell>
          <cell r="H143">
            <v>8.1544954749398997</v>
          </cell>
          <cell r="I143">
            <v>8.2963205290162545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/>
          <cell r="E144">
            <v>1.4476347454008601E-8</v>
          </cell>
          <cell r="F144">
            <v>2.3340159974360102E-8</v>
          </cell>
          <cell r="G144">
            <v>3.9890555176710803E-8</v>
          </cell>
          <cell r="H144">
            <v>0.22035701304080099</v>
          </cell>
          <cell r="I144">
            <v>0.42357043946573603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0.84970025293020501</v>
          </cell>
          <cell r="E145">
            <v>0.84970026740655247</v>
          </cell>
          <cell r="F145">
            <v>0.84970029074671249</v>
          </cell>
          <cell r="G145">
            <v>0.84970033063726758</v>
          </cell>
          <cell r="H145">
            <v>0.84970017702541401</v>
          </cell>
          <cell r="I145">
            <v>0.84969969000253698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/>
          <cell r="E146"/>
          <cell r="F146">
            <v>6.2537277258465876E-2</v>
          </cell>
          <cell r="G146">
            <v>3.3445252973972691E-4</v>
          </cell>
          <cell r="H146">
            <v>0.4031411525824482</v>
          </cell>
          <cell r="I146">
            <v>0.89422407077479371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/>
          <cell r="E147"/>
          <cell r="F147">
            <v>8.0748367004653016E-2</v>
          </cell>
          <cell r="G147">
            <v>4.4236426335230296E-4</v>
          </cell>
          <cell r="H147">
            <v>0.47433443856638652</v>
          </cell>
          <cell r="I147">
            <v>0.9936454452407868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5.3914508978581104E-4</v>
          </cell>
          <cell r="E148">
            <v>0.17325909991292099</v>
          </cell>
          <cell r="F148">
            <v>1.0114806633423799E-5</v>
          </cell>
          <cell r="G148">
            <v>3.0842385701925598E-3</v>
          </cell>
          <cell r="H148">
            <v>9.1958523878804002E-2</v>
          </cell>
          <cell r="I148">
            <v>0.10434746673876399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5.3914508978581104E-4</v>
          </cell>
          <cell r="E149">
            <v>0.17379804621464962</v>
          </cell>
          <cell r="F149">
            <v>0.17380768708257704</v>
          </cell>
          <cell r="G149">
            <v>0.17689116685304265</v>
          </cell>
          <cell r="H149">
            <v>0.20628635315872887</v>
          </cell>
          <cell r="I149">
            <v>0.21855235727298264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0.37684396777268836</v>
          </cell>
          <cell r="E150">
            <v>1.674894222097679</v>
          </cell>
          <cell r="F150">
            <v>3.5377586071653804</v>
          </cell>
          <cell r="G150">
            <v>4.7150068034175074</v>
          </cell>
          <cell r="H150">
            <v>6.1485922273297708</v>
          </cell>
          <cell r="I150">
            <v>7.2516276944680751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2.4627797179992754</v>
          </cell>
          <cell r="E151">
            <v>1.6195620112141353</v>
          </cell>
          <cell r="F151">
            <v>3.2946420354772097</v>
          </cell>
          <cell r="G151">
            <v>4.051590493623336</v>
          </cell>
          <cell r="H151">
            <v>5.6329846772424368</v>
          </cell>
          <cell r="I151">
            <v>8.5818285946510606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3.2944550733303815</v>
          </cell>
          <cell r="F152">
            <v>6.8324006426425896</v>
          </cell>
          <cell r="G152">
            <v>8.7665972970408479</v>
          </cell>
          <cell r="H152">
            <v>11.781576904572214</v>
          </cell>
          <cell r="I152">
            <v>15.833456289119134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688.84249912754103</v>
          </cell>
          <cell r="E153">
            <v>646.64610934213295</v>
          </cell>
          <cell r="F153">
            <v>594.05733898511198</v>
          </cell>
          <cell r="G153">
            <v>515.750005706509</v>
          </cell>
          <cell r="H153">
            <v>235.45683100819301</v>
          </cell>
          <cell r="I153"/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9.1904752594060142</v>
          </cell>
          <cell r="E154">
            <v>8.6274947858576692</v>
          </cell>
          <cell r="F154">
            <v>7.9259536082073332</v>
          </cell>
          <cell r="G154">
            <v>7.1273526310221689</v>
          </cell>
          <cell r="H154">
            <v>3.3877219245576962</v>
          </cell>
          <cell r="I154">
            <v>0.24627809202802922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9.3465739366016418</v>
          </cell>
          <cell r="E155">
            <v>8.7740313343572964</v>
          </cell>
          <cell r="F155">
            <v>8.060479497762719</v>
          </cell>
          <cell r="G155">
            <v>6.9979647992742136</v>
          </cell>
          <cell r="H155">
            <v>3.1948009634761685</v>
          </cell>
          <cell r="I155"/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9.5099983641033228E-5</v>
          </cell>
          <cell r="G156">
            <v>0.25044572234778595</v>
          </cell>
          <cell r="H156">
            <v>0.25046215900772195</v>
          </cell>
          <cell r="I156">
            <v>0.25046122444522917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1.0904569201646223E-5</v>
          </cell>
          <cell r="G157">
            <v>1.203945699275861E-5</v>
          </cell>
          <cell r="H157">
            <v>1.3994857652219836E-5</v>
          </cell>
          <cell r="I157">
            <v>4.2222785787320503E-5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1.082691414803864E-5</v>
          </cell>
          <cell r="G158">
            <v>1.1939217102049536E-5</v>
          </cell>
          <cell r="H158">
            <v>1.3977288653098667E-5</v>
          </cell>
          <cell r="I158">
            <v>4.2258434357469108E-5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6.1209467021568802E-6</v>
          </cell>
          <cell r="E159">
            <v>1.21238256815939E-7</v>
          </cell>
          <cell r="F159">
            <v>6.1204581579419403E-6</v>
          </cell>
          <cell r="G159">
            <v>3.8088853219708502E-6</v>
          </cell>
          <cell r="H159">
            <v>4.1144902031035797E-6</v>
          </cell>
          <cell r="I159">
            <v>1.1919022270491101E-5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6.1209467021568802E-6</v>
          </cell>
          <cell r="E160">
            <v>1.8035735159470012E-7</v>
          </cell>
          <cell r="F160">
            <v>6.2428494158144908E-6</v>
          </cell>
          <cell r="G160">
            <v>6.4466890779027403E-6</v>
          </cell>
          <cell r="H160">
            <v>7.6165647977479006E-6</v>
          </cell>
          <cell r="I160">
            <v>1.4048915106541367E-5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0.31828485316162841</v>
          </cell>
          <cell r="E161">
            <v>0.85552911444425872</v>
          </cell>
          <cell r="F161">
            <v>0.85541876919242876</v>
          </cell>
          <cell r="G161">
            <v>0.85550175120947958</v>
          </cell>
          <cell r="H161">
            <v>0.85547195667872011</v>
          </cell>
          <cell r="I161">
            <v>0.47015365775485085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0.31828485316162841</v>
          </cell>
          <cell r="E162">
            <v>0.85552911444425872</v>
          </cell>
          <cell r="F162">
            <v>0.85541876919242876</v>
          </cell>
          <cell r="G162">
            <v>0.85550175120947958</v>
          </cell>
          <cell r="H162">
            <v>0.85547195667872011</v>
          </cell>
          <cell r="I162">
            <v>0.47015365775485085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2.2496403630719999E-2</v>
          </cell>
          <cell r="E163">
            <v>3.7915872872457901E-2</v>
          </cell>
          <cell r="F163"/>
          <cell r="G163"/>
          <cell r="H163">
            <v>2.1411961582262499E-8</v>
          </cell>
          <cell r="I163">
            <v>4.46455956389681E-8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2.2496403630719999E-2</v>
          </cell>
          <cell r="E164">
            <v>6.0412276503177903E-2</v>
          </cell>
          <cell r="F164">
            <v>6.0412276503177903E-2</v>
          </cell>
          <cell r="G164">
            <v>6.0412276503177903E-2</v>
          </cell>
          <cell r="H164">
            <v>6.0412311074357503E-2</v>
          </cell>
          <cell r="I164">
            <v>3.3201349992943302E-2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5.2595272107516817E-5</v>
          </cell>
          <cell r="G165">
            <v>5.5235232528657071E-5</v>
          </cell>
          <cell r="H165">
            <v>7.2845758267243115E-5</v>
          </cell>
          <cell r="I165">
            <v>7.5912470092684236E-5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5.2595272107516817E-5</v>
          </cell>
          <cell r="G166">
            <v>5.5235232528657071E-5</v>
          </cell>
          <cell r="H166">
            <v>7.2845758267243115E-5</v>
          </cell>
          <cell r="I166">
            <v>7.5912470092684236E-5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1.64833055120217E-8</v>
          </cell>
          <cell r="F167">
            <v>5.0234209390050804E-6</v>
          </cell>
          <cell r="G167">
            <v>5.2044141586105998E-8</v>
          </cell>
          <cell r="H167">
            <v>7.2556834315696802E-8</v>
          </cell>
          <cell r="I167">
            <v>2.5152001491973802E-8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1.64833055120217E-8</v>
          </cell>
          <cell r="F168">
            <v>5.0399042445170996E-6</v>
          </cell>
          <cell r="G168">
            <v>5.0919483861032104E-6</v>
          </cell>
          <cell r="H168">
            <v>6.5689346636227699E-6</v>
          </cell>
          <cell r="I168">
            <v>6.5940866651147496E-6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1.1993605857694398E-4</v>
          </cell>
          <cell r="E169">
            <v>0.59582090817292621</v>
          </cell>
          <cell r="F169">
            <v>0.59572562016636743</v>
          </cell>
          <cell r="G169">
            <v>0.59579546627483915</v>
          </cell>
          <cell r="H169">
            <v>0.59577826629034225</v>
          </cell>
          <cell r="I169">
            <v>0.3444151225661275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1.1993605857694398E-4</v>
          </cell>
          <cell r="E170">
            <v>0.59582090817292621</v>
          </cell>
          <cell r="F170">
            <v>0.59572562016636743</v>
          </cell>
          <cell r="G170">
            <v>0.59579546627483915</v>
          </cell>
          <cell r="H170">
            <v>0.59577826629034225</v>
          </cell>
          <cell r="I170">
            <v>0.3444151225661275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8.4088125317757201E-6</v>
          </cell>
          <cell r="E171">
            <v>4.20649256759432E-2</v>
          </cell>
          <cell r="F171"/>
          <cell r="G171"/>
          <cell r="H171">
            <v>1.7506694325943001E-8</v>
          </cell>
          <cell r="I171">
            <v>3.4489328259761497E-8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8.4088125317757201E-6</v>
          </cell>
          <cell r="E172">
            <v>4.2073334488475E-2</v>
          </cell>
          <cell r="F172">
            <v>4.2073334488475E-2</v>
          </cell>
          <cell r="G172">
            <v>4.2073334488475E-2</v>
          </cell>
          <cell r="H172">
            <v>4.2073363213303801E-2</v>
          </cell>
          <cell r="I172">
            <v>2.4322057347937999E-2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28.619769248260091</v>
          </cell>
          <cell r="E173">
            <v>25.645509752253702</v>
          </cell>
          <cell r="F173">
            <v>28.269718855348017</v>
          </cell>
          <cell r="G173">
            <v>19.860064818884339</v>
          </cell>
          <cell r="H173">
            <v>12.18867422968143</v>
          </cell>
          <cell r="I173">
            <v>5.3346947360260364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2005.1531754617999</v>
          </cell>
          <cell r="E174">
            <v>1795.1997882748401</v>
          </cell>
          <cell r="F174">
            <v>1976.3033345404599</v>
          </cell>
          <cell r="G174">
            <v>1385.36921791134</v>
          </cell>
          <cell r="H174">
            <v>846.55081754833202</v>
          </cell>
          <cell r="I174">
            <v>368.91473628097202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35.552361267053257</v>
          </cell>
          <cell r="E175">
            <v>31.829783480050271</v>
          </cell>
          <cell r="F175">
            <v>35.040839264901791</v>
          </cell>
          <cell r="G175">
            <v>24.563284005520199</v>
          </cell>
          <cell r="H175">
            <v>15.009766268587475</v>
          </cell>
          <cell r="I175">
            <v>6.5410414234214951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1.76143160821928E-5</v>
          </cell>
          <cell r="F176">
            <v>1.86710082987495E-5</v>
          </cell>
          <cell r="G176">
            <v>5.1240027962129898E-6</v>
          </cell>
          <cell r="H176">
            <v>0.21063664745941099</v>
          </cell>
          <cell r="I176">
            <v>1.2344448397618999E-6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1.5565978335370694</v>
          </cell>
          <cell r="F177">
            <v>1.5566137144870498</v>
          </cell>
          <cell r="G177">
            <v>1.3529119218263563</v>
          </cell>
          <cell r="H177">
            <v>0.700923690839654</v>
          </cell>
          <cell r="I177">
            <v>0.35290160163079454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2.1850074688821945E-2</v>
          </cell>
          <cell r="G178">
            <v>2.1855452391459189E-2</v>
          </cell>
          <cell r="H178">
            <v>0.11833471346611776</v>
          </cell>
          <cell r="I178">
            <v>0.15695957380814465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2.1850074688821945E-2</v>
          </cell>
          <cell r="G179">
            <v>2.1855452391459189E-2</v>
          </cell>
          <cell r="H179">
            <v>0.11833471346611776</v>
          </cell>
          <cell r="I179">
            <v>0.15695957380814465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4.5475028566499102E-5</v>
          </cell>
          <cell r="G180">
            <v>7.8099816739407905E-7</v>
          </cell>
          <cell r="H180">
            <v>1.7175308305116901E-2</v>
          </cell>
          <cell r="I180">
            <v>1.0329678222320299E-2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3.1732636481612399E-3</v>
          </cell>
          <cell r="G181">
            <v>3.1740446463286299E-3</v>
          </cell>
          <cell r="H181">
            <v>1.7185552637864501E-2</v>
          </cell>
          <cell r="I181">
            <v>2.2795075847089501E-2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1.40112800017243</v>
          </cell>
          <cell r="E182">
            <v>1.6077983040821306</v>
          </cell>
          <cell r="F182">
            <v>1.6077984629674049</v>
          </cell>
          <cell r="G182">
            <v>1.6077986580465908</v>
          </cell>
          <cell r="H182">
            <v>1.6078000430037229</v>
          </cell>
          <cell r="I182">
            <v>1.6078003722347383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1.40112800017243</v>
          </cell>
          <cell r="E183">
            <v>1.6077983040821306</v>
          </cell>
          <cell r="F183">
            <v>1.6077984629674049</v>
          </cell>
          <cell r="G183">
            <v>1.6077986580465908</v>
          </cell>
          <cell r="H183">
            <v>1.6078000430037229</v>
          </cell>
          <cell r="I183">
            <v>1.6078003722347383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1.5568088890804779</v>
          </cell>
          <cell r="E184">
            <v>1.7864425600912575</v>
          </cell>
          <cell r="F184">
            <v>1.7864427366304487</v>
          </cell>
          <cell r="G184">
            <v>1.7864429533850998</v>
          </cell>
          <cell r="H184">
            <v>1.7864444922263591</v>
          </cell>
          <cell r="I184">
            <v>1.7864448580385985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3.5481617337986599E-5</v>
          </cell>
          <cell r="E185">
            <v>1.46846213345618E-2</v>
          </cell>
          <cell r="F185">
            <v>3.3425701203732402E-7</v>
          </cell>
          <cell r="G185">
            <v>4.52487400022628E-5</v>
          </cell>
          <cell r="H185">
            <v>3.2827401672705897E-2</v>
          </cell>
          <cell r="I185">
            <v>5.6232087326703498E-2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9.9734537737618589E-2</v>
          </cell>
          <cell r="E186">
            <v>0.11441913586362146</v>
          </cell>
          <cell r="F186">
            <v>0.11441935224160477</v>
          </cell>
          <cell r="G186">
            <v>0.1144644815985105</v>
          </cell>
          <cell r="H186">
            <v>0.11413693507280069</v>
          </cell>
          <cell r="I186">
            <v>0.11443641620081173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9.636785914351946E-2</v>
          </cell>
          <cell r="F187">
            <v>9.6335449304771559E-2</v>
          </cell>
          <cell r="G187">
            <v>9.6353724534798804E-2</v>
          </cell>
          <cell r="H187">
            <v>9.6354417854924615E-2</v>
          </cell>
          <cell r="I187">
            <v>5.570450068792436E-2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9.636785914351946E-2</v>
          </cell>
          <cell r="F188">
            <v>9.6335449304771559E-2</v>
          </cell>
          <cell r="G188">
            <v>9.6353724534798804E-2</v>
          </cell>
          <cell r="H188">
            <v>9.6354417854924615E-2</v>
          </cell>
          <cell r="I188">
            <v>5.570450068792436E-2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6.8050824910737403E-3</v>
          </cell>
          <cell r="F189"/>
          <cell r="G189"/>
          <cell r="H189">
            <v>1.29585878213961E-8</v>
          </cell>
          <cell r="I189">
            <v>2.4095989183336099E-8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6.8050824910737403E-3</v>
          </cell>
          <cell r="F190">
            <v>6.8050824910737403E-3</v>
          </cell>
          <cell r="G190">
            <v>6.8050824910737403E-3</v>
          </cell>
          <cell r="H190">
            <v>6.8050954496615603E-3</v>
          </cell>
          <cell r="I190">
            <v>3.9340622858224303E-3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1.3266335911982593E-4</v>
          </cell>
          <cell r="F191">
            <v>1.3261391900523052E-4</v>
          </cell>
          <cell r="G191">
            <v>1.3263436493726714E-4</v>
          </cell>
          <cell r="H191">
            <v>1.3281880367249952E-4</v>
          </cell>
          <cell r="I191">
            <v>7.7500976482466731E-5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1.3266335911982593E-4</v>
          </cell>
          <cell r="F192">
            <v>1.3261391900523052E-4</v>
          </cell>
          <cell r="G192">
            <v>1.3263436493726714E-4</v>
          </cell>
          <cell r="H192">
            <v>1.3281880367249952E-4</v>
          </cell>
          <cell r="I192">
            <v>7.7500976482466731E-5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9.3033045508374303E-6</v>
          </cell>
          <cell r="F193"/>
          <cell r="G193"/>
          <cell r="H193">
            <v>1.1289131492472699E-8</v>
          </cell>
          <cell r="I193">
            <v>1.83683455769115E-8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9.3033045508374303E-6</v>
          </cell>
          <cell r="F194">
            <v>9.3033045508374303E-6</v>
          </cell>
          <cell r="G194">
            <v>9.3033045508374303E-6</v>
          </cell>
          <cell r="H194">
            <v>9.3145936823298993E-6</v>
          </cell>
          <cell r="I194">
            <v>5.4079074666855996E-6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2.2894209553122435E-5</v>
          </cell>
          <cell r="F195">
            <v>2.2869014902741043E-5</v>
          </cell>
          <cell r="G195">
            <v>2.2873994129355282E-5</v>
          </cell>
          <cell r="H195">
            <v>2.2987219736792318E-5</v>
          </cell>
          <cell r="I195">
            <v>1.3619688276629805E-5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2.2894209553122435E-5</v>
          </cell>
          <cell r="F196">
            <v>2.2869014902741043E-5</v>
          </cell>
          <cell r="G196">
            <v>2.2873994129355282E-5</v>
          </cell>
          <cell r="H196">
            <v>2.2987219736792318E-5</v>
          </cell>
          <cell r="I196">
            <v>1.3619688276629805E-5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1.55132281202768E-6</v>
          </cell>
          <cell r="F197"/>
          <cell r="G197"/>
          <cell r="H197"/>
          <cell r="I197">
            <v>1.0408891818188599E-8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1.55132281202768E-6</v>
          </cell>
          <cell r="F198">
            <v>1.55132281202768E-6</v>
          </cell>
          <cell r="G198">
            <v>1.55132281202768E-6</v>
          </cell>
          <cell r="H198">
            <v>1.55132281202768E-6</v>
          </cell>
          <cell r="I198">
            <v>9.07230215046639E-7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9.1578062612812818</v>
          </cell>
          <cell r="E199">
            <v>10.275906838981598</v>
          </cell>
          <cell r="F199">
            <v>10.275912263937725</v>
          </cell>
          <cell r="G199">
            <v>10.275912494371331</v>
          </cell>
          <cell r="H199">
            <v>11.417840061238762</v>
          </cell>
          <cell r="I199">
            <v>24.389967734970558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2.8618144381997688</v>
          </cell>
          <cell r="E200">
            <v>3.1585779032121679</v>
          </cell>
          <cell r="F200">
            <v>3.0827736791813152</v>
          </cell>
          <cell r="G200">
            <v>2.9642055272224961</v>
          </cell>
          <cell r="H200">
            <v>3.0859027192537187</v>
          </cell>
          <cell r="I200">
            <v>6.2538378807616821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9.1578062612812818</v>
          </cell>
          <cell r="E201">
            <v>10.275906838981598</v>
          </cell>
          <cell r="F201">
            <v>10.275912263937725</v>
          </cell>
          <cell r="G201">
            <v>10.275912494371331</v>
          </cell>
          <cell r="H201">
            <v>11.417840061238762</v>
          </cell>
          <cell r="I201">
            <v>24.389967734970558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8.0710960727798794E-8</v>
          </cell>
          <cell r="E202">
            <v>9.0328829985984793E-2</v>
          </cell>
          <cell r="F202">
            <v>4.9399059669800203E-6</v>
          </cell>
          <cell r="G202">
            <v>2.1471274370145799E-7</v>
          </cell>
          <cell r="H202">
            <v>0.33187315127760503</v>
          </cell>
          <cell r="I202">
            <v>1.48252709413637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0.73983800863632565</v>
          </cell>
          <cell r="E203">
            <v>0.83016682369656924</v>
          </cell>
          <cell r="F203">
            <v>0.83017171794276834</v>
          </cell>
          <cell r="G203">
            <v>0.8301718364248879</v>
          </cell>
          <cell r="H203">
            <v>0.92404151784039701</v>
          </cell>
          <cell r="I203">
            <v>1.9738621821906195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3.2398902712653226</v>
          </cell>
          <cell r="E204">
            <v>3.635456866545649</v>
          </cell>
          <cell r="F204">
            <v>9.055727398205299</v>
          </cell>
          <cell r="G204">
            <v>13.927723687960317</v>
          </cell>
          <cell r="H204">
            <v>16.410269941545209</v>
          </cell>
          <cell r="I204">
            <v>18.887802866525266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1.1488972593139448</v>
          </cell>
          <cell r="E205">
            <v>1.2864320122242201</v>
          </cell>
          <cell r="F205">
            <v>3.1942601051870576</v>
          </cell>
          <cell r="G205">
            <v>4.8869205922667787</v>
          </cell>
          <cell r="H205">
            <v>5.4519169241013952</v>
          </cell>
          <cell r="I205">
            <v>6.0537829700401478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1.98523709461738E-6</v>
          </cell>
          <cell r="E206">
            <v>3.2771251011677299E-2</v>
          </cell>
          <cell r="F206">
            <v>0.37281802194402702</v>
          </cell>
          <cell r="G206">
            <v>0.33300772678389601</v>
          </cell>
          <cell r="H206">
            <v>0.64785657947287001</v>
          </cell>
          <cell r="I206">
            <v>0.74452762162913499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0.21335464765633561</v>
          </cell>
          <cell r="E207">
            <v>0.24612586659768768</v>
          </cell>
          <cell r="F207">
            <v>0.61894382049299146</v>
          </cell>
          <cell r="G207">
            <v>0.95195144311857582</v>
          </cell>
          <cell r="H207">
            <v>1.1216335858831363</v>
          </cell>
          <cell r="I207">
            <v>1.2909660925088673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5.6086396925331607</v>
          </cell>
          <cell r="E208">
            <v>6.0095201546348971</v>
          </cell>
          <cell r="F208">
            <v>6.0621325627750249</v>
          </cell>
          <cell r="G208">
            <v>9.2128499191756443</v>
          </cell>
          <cell r="H208">
            <v>10.115478973929099</v>
          </cell>
          <cell r="I208">
            <v>14.588175242840663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3.7310450963367831E-5</v>
          </cell>
          <cell r="F209">
            <v>3.631552931126051E-3</v>
          </cell>
          <cell r="G209">
            <v>1.4225535213818147E-4</v>
          </cell>
          <cell r="H209">
            <v>1.9857985218487938E-3</v>
          </cell>
          <cell r="I209">
            <v>6.3287419791587072E-4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5.6086396925331607</v>
          </cell>
          <cell r="E210">
            <v>6.0095574650858596</v>
          </cell>
          <cell r="F210">
            <v>6.0657641157061484</v>
          </cell>
          <cell r="G210">
            <v>9.2129921745277894</v>
          </cell>
          <cell r="H210">
            <v>10.117464772450949</v>
          </cell>
          <cell r="I210">
            <v>14.588808117038591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6.5673147129482481E-6</v>
          </cell>
          <cell r="F211">
            <v>6.5111507050656356E-6</v>
          </cell>
          <cell r="G211">
            <v>6.4961237451202893E-6</v>
          </cell>
          <cell r="H211">
            <v>6.5773608409445833E-6</v>
          </cell>
          <cell r="I211">
            <v>3.5618075149047348E-6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6.5673147129482481E-6</v>
          </cell>
          <cell r="F212">
            <v>6.5111507050656356E-6</v>
          </cell>
          <cell r="G212">
            <v>6.4961237451202893E-6</v>
          </cell>
          <cell r="H212">
            <v>6.5773608409445833E-6</v>
          </cell>
          <cell r="I212">
            <v>3.5618075149047348E-6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4.24619759283755E-7</v>
          </cell>
          <cell r="F213"/>
          <cell r="G213"/>
          <cell r="H213"/>
          <cell r="I213"/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4.24619759283755E-7</v>
          </cell>
          <cell r="F214">
            <v>4.24619759283755E-7</v>
          </cell>
          <cell r="G214">
            <v>4.24619759283755E-7</v>
          </cell>
          <cell r="H214">
            <v>4.24619759283755E-7</v>
          </cell>
          <cell r="I214">
            <v>2.4547312231685802E-7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4.2612055545425287</v>
          </cell>
          <cell r="E215">
            <v>4.6176488584554285</v>
          </cell>
          <cell r="F215">
            <v>4.8278425143452042</v>
          </cell>
          <cell r="G215">
            <v>5.2012190666353701</v>
          </cell>
          <cell r="H215">
            <v>6.0318770603316683</v>
          </cell>
          <cell r="I215">
            <v>8.6795039846567121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4.2612055545425287</v>
          </cell>
          <cell r="E216">
            <v>4.6176488584554285</v>
          </cell>
          <cell r="F216">
            <v>4.8278425143452042</v>
          </cell>
          <cell r="G216">
            <v>5.2012190666353701</v>
          </cell>
          <cell r="H216">
            <v>6.0318770603316683</v>
          </cell>
          <cell r="I216">
            <v>8.6795039846567121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1.3316267357945393</v>
          </cell>
          <cell r="E217">
            <v>1.4252002649553785</v>
          </cell>
          <cell r="F217">
            <v>1.4629825801046072</v>
          </cell>
          <cell r="G217">
            <v>1.5297703137162859</v>
          </cell>
          <cell r="H217">
            <v>1.675521405647687</v>
          </cell>
          <cell r="I217">
            <v>2.2840799959622937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2.75841024571506E-8</v>
          </cell>
          <cell r="E218">
            <v>1.52899289113153E-7</v>
          </cell>
          <cell r="F218">
            <v>2.20488413528579E-7</v>
          </cell>
          <cell r="G218">
            <v>2.4653566517429099E-7</v>
          </cell>
          <cell r="H218">
            <v>0.14608800878940301</v>
          </cell>
          <cell r="I218">
            <v>0.436967660464119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0.43061734103789046</v>
          </cell>
          <cell r="E219">
            <v>0.43061698613363036</v>
          </cell>
          <cell r="F219">
            <v>0.43061656884234678</v>
          </cell>
          <cell r="G219">
            <v>0.43061633149953482</v>
          </cell>
          <cell r="H219">
            <v>0.46825171859010567</v>
          </cell>
          <cell r="I219">
            <v>0.67926191521243362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6.9277591997635904E-2</v>
          </cell>
          <cell r="E220">
            <v>0.17057795402064657</v>
          </cell>
          <cell r="F220">
            <v>2.9277835781580416E-3</v>
          </cell>
          <cell r="G220">
            <v>0.17016935654143814</v>
          </cell>
          <cell r="H220">
            <v>4.3049816390006972E-3</v>
          </cell>
          <cell r="I220">
            <v>1.2507156558701348E-4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1.2244445386188614E-3</v>
          </cell>
          <cell r="E221">
            <v>8.7858162638868324E-4</v>
          </cell>
          <cell r="F221">
            <v>2.8768146175156903E-4</v>
          </cell>
          <cell r="G221">
            <v>1.0909399831917715E-3</v>
          </cell>
          <cell r="H221">
            <v>2.6080779614718426E-4</v>
          </cell>
          <cell r="I221">
            <v>8.0324557006953309E-5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7.0502036536254725E-2</v>
          </cell>
          <cell r="E222">
            <v>0.1714565356470352</v>
          </cell>
          <cell r="F222">
            <v>3.2154650399096089E-3</v>
          </cell>
          <cell r="G222">
            <v>0.17126029652462996</v>
          </cell>
          <cell r="H222">
            <v>4.5657894351478741E-3</v>
          </cell>
          <cell r="I222">
            <v>2.053961225939669E-4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6.9061834294559754E-2</v>
          </cell>
          <cell r="F223">
            <v>6.8029100226388195E-2</v>
          </cell>
          <cell r="G223">
            <v>1.2460150914080212E-3</v>
          </cell>
          <cell r="H223">
            <v>2.8795252502598358E-4</v>
          </cell>
          <cell r="I223">
            <v>1.2813078285451175E-4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7.2696667678483887E-2</v>
          </cell>
          <cell r="F224">
            <v>7.1609579185671776E-2</v>
          </cell>
          <cell r="G224">
            <v>1.3115948330610749E-3</v>
          </cell>
          <cell r="H224">
            <v>3.0310792107998279E-4</v>
          </cell>
          <cell r="I224">
            <v>1.3487450826790717E-4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5.0572879165385696E-3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5.0572879165385696E-3</v>
          </cell>
          <cell r="F226">
            <v>5.0570989408706525E-3</v>
          </cell>
          <cell r="G226">
            <v>1.7080516021048941E-4</v>
          </cell>
          <cell r="H226">
            <v>3.9089821939229845E-5</v>
          </cell>
          <cell r="I226">
            <v>1.6468868892547449E-5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/>
          <cell r="E227"/>
          <cell r="F227">
            <v>1.5124207167908057E-3</v>
          </cell>
          <cell r="G227">
            <v>2.6236639294531484E-4</v>
          </cell>
          <cell r="H227">
            <v>2.6560432104677993E-3</v>
          </cell>
          <cell r="I227">
            <v>6.3675546209056733E-4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/>
          <cell r="E228"/>
          <cell r="F228">
            <v>1.9518361449553743E-3</v>
          </cell>
          <cell r="G228">
            <v>3.2826870787795059E-4</v>
          </cell>
          <cell r="H228">
            <v>3.1251953549013608E-3</v>
          </cell>
          <cell r="I228">
            <v>7.0793005899392688E-4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2.9139199724922001E-3</v>
          </cell>
          <cell r="E229">
            <v>7.3467985283906299E-6</v>
          </cell>
          <cell r="F229">
            <v>1.63251862263849E-7</v>
          </cell>
          <cell r="G229"/>
          <cell r="H229">
            <v>7.5957680739094E-4</v>
          </cell>
          <cell r="I229">
            <v>1.45558860459969E-3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2.9139199724922001E-3</v>
          </cell>
          <cell r="E230">
            <v>2.9212667710205899E-3</v>
          </cell>
          <cell r="F230">
            <v>2.9214300228828601E-3</v>
          </cell>
          <cell r="G230">
            <v>2.9214300228828601E-3</v>
          </cell>
          <cell r="H230">
            <v>2.92114586337277E-3</v>
          </cell>
          <cell r="I230">
            <v>2.92115887577649E-3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3.002025874967915E-2</v>
          </cell>
          <cell r="E231">
            <v>5.5723579606770475E-3</v>
          </cell>
          <cell r="F231">
            <v>1.7990648453919449E-2</v>
          </cell>
          <cell r="G231">
            <v>1.7512537917366608E-2</v>
          </cell>
          <cell r="H231">
            <v>6.2470799797711016E-2</v>
          </cell>
          <cell r="I231">
            <v>0.14637875025827662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3.002025874967915E-2</v>
          </cell>
          <cell r="E232">
            <v>5.5723579606770475E-3</v>
          </cell>
          <cell r="F232">
            <v>1.7990648453919449E-2</v>
          </cell>
          <cell r="G232">
            <v>1.7512537917366608E-2</v>
          </cell>
          <cell r="H232">
            <v>6.2470799797711016E-2</v>
          </cell>
          <cell r="I232">
            <v>0.14637875025827662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3.0323493686544592E-2</v>
          </cell>
          <cell r="E233">
            <v>5.6286444047242996E-3</v>
          </cell>
          <cell r="F233">
            <v>1.8172372175676205E-2</v>
          </cell>
          <cell r="G233">
            <v>1.7689432239764255E-2</v>
          </cell>
          <cell r="H233">
            <v>6.3101817977485916E-2</v>
          </cell>
          <cell r="I233">
            <v>0.14785732349320879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5.0198140352169498E-4</v>
          </cell>
          <cell r="F234">
            <v>1.32350146761989E-3</v>
          </cell>
          <cell r="G234">
            <v>9.5482821652990697E-4</v>
          </cell>
          <cell r="H234">
            <v>3.5362192560361599E-3</v>
          </cell>
          <cell r="I234">
            <v>1.14375711160802E-2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7.6083839171413488E-4</v>
          </cell>
          <cell r="F235">
            <v>1.7203358580073803E-3</v>
          </cell>
          <cell r="G235">
            <v>1.5987353811601594E-3</v>
          </cell>
          <cell r="H235">
            <v>5.6733495015900103E-3</v>
          </cell>
          <cell r="I235">
            <v>1.321598415976533E-2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1.249285226273614</v>
          </cell>
          <cell r="G236">
            <v>0.90306410121353031</v>
          </cell>
          <cell r="H236">
            <v>0.17402209108514108</v>
          </cell>
          <cell r="I236">
            <v>7.019598710867242E-2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1.2493366645535562</v>
          </cell>
          <cell r="G237">
            <v>0.90310630771885214</v>
          </cell>
          <cell r="H237">
            <v>0.17403037978744798</v>
          </cell>
          <cell r="I237">
            <v>7.0199573954504019E-2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4.4279451244056004E-3</v>
          </cell>
          <cell r="E238">
            <v>0.10658312788061899</v>
          </cell>
          <cell r="F238">
            <v>1.4741860604052199E-5</v>
          </cell>
          <cell r="G238">
            <v>1.00883466879555E-5</v>
          </cell>
          <cell r="H238">
            <v>1.9755105716436999E-2</v>
          </cell>
          <cell r="I238">
            <v>8.9806410890892505E-6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4.4288544932943215E-3</v>
          </cell>
          <cell r="E239">
            <v>0.11100896484101304</v>
          </cell>
          <cell r="F239">
            <v>0.11100902160126927</v>
          </cell>
          <cell r="G239">
            <v>0.10257612407448623</v>
          </cell>
          <cell r="H239">
            <v>1.9907939567861587E-2</v>
          </cell>
          <cell r="I239">
            <v>9.0454525346211796E-3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6.9177035812253225</v>
          </cell>
          <cell r="E240">
            <v>6.1769869496061443</v>
          </cell>
          <cell r="F240">
            <v>6.1767553777454021</v>
          </cell>
          <cell r="G240">
            <v>5.0764628307104065</v>
          </cell>
          <cell r="H240">
            <v>2.6625316389098352</v>
          </cell>
          <cell r="I240">
            <v>0.19544106589772492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655.76795678138399</v>
          </cell>
          <cell r="E241">
            <v>584.605512939194</v>
          </cell>
          <cell r="F241">
            <v>583.17072961897702</v>
          </cell>
          <cell r="G241">
            <v>477.36507986254497</v>
          </cell>
          <cell r="H241">
            <v>248.37813866552401</v>
          </cell>
          <cell r="I241">
            <v>18.088022421161099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8.8978013131802403</v>
          </cell>
          <cell r="E242">
            <v>7.9322321972753587</v>
          </cell>
          <cell r="F242">
            <v>7.9127643096197549</v>
          </cell>
          <cell r="G242">
            <v>6.4771381256790415</v>
          </cell>
          <cell r="H242">
            <v>3.3701239981753637</v>
          </cell>
          <cell r="I242">
            <v>0.24542771263447902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5.0450625719741699E-5</v>
          </cell>
          <cell r="F243">
            <v>1.8417782323567801E-5</v>
          </cell>
          <cell r="G243">
            <v>7.8063246886340701E-6</v>
          </cell>
          <cell r="H243">
            <v>4.1618851410415098E-5</v>
          </cell>
          <cell r="I243">
            <v>1.80502942672413E-6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0.37638447620580023</v>
          </cell>
          <cell r="F244">
            <v>0.37639735138069486</v>
          </cell>
          <cell r="G244">
            <v>0.37633291577712263</v>
          </cell>
          <cell r="H244">
            <v>0.16083139995182397</v>
          </cell>
          <cell r="I244">
            <v>1.5996194053363E-2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6.0248767941436127E-6</v>
          </cell>
          <cell r="F245">
            <v>2.6620118715342197E-4</v>
          </cell>
          <cell r="G245">
            <v>2.9041990504722029E-3</v>
          </cell>
          <cell r="H245">
            <v>6.3357087575428338E-3</v>
          </cell>
          <cell r="I245">
            <v>1.1763174081138511E-5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0.6925751063197495</v>
          </cell>
          <cell r="E246">
            <v>0.75019114163122214</v>
          </cell>
          <cell r="F246">
            <v>0.6528517233015978</v>
          </cell>
          <cell r="G246">
            <v>2.4967069630045766</v>
          </cell>
          <cell r="H246">
            <v>2.6102445803375165</v>
          </cell>
          <cell r="I246">
            <v>7.1381794678470516E-3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0.6925751063197495</v>
          </cell>
          <cell r="E247">
            <v>0.75019716650801715</v>
          </cell>
          <cell r="F247">
            <v>0.65311792448875072</v>
          </cell>
          <cell r="G247">
            <v>2.4996111620550492</v>
          </cell>
          <cell r="H247">
            <v>2.6165802890950576</v>
          </cell>
          <cell r="I247">
            <v>7.1502976387860699E-3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9.8747023837489269</v>
          </cell>
          <cell r="E248">
            <v>12.920002549854676</v>
          </cell>
          <cell r="F248">
            <v>14.222205848182972</v>
          </cell>
          <cell r="G248">
            <v>21.348654536655221</v>
          </cell>
          <cell r="H248">
            <v>24.546240540630947</v>
          </cell>
          <cell r="I248">
            <v>26.404934630876369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9.8747023837489269</v>
          </cell>
          <cell r="E249">
            <v>12.920002549854676</v>
          </cell>
          <cell r="F249">
            <v>14.222205848182972</v>
          </cell>
          <cell r="G249">
            <v>21.348654536655221</v>
          </cell>
          <cell r="H249">
            <v>24.546240540630947</v>
          </cell>
          <cell r="I249">
            <v>26.404934630876369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58.701895540637359</v>
          </cell>
          <cell r="F250">
            <v>61.31927075091172</v>
          </cell>
          <cell r="G250">
            <v>62.281504645237526</v>
          </cell>
          <cell r="H250">
            <v>63.379369205330093</v>
          </cell>
          <cell r="I250">
            <v>63.023949119732634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58.701895540637359</v>
          </cell>
          <cell r="F251">
            <v>61.31927075091172</v>
          </cell>
          <cell r="G251">
            <v>62.281504645237526</v>
          </cell>
          <cell r="H251">
            <v>63.379369205330093</v>
          </cell>
          <cell r="I251">
            <v>63.023949119732634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6.6401592644573005E-8</v>
          </cell>
          <cell r="E252">
            <v>6.1811578162377796E-7</v>
          </cell>
          <cell r="F252">
            <v>5.6927962613403004E-7</v>
          </cell>
          <cell r="G252">
            <v>5.6021001032105698E-7</v>
          </cell>
          <cell r="H252">
            <v>5.8026266276763702E-2</v>
          </cell>
          <cell r="I252">
            <v>5.9607827037787597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6.6055313347554527</v>
          </cell>
          <cell r="E253">
            <v>6.5831133272151918</v>
          </cell>
          <cell r="F253">
            <v>6.5831131859816905</v>
          </cell>
          <cell r="G253">
            <v>6.5831131051410914</v>
          </cell>
          <cell r="H253">
            <v>6.6991554956067905</v>
          </cell>
          <cell r="I253">
            <v>6.6615877279470217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4.3692482457222115E-4</v>
          </cell>
          <cell r="E254">
            <v>1.493915693960797E-4</v>
          </cell>
          <cell r="F254">
            <v>2.8422190939985368E-4</v>
          </cell>
          <cell r="G254">
            <v>0.32879201214810472</v>
          </cell>
          <cell r="H254">
            <v>0.25629274518798034</v>
          </cell>
          <cell r="I254">
            <v>0.46518248950431057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0.22960511865522462</v>
          </cell>
          <cell r="E255">
            <v>0.23000956576947942</v>
          </cell>
          <cell r="F255">
            <v>0.33642337136137979</v>
          </cell>
          <cell r="G255">
            <v>4.1552372164982386E-3</v>
          </cell>
          <cell r="H255">
            <v>4.3734281408004644E-2</v>
          </cell>
          <cell r="I255">
            <v>0.127774449065193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0.23004204347979668</v>
          </cell>
          <cell r="E256">
            <v>0.23015895733887523</v>
          </cell>
          <cell r="F256">
            <v>0.33670759327077981</v>
          </cell>
          <cell r="G256">
            <v>0.33294724936460307</v>
          </cell>
          <cell r="H256">
            <v>0.30002702659598485</v>
          </cell>
          <cell r="I256">
            <v>0.59295693856950404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4.5639513510073337E-6</v>
          </cell>
          <cell r="F257">
            <v>1.1305157672287998</v>
          </cell>
          <cell r="G257">
            <v>1.5030480159876034</v>
          </cell>
          <cell r="H257">
            <v>1.9576382820215377</v>
          </cell>
          <cell r="I257">
            <v>2.3993886445363568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4.5656230669276531E-6</v>
          </cell>
          <cell r="F258">
            <v>0.95053172222500193</v>
          </cell>
          <cell r="G258">
            <v>1.167127122832945</v>
          </cell>
          <cell r="H258">
            <v>1.6308609014933138</v>
          </cell>
          <cell r="I258">
            <v>2.4232580232318717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8.4197404792338294E-6</v>
          </cell>
          <cell r="F259">
            <v>2.0810474894538009</v>
          </cell>
          <cell r="G259">
            <v>2.6701751388205484</v>
          </cell>
          <cell r="H259">
            <v>3.588499183514855</v>
          </cell>
          <cell r="I259">
            <v>4.8226466677682289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9.1135044832529905E-2</v>
          </cell>
          <cell r="F260">
            <v>0.36597387318366603</v>
          </cell>
          <cell r="G260">
            <v>0.61739061948050689</v>
          </cell>
          <cell r="H260">
            <v>0.89271260557332333</v>
          </cell>
          <cell r="I260">
            <v>1.4386595909663782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9.1138938292831206E-2</v>
          </cell>
          <cell r="F261">
            <v>0.3659914260127114</v>
          </cell>
          <cell r="G261">
            <v>0.61742497101791505</v>
          </cell>
          <cell r="H261">
            <v>0.89275934711920502</v>
          </cell>
          <cell r="I261">
            <v>1.4387175063981796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3.6925059796312097E-5</v>
          </cell>
          <cell r="E262">
            <v>9.8227000523464902E-3</v>
          </cell>
          <cell r="F262">
            <v>2.8661637990700099E-2</v>
          </cell>
          <cell r="G262">
            <v>4.1623398412720003E-2</v>
          </cell>
          <cell r="H262">
            <v>6.1581677464101897E-2</v>
          </cell>
          <cell r="I262">
            <v>0.110912401659767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3.6925059796312097E-5</v>
          </cell>
          <cell r="E263">
            <v>9.8573513530882274E-3</v>
          </cell>
          <cell r="F263">
            <v>3.8513086091066094E-2</v>
          </cell>
          <cell r="G263">
            <v>8.0125820660217922E-2</v>
          </cell>
          <cell r="H263">
            <v>0.12615353161796189</v>
          </cell>
          <cell r="I263">
            <v>0.16873861357561815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5.6100010446456521</v>
          </cell>
          <cell r="E264">
            <v>6.0767033945746833</v>
          </cell>
          <cell r="F264">
            <v>6.1969089892797573</v>
          </cell>
          <cell r="G264">
            <v>8.154490158723215</v>
          </cell>
          <cell r="H264">
            <v>8.1544954749398997</v>
          </cell>
          <cell r="I264">
            <v>8.2963205290162545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6.0987768693613535</v>
          </cell>
          <cell r="E265">
            <v>6.6044048608042702</v>
          </cell>
          <cell r="F265">
            <v>6.7323950878744867</v>
          </cell>
          <cell r="G265">
            <v>8.8533197754979227</v>
          </cell>
          <cell r="H265">
            <v>8.8417191949908727</v>
          </cell>
          <cell r="I265">
            <v>8.983719325058857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0.84970028809498399</v>
          </cell>
          <cell r="E266">
            <v>3.4902432968117302E-8</v>
          </cell>
          <cell r="F266">
            <v>2.7768762199685601E-8</v>
          </cell>
          <cell r="G266">
            <v>2.3447547370567899E-8</v>
          </cell>
          <cell r="H266">
            <v>2.8035116474970201E-8</v>
          </cell>
          <cell r="I266">
            <v>3.5052003488845398E-8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0.84970028809498399</v>
          </cell>
          <cell r="E267">
            <v>0.84970032299741705</v>
          </cell>
          <cell r="F267">
            <v>0.849700350766179</v>
          </cell>
          <cell r="G267">
            <v>0.84970037421372602</v>
          </cell>
          <cell r="H267">
            <v>0.84970044140359902</v>
          </cell>
          <cell r="I267">
            <v>0.84970047645560198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0.31051158306900056</v>
          </cell>
          <cell r="E268">
            <v>0.39251903268119598</v>
          </cell>
          <cell r="F268">
            <v>2.1408466389442213</v>
          </cell>
          <cell r="G268">
            <v>5.1358611928578455</v>
          </cell>
          <cell r="H268">
            <v>5.1358646883553796</v>
          </cell>
          <cell r="I268">
            <v>5.2008772875134186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0.43672515199578144</v>
          </cell>
          <cell r="E269">
            <v>0.55206615004387605</v>
          </cell>
          <cell r="F269">
            <v>3.0110360603997517</v>
          </cell>
          <cell r="G269">
            <v>7.2234334639350859</v>
          </cell>
          <cell r="H269">
            <v>7.2234383802466651</v>
          </cell>
          <cell r="I269">
            <v>7.2234406771019639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1.00109843193014E-2</v>
          </cell>
          <cell r="F270">
            <v>0.13487498711558901</v>
          </cell>
          <cell r="G270">
            <v>0.121237639356173</v>
          </cell>
          <cell r="H270">
            <v>0.22973036512846901</v>
          </cell>
          <cell r="I270">
            <v>0.174489359029362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2.7023519650092691E-2</v>
          </cell>
          <cell r="F271">
            <v>0.16189554272646606</v>
          </cell>
          <cell r="G271">
            <v>0.28312838281575115</v>
          </cell>
          <cell r="H271">
            <v>0.37081402865446905</v>
          </cell>
          <cell r="I271">
            <v>0.3557602463477938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5.8127606003195915E-4</v>
          </cell>
          <cell r="G272">
            <v>1.2331273953800912E-3</v>
          </cell>
          <cell r="H272">
            <v>1.8653257431953604E-3</v>
          </cell>
          <cell r="I272">
            <v>0.10465161474823834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6.4586228892439892E-4</v>
          </cell>
          <cell r="G273">
            <v>1.3701415504223224E-3</v>
          </cell>
          <cell r="H273">
            <v>2.0725841591059564E-3</v>
          </cell>
          <cell r="I273">
            <v>0.11627957194248713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2.3282907949598199E-7</v>
          </cell>
          <cell r="F274">
            <v>5.4668813381701001E-5</v>
          </cell>
          <cell r="G274">
            <v>4.5119043038582199E-5</v>
          </cell>
          <cell r="H274">
            <v>1.16862439922207E-4</v>
          </cell>
          <cell r="I274">
            <v>7.5794876512488398E-3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2.3282907949598199E-7</v>
          </cell>
          <cell r="F275">
            <v>5.4872104487952212E-5</v>
          </cell>
          <cell r="G275">
            <v>9.9926711908966719E-5</v>
          </cell>
          <cell r="H275">
            <v>1.6201184774099277E-4</v>
          </cell>
          <cell r="I275">
            <v>7.666285823895262E-3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2.611529831462227E-4</v>
          </cell>
          <cell r="H276">
            <v>3.3767383058473297E-4</v>
          </cell>
          <cell r="I276">
            <v>8.2288636816518201E-5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8.4410997629777237E-5</v>
          </cell>
          <cell r="H277">
            <v>3.3706994837796742E-4</v>
          </cell>
          <cell r="I277">
            <v>8.2267760764182801E-5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3.4556398077599992E-4</v>
          </cell>
          <cell r="H278">
            <v>6.7474377896270066E-4</v>
          </cell>
          <cell r="I278">
            <v>1.6455639758070116E-4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0.6856493552565518</v>
          </cell>
          <cell r="E279">
            <v>0.74268923021491084</v>
          </cell>
          <cell r="F279">
            <v>0.64632320606858162</v>
          </cell>
          <cell r="G279">
            <v>2.4717398933745307</v>
          </cell>
          <cell r="H279">
            <v>2.5841421345341411</v>
          </cell>
          <cell r="I279">
            <v>7.066797673168583E-3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0.6856493552565518</v>
          </cell>
          <cell r="E280">
            <v>0.74268923021491084</v>
          </cell>
          <cell r="F280">
            <v>0.64632320606858162</v>
          </cell>
          <cell r="G280">
            <v>2.4717398933745307</v>
          </cell>
          <cell r="H280">
            <v>2.5841421345341411</v>
          </cell>
          <cell r="I280">
            <v>7.066797673168583E-3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0.6925751063197495</v>
          </cell>
          <cell r="E281">
            <v>0.75019114163122214</v>
          </cell>
          <cell r="F281">
            <v>0.6528517233015978</v>
          </cell>
          <cell r="G281">
            <v>2.4967069630045766</v>
          </cell>
          <cell r="H281">
            <v>2.6102445803375165</v>
          </cell>
          <cell r="I281">
            <v>7.1381794678470516E-3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/>
          <cell r="E282">
            <v>1.80429999362153E-2</v>
          </cell>
          <cell r="F282">
            <v>1.8758899982498502E-2</v>
          </cell>
          <cell r="G282">
            <v>0.15119614972036</v>
          </cell>
          <cell r="H282">
            <v>5.8795088255200703E-2</v>
          </cell>
          <cell r="I282">
            <v>2.09319590074822E-4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7.5969268958526903E-2</v>
          </cell>
          <cell r="E283">
            <v>5.7387987544311909E-2</v>
          </cell>
          <cell r="F283">
            <v>4.9942722143242607E-2</v>
          </cell>
          <cell r="G283">
            <v>0.19099243318282882</v>
          </cell>
          <cell r="H283">
            <v>0.1996779898531206</v>
          </cell>
          <cell r="I283">
            <v>6.0598250234319972E-4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2093.6570631977402</v>
          </cell>
          <cell r="H284">
            <v>2077.4128479142901</v>
          </cell>
          <cell r="I284">
            <v>2063.7485570444101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2093.6570631977424</v>
          </cell>
          <cell r="H285">
            <v>2077.4128479142873</v>
          </cell>
          <cell r="I285">
            <v>2063.7485570444069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8.1139363520972049E-2</v>
          </cell>
          <cell r="F286">
            <v>8.1139108266847754E-2</v>
          </cell>
          <cell r="G286">
            <v>8.1138822065240243E-2</v>
          </cell>
          <cell r="H286">
            <v>8.1137164817983581E-2</v>
          </cell>
          <cell r="I286">
            <v>3.4549649746756297E-2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8.1139363520972049E-2</v>
          </cell>
          <cell r="F287">
            <v>8.1139108266847754E-2</v>
          </cell>
          <cell r="G287">
            <v>8.1138822065240243E-2</v>
          </cell>
          <cell r="H287">
            <v>8.1137164817983581E-2</v>
          </cell>
          <cell r="I287">
            <v>3.4549649746756297E-2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0.11269356044579461</v>
          </cell>
          <cell r="F288">
            <v>0.11269320592617733</v>
          </cell>
          <cell r="G288">
            <v>0.11269280842394484</v>
          </cell>
          <cell r="H288">
            <v>0.11269050669164389</v>
          </cell>
          <cell r="I288">
            <v>4.7985624648272628E-2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6.6052192738923297E-3</v>
          </cell>
          <cell r="F289">
            <v>6.0501821137989705E-7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6.6052192738923297E-3</v>
          </cell>
          <cell r="F290">
            <v>6.6057437656270451E-3</v>
          </cell>
          <cell r="G290">
            <v>6.6055439404612993E-3</v>
          </cell>
          <cell r="H290">
            <v>6.4368605407310485E-3</v>
          </cell>
          <cell r="I290">
            <v>2.7226956835533123E-3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1.2878032258440479E-7</v>
          </cell>
          <cell r="F292"/>
          <cell r="G292">
            <v>8.3080376394981993E-4</v>
          </cell>
          <cell r="H292">
            <v>9.6855579150986585E-4</v>
          </cell>
          <cell r="I292">
            <v>1.3391687853475775E-3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8.5861565573091354E-5</v>
          </cell>
          <cell r="H293">
            <v>7.3843213088815708E-5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7.5066766201540761E-6</v>
          </cell>
          <cell r="F294">
            <v>1.4271614682191374E-3</v>
          </cell>
          <cell r="G294">
            <v>1.3897297495023533E-3</v>
          </cell>
          <cell r="H294">
            <v>1.8978517848319311E-3</v>
          </cell>
          <cell r="I294">
            <v>1.5897680676878344E-3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4.78458496837338E-5</v>
          </cell>
          <cell r="G295">
            <v>5.0404558162637956E-5</v>
          </cell>
          <cell r="H295">
            <v>5.3879604027278936E-5</v>
          </cell>
          <cell r="I295">
            <v>5.5712359583231468E-5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2.6583387444693182E-2</v>
          </cell>
          <cell r="F296">
            <v>6.4115509398339363E-2</v>
          </cell>
          <cell r="G296">
            <v>0.10703210074715298</v>
          </cell>
          <cell r="H296">
            <v>0.15148517677574966</v>
          </cell>
          <cell r="I296">
            <v>5.8397421518071237E-2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5.069354714176699E-5</v>
          </cell>
          <cell r="F297">
            <v>4.3511897184835403E-4</v>
          </cell>
          <cell r="G297">
            <v>1.9993933953165482E-4</v>
          </cell>
          <cell r="H297">
            <v>3.4284205859570489E-4</v>
          </cell>
          <cell r="I297">
            <v>5.9575425678224086E-4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4.2388583672560128E-4</v>
          </cell>
          <cell r="F298">
            <v>1.0013610775798849E-3</v>
          </cell>
          <cell r="G298">
            <v>1.4420641041753312E-3</v>
          </cell>
          <cell r="H298">
            <v>2.0353981290342775E-3</v>
          </cell>
          <cell r="I298">
            <v>0.10325562307110996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5.3795310703505295E-2</v>
          </cell>
          <cell r="F299">
            <v>6.9210870524937851E-2</v>
          </cell>
          <cell r="G299">
            <v>0.11148199064236144</v>
          </cell>
          <cell r="H299">
            <v>0.24795218539008895</v>
          </cell>
          <cell r="I299">
            <v>0.44929705989124041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6.8474938503306215E-2</v>
          </cell>
          <cell r="F300">
            <v>6.7365287368319829E-2</v>
          </cell>
          <cell r="G300">
            <v>1.4274018262466122E-3</v>
          </cell>
          <cell r="H300">
            <v>8.3915764135546428E-4</v>
          </cell>
          <cell r="I300">
            <v>1.3197095655435196E-3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0.2418834025840241</v>
          </cell>
          <cell r="F301">
            <v>0.77621853134830032</v>
          </cell>
          <cell r="G301">
            <v>1.6078152444788893</v>
          </cell>
          <cell r="H301">
            <v>2.9381230606261579</v>
          </cell>
          <cell r="I301">
            <v>4.3639940301294091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1.2220892913789316E-2</v>
          </cell>
          <cell r="F302">
            <v>1.2740837581148337E-2</v>
          </cell>
          <cell r="G302">
            <v>1.2774574959320367E-2</v>
          </cell>
          <cell r="H302">
            <v>1.2670884910256934E-2</v>
          </cell>
          <cell r="I302">
            <v>1.2514551289671768E-2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1.5557099711132356E-3</v>
          </cell>
          <cell r="F303">
            <v>1.3635983926260328E-3</v>
          </cell>
          <cell r="G303">
            <v>1.3971187775892861E-3</v>
          </cell>
          <cell r="H303">
            <v>1.3051154648518366E-3</v>
          </cell>
          <cell r="I303">
            <v>1.5821236482848661E-3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1.0838859975682188E-4</v>
          </cell>
          <cell r="H304">
            <v>1.8638491910836968E-5</v>
          </cell>
          <cell r="I304">
            <v>1.5266461847379857E-4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44.576906526291864</v>
          </cell>
          <cell r="E305">
            <v>44.827339123371871</v>
          </cell>
          <cell r="F305">
            <v>44.633491651315317</v>
          </cell>
          <cell r="G305">
            <v>44.838273409947803</v>
          </cell>
          <cell r="H305">
            <v>45.051867352449612</v>
          </cell>
          <cell r="I305">
            <v>44.932088982904226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44.576906526291864</v>
          </cell>
          <cell r="E306">
            <v>44.827339123371871</v>
          </cell>
          <cell r="F306">
            <v>44.633491651315317</v>
          </cell>
          <cell r="G306">
            <v>44.838273409947803</v>
          </cell>
          <cell r="H306">
            <v>45.051867352449612</v>
          </cell>
          <cell r="I306">
            <v>44.932088982904226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0.193211429984389</v>
          </cell>
          <cell r="E307">
            <v>9.4044995977587603E-7</v>
          </cell>
          <cell r="F307">
            <v>8.1641346150391096E-7</v>
          </cell>
          <cell r="G307">
            <v>7.2138570435071104E-7</v>
          </cell>
          <cell r="H307">
            <v>7.8564487837771407E-3</v>
          </cell>
          <cell r="I307">
            <v>4.3111788072081598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4.7117481141148589</v>
          </cell>
          <cell r="E308">
            <v>4.7382209233966472</v>
          </cell>
          <cell r="F308">
            <v>4.7540983129592531</v>
          </cell>
          <cell r="G308">
            <v>4.7540964860004458</v>
          </cell>
          <cell r="H308">
            <v>4.7619514650145547</v>
          </cell>
          <cell r="I308">
            <v>4.7492907794023331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1.5197422341238114</v>
          </cell>
          <cell r="F309">
            <v>1.5196176971206077</v>
          </cell>
          <cell r="G309">
            <v>2.6177910636498956</v>
          </cell>
          <cell r="H309">
            <v>2.6177911905320244</v>
          </cell>
          <cell r="I309">
            <v>2.6177914905182353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1.5197422341238114</v>
          </cell>
          <cell r="F310">
            <v>1.5196176971206077</v>
          </cell>
          <cell r="G310">
            <v>2.6177910636498956</v>
          </cell>
          <cell r="H310">
            <v>2.6177911905320244</v>
          </cell>
          <cell r="I310">
            <v>2.6177914905182353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0.11743130664467399</v>
          </cell>
          <cell r="F311">
            <v>1.27338795304582E-6</v>
          </cell>
          <cell r="G311">
            <v>8.4850093357855594E-2</v>
          </cell>
          <cell r="H311">
            <v>2.2266240879791898E-6</v>
          </cell>
          <cell r="I311">
            <v>4.9542127991718102E-2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0.11743130664467399</v>
          </cell>
          <cell r="F312">
            <v>0.11743256393233836</v>
          </cell>
          <cell r="G312">
            <v>0.20228262444139578</v>
          </cell>
          <cell r="H312">
            <v>0.2023020670065529</v>
          </cell>
          <cell r="I312">
            <v>0.20229972402631347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/>
          <cell r="E313">
            <v>1.65449994323037E-7</v>
          </cell>
          <cell r="F313">
            <v>0.43662391707835269</v>
          </cell>
          <cell r="G313">
            <v>0.41396426344969905</v>
          </cell>
          <cell r="H313">
            <v>0.68161275499827034</v>
          </cell>
          <cell r="I313">
            <v>0.68712355350414855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0.43664812892796634</v>
          </cell>
          <cell r="G314">
            <v>0.41398961029239045</v>
          </cell>
          <cell r="H314">
            <v>0.68165444279682963</v>
          </cell>
          <cell r="I314">
            <v>0.68716450756879455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2.8477563083801399E-3</v>
          </cell>
          <cell r="E315">
            <v>6.5040331091273204E-2</v>
          </cell>
          <cell r="F315">
            <v>4.1151067031373803E-8</v>
          </cell>
          <cell r="G315">
            <v>6.6188382947278403E-8</v>
          </cell>
          <cell r="H315">
            <v>8.4996397934387305E-2</v>
          </cell>
          <cell r="I315">
            <v>3.4674704397592397E-2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2.8488188613437367E-3</v>
          </cell>
          <cell r="E316">
            <v>6.7889149952616995E-2</v>
          </cell>
          <cell r="F316">
            <v>6.7889191103684007E-2</v>
          </cell>
          <cell r="G316">
            <v>6.7889257292066907E-2</v>
          </cell>
          <cell r="H316">
            <v>0.10469125098915</v>
          </cell>
          <cell r="I316">
            <v>0.104690235083519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2.3670332748509995</v>
          </cell>
          <cell r="F317">
            <v>2.3668836615199624</v>
          </cell>
          <cell r="G317">
            <v>4.0772672477814806</v>
          </cell>
          <cell r="H317">
            <v>4.0772673877797194</v>
          </cell>
          <cell r="I317">
            <v>4.0772676788160869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2.3670332748509995</v>
          </cell>
          <cell r="F318">
            <v>2.3668836615199624</v>
          </cell>
          <cell r="G318">
            <v>4.0772672477814806</v>
          </cell>
          <cell r="H318">
            <v>4.0772673877797194</v>
          </cell>
          <cell r="I318">
            <v>4.0772676788160869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0.18290185937494099</v>
          </cell>
          <cell r="F319">
            <v>8.9574340562226605E-7</v>
          </cell>
          <cell r="G319">
            <v>0.13215438540038499</v>
          </cell>
          <cell r="H319">
            <v>2.82335011714444E-6</v>
          </cell>
          <cell r="I319">
            <v>7.71642318355302E-2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0.18290185937494099</v>
          </cell>
          <cell r="F320">
            <v>0.18290273943429242</v>
          </cell>
          <cell r="G320">
            <v>0.31505709319452335</v>
          </cell>
          <cell r="H320">
            <v>0.31508613917420597</v>
          </cell>
          <cell r="I320">
            <v>0.31508402049453094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1.9019970562430288</v>
          </cell>
          <cell r="F321">
            <v>1.9018487823550994</v>
          </cell>
          <cell r="G321">
            <v>1.9021172300371032</v>
          </cell>
          <cell r="H321">
            <v>3.2762322610451027</v>
          </cell>
          <cell r="I321">
            <v>3.2762331244099254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1.9019970562430288</v>
          </cell>
          <cell r="F322">
            <v>1.9018487823550994</v>
          </cell>
          <cell r="G322">
            <v>1.9021172300371032</v>
          </cell>
          <cell r="H322">
            <v>3.2762322610451027</v>
          </cell>
          <cell r="I322">
            <v>3.2762331244099254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0.14696830438365899</v>
          </cell>
          <cell r="F323">
            <v>2.5814290685650999E-7</v>
          </cell>
          <cell r="G323">
            <v>1.19148797945777E-5</v>
          </cell>
          <cell r="H323">
            <v>0.106198035823208</v>
          </cell>
          <cell r="I323">
            <v>6.2007215876186801E-2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0.14696830438365899</v>
          </cell>
          <cell r="F324">
            <v>0.14696855069145487</v>
          </cell>
          <cell r="G324">
            <v>0.1469804540869234</v>
          </cell>
          <cell r="H324">
            <v>0.25317886764307296</v>
          </cell>
          <cell r="I324">
            <v>0.2531802236557299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0.52286034302581641</v>
          </cell>
          <cell r="F325">
            <v>0.5227719536216503</v>
          </cell>
          <cell r="G325">
            <v>0.5228354098753778</v>
          </cell>
          <cell r="H325">
            <v>3.4638403052934126</v>
          </cell>
          <cell r="I325">
            <v>3.6025635356292729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0.52286034302581641</v>
          </cell>
          <cell r="F326">
            <v>0.5227719536216503</v>
          </cell>
          <cell r="G326">
            <v>0.5228354098753778</v>
          </cell>
          <cell r="H326">
            <v>3.4638403052934126</v>
          </cell>
          <cell r="I326">
            <v>3.6025635356292729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4.0401786247796598E-2</v>
          </cell>
          <cell r="F327">
            <v>1.24025696846334E-7</v>
          </cell>
          <cell r="G327">
            <v>2.5163324663194101E-7</v>
          </cell>
          <cell r="H327">
            <v>0.22725952050862</v>
          </cell>
          <cell r="I327">
            <v>2.7780796147496501E-2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4.0401786247796598E-2</v>
          </cell>
          <cell r="F328">
            <v>4.0401899437248485E-2</v>
          </cell>
          <cell r="G328">
            <v>4.0402141101773897E-2</v>
          </cell>
          <cell r="H328">
            <v>0.26766211380924271</v>
          </cell>
          <cell r="I328">
            <v>0.2783973823255651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1127.9630929951099</v>
          </cell>
          <cell r="E329">
            <v>1123.9845270983501</v>
          </cell>
          <cell r="F329">
            <v>1125.85693428886</v>
          </cell>
          <cell r="G329">
            <v>1115.5852382261701</v>
          </cell>
          <cell r="H329">
            <v>961.08900984868501</v>
          </cell>
          <cell r="I329">
            <v>580.41099114031704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18.999378339456563</v>
          </cell>
          <cell r="E330">
            <v>18.932363488358678</v>
          </cell>
          <cell r="F330">
            <v>18.963902261957724</v>
          </cell>
          <cell r="G330">
            <v>18.790886104873373</v>
          </cell>
          <cell r="H330">
            <v>16.18855601695482</v>
          </cell>
          <cell r="I330">
            <v>9.7764262692074819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19.999345620480611</v>
          </cell>
          <cell r="E331">
            <v>19.928803671956501</v>
          </cell>
          <cell r="F331">
            <v>19.962002381008141</v>
          </cell>
          <cell r="G331">
            <v>19.779880110393048</v>
          </cell>
          <cell r="H331">
            <v>17.040585281005065</v>
          </cell>
          <cell r="I331">
            <v>10.29097502021839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3.7689148341064302E-7</v>
          </cell>
          <cell r="F332">
            <v>3.69800315038555E-7</v>
          </cell>
          <cell r="G332">
            <v>2.8550476010335402E-7</v>
          </cell>
          <cell r="H332">
            <v>0.24999353762347901</v>
          </cell>
          <cell r="I332">
            <v>0.136757898345053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1.3468351299877679</v>
          </cell>
          <cell r="F333">
            <v>1.346833691398537</v>
          </cell>
          <cell r="G333">
            <v>1.3468326591060713</v>
          </cell>
          <cell r="H333">
            <v>1.1489471022344082</v>
          </cell>
          <cell r="I333">
            <v>0.6984388424507717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0.65258868793658142</v>
          </cell>
          <cell r="F334">
            <v>0.65248975939185982</v>
          </cell>
          <cell r="G334">
            <v>0.65256078573556286</v>
          </cell>
          <cell r="H334">
            <v>2.2798557323453883</v>
          </cell>
          <cell r="I334">
            <v>3.9968025157570493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0.65258868793658142</v>
          </cell>
          <cell r="F335">
            <v>0.65248975939185982</v>
          </cell>
          <cell r="G335">
            <v>0.65256078573556286</v>
          </cell>
          <cell r="H335">
            <v>2.2798557323453883</v>
          </cell>
          <cell r="I335">
            <v>3.9968025157570493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5.0425956317572199E-2</v>
          </cell>
          <cell r="F336">
            <v>9.3585819735062398E-8</v>
          </cell>
          <cell r="G336">
            <v>1.59641642360298E-7</v>
          </cell>
          <cell r="H336">
            <v>0.12574704666799699</v>
          </cell>
          <cell r="I336">
            <v>0.15396410613744599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5.0425956317572199E-2</v>
          </cell>
          <cell r="F337">
            <v>5.0426039140114023E-2</v>
          </cell>
          <cell r="G337">
            <v>5.0426188952798164E-2</v>
          </cell>
          <cell r="H337">
            <v>0.17617347290625576</v>
          </cell>
          <cell r="I337">
            <v>0.30886287457836487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/>
          <cell r="E338">
            <v>3.18910571516212E-8</v>
          </cell>
          <cell r="F338">
            <v>1.5010924195723625</v>
          </cell>
          <cell r="G338">
            <v>1.2607914689015247</v>
          </cell>
          <cell r="H338">
            <v>1.3608198993517204</v>
          </cell>
          <cell r="I338">
            <v>3.1554651185554494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5.90420110402312E-8</v>
          </cell>
          <cell r="E339">
            <v>6.0531331128367999E-8</v>
          </cell>
          <cell r="F339">
            <v>1.501163806632027</v>
          </cell>
          <cell r="G339">
            <v>1.2608488195020948</v>
          </cell>
          <cell r="H339">
            <v>1.360877371203018</v>
          </cell>
          <cell r="I339">
            <v>3.1555807862072895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2.0876676811416102E-3</v>
          </cell>
          <cell r="E340">
            <v>0.14441429167756001</v>
          </cell>
          <cell r="F340">
            <v>1.16303652820527E-5</v>
          </cell>
          <cell r="G340">
            <v>1.2584137423069699E-5</v>
          </cell>
          <cell r="H340">
            <v>9.1062702668861101E-2</v>
          </cell>
          <cell r="I340">
            <v>0.25179748748819197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2.0876676811416102E-3</v>
          </cell>
          <cell r="E341">
            <v>0.14650001282531924</v>
          </cell>
          <cell r="F341">
            <v>0.14650057069376726</v>
          </cell>
          <cell r="G341">
            <v>0.14650074602871843</v>
          </cell>
          <cell r="H341">
            <v>0.16306615067220065</v>
          </cell>
          <cell r="I341">
            <v>0.34832858062698696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0.35864045233564312</v>
          </cell>
          <cell r="I342">
            <v>3.8574781888667942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0.35864045233564312</v>
          </cell>
          <cell r="I343">
            <v>3.8574781888667942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2.76968434130512E-2</v>
          </cell>
          <cell r="I344">
            <v>0.27037843602595302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2.7715781656655E-2</v>
          </cell>
          <cell r="I345">
            <v>0.29809420184446217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2.8494244449395E-7</v>
          </cell>
          <cell r="F347">
            <v>4.9027344644729986E-4</v>
          </cell>
          <cell r="G347">
            <v>1.4447617963247292E-4</v>
          </cell>
          <cell r="H347">
            <v>8.3638721756826341E-6</v>
          </cell>
          <cell r="I347">
            <v>2.6486962214130244E-4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0.34655414143855268</v>
          </cell>
          <cell r="F348">
            <v>0.37806654886327345</v>
          </cell>
          <cell r="G348">
            <v>0.43817154765545263</v>
          </cell>
          <cell r="H348">
            <v>1.069135340820486</v>
          </cell>
          <cell r="I348">
            <v>1.4333866405219007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5.2595272107516817E-5</v>
          </cell>
          <cell r="G349">
            <v>5.5235232528657071E-5</v>
          </cell>
          <cell r="H349">
            <v>7.2845758267243115E-5</v>
          </cell>
          <cell r="I349">
            <v>7.5912470092684236E-5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0.15436081670667437</v>
          </cell>
          <cell r="F350">
            <v>0.14865258015468266</v>
          </cell>
          <cell r="G350">
            <v>1.247395909865087E-3</v>
          </cell>
          <cell r="H350">
            <v>9.6752584525594098E-4</v>
          </cell>
          <cell r="I350">
            <v>2.759456197714988E-3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8.1115489691183013E-2</v>
          </cell>
          <cell r="F351">
            <v>8.0704886861483832E-2</v>
          </cell>
          <cell r="G351">
            <v>8.0533065381419272E-2</v>
          </cell>
          <cell r="H351">
            <v>8.1012953391179809E-2</v>
          </cell>
          <cell r="I351">
            <v>3.5549819633907756E-2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0.52840498344271147</v>
          </cell>
          <cell r="F352">
            <v>2.0907932383851264</v>
          </cell>
          <cell r="G352">
            <v>4.3499236668187136</v>
          </cell>
          <cell r="H352">
            <v>6.8179167570351975</v>
          </cell>
          <cell r="I352">
            <v>9.1029205820726187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1.9997120407007002E-5</v>
          </cell>
          <cell r="F353">
            <v>3.2916922580161512E-5</v>
          </cell>
          <cell r="G353">
            <v>1.364577266001132E-4</v>
          </cell>
          <cell r="H353">
            <v>4.3229158174155305E-4</v>
          </cell>
          <cell r="I353">
            <v>1.0901137459455939E-3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7.3514906513924824E-2</v>
          </cell>
          <cell r="F354">
            <v>7.613635548689357E-2</v>
          </cell>
          <cell r="G354">
            <v>0.20534780298722236</v>
          </cell>
          <cell r="H354">
            <v>0.5264175519984946</v>
          </cell>
          <cell r="I354">
            <v>0.61422790711574693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2.5515412667389504E-3</v>
          </cell>
          <cell r="F355">
            <v>4.1437782186217005E-3</v>
          </cell>
          <cell r="G355">
            <v>4.0272940600679036E-3</v>
          </cell>
          <cell r="H355">
            <v>0.27867010449262392</v>
          </cell>
          <cell r="I355">
            <v>0.21885724997509134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2.1536596440035839E-2</v>
          </cell>
          <cell r="F356">
            <v>2.1345899391763023E-2</v>
          </cell>
          <cell r="G356">
            <v>2.1377867224905232E-2</v>
          </cell>
          <cell r="H356">
            <v>0.11734597044582133</v>
          </cell>
          <cell r="I356">
            <v>0.1528979386672025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1.092393552889153E-3</v>
          </cell>
          <cell r="H357">
            <v>1.723995759593789E-3</v>
          </cell>
          <cell r="I357">
            <v>2.8801750119185599E-3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6.4814209005736712E-6</v>
          </cell>
          <cell r="F358">
            <v>2.0959143512187485E-3</v>
          </cell>
          <cell r="G358">
            <v>2.0290357790069846E-3</v>
          </cell>
          <cell r="H358">
            <v>3.2418645646641298E-3</v>
          </cell>
          <cell r="I358">
            <v>3.3282665593086613E-3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6.6083861867859525E-7</v>
          </cell>
          <cell r="F359"/>
          <cell r="G359">
            <v>1.5559953917452897E-4</v>
          </cell>
          <cell r="H359">
            <v>7.1573542235291304E-6</v>
          </cell>
          <cell r="I359">
            <v>2.4656805526859739E-4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5.9953248930863737E-3</v>
          </cell>
          <cell r="F360">
            <v>6.0918947482610994E-3</v>
          </cell>
          <cell r="G360">
            <v>6.1055260082442586E-3</v>
          </cell>
          <cell r="H360">
            <v>6.7110196411647892E-3</v>
          </cell>
          <cell r="I360">
            <v>6.7871363399548959E-3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5.9953248930864032E-3</v>
          </cell>
          <cell r="F361">
            <v>6.0918947482610951E-3</v>
          </cell>
          <cell r="G361">
            <v>6.1055260082442577E-3</v>
          </cell>
          <cell r="H361">
            <v>6.71101964116479E-3</v>
          </cell>
          <cell r="I361">
            <v>6.7871363399548976E-3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2.27702514478664E-4</v>
          </cell>
          <cell r="F362">
            <v>2.8475898287714899E-6</v>
          </cell>
          <cell r="G362">
            <v>1.3924272695953201E-6</v>
          </cell>
          <cell r="H362">
            <v>1.1042236419597901E-4</v>
          </cell>
          <cell r="I362">
            <v>1.25728936542418E-4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2.27702514478664E-4</v>
          </cell>
          <cell r="F363">
            <v>2.3048411790455218E-4</v>
          </cell>
          <cell r="G363">
            <v>2.3170568594530085E-4</v>
          </cell>
          <cell r="H363">
            <v>2.5237061279894936E-4</v>
          </cell>
          <cell r="I363">
            <v>2.5263806300416993E-4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1.1112617643213076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1.1112617643213076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8.5872225969883406E-2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8.5872225969883406E-2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3.889978168395111E-5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3.889978168395111E-5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2.9306070482730598E-6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2.9306070482730598E-6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49.629904812569507</v>
          </cell>
          <cell r="F372">
            <v>50.570176481147364</v>
          </cell>
          <cell r="G372">
            <v>52.122824489834052</v>
          </cell>
          <cell r="H372">
            <v>54.56511754069404</v>
          </cell>
          <cell r="I372">
            <v>56.343336977860083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49.629904812569507</v>
          </cell>
          <cell r="F373">
            <v>50.570176481147364</v>
          </cell>
          <cell r="G373">
            <v>52.122824489834052</v>
          </cell>
          <cell r="H373">
            <v>54.56511754069404</v>
          </cell>
          <cell r="I373">
            <v>56.343336977860083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8.34975980773177E-2</v>
          </cell>
          <cell r="E374">
            <v>8.51907345040228E-2</v>
          </cell>
          <cell r="F374">
            <v>5.1135006373351097E-2</v>
          </cell>
          <cell r="G374">
            <v>8.4437750493977906E-2</v>
          </cell>
          <cell r="H374">
            <v>5.4053184396736099E-2</v>
          </cell>
          <cell r="I374">
            <v>2.6074087997176698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2.613824830110028</v>
          </cell>
          <cell r="E375">
            <v>2.6990154306945899</v>
          </cell>
          <cell r="F375">
            <v>2.7501500946505062</v>
          </cell>
          <cell r="G375">
            <v>2.8345873132612271</v>
          </cell>
          <cell r="H375">
            <v>2.9674062052703096</v>
          </cell>
          <cell r="I375">
            <v>3.0641107064841795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0.3465812464584142</v>
          </cell>
          <cell r="F376">
            <v>0.3787189366231134</v>
          </cell>
          <cell r="G376">
            <v>0.43903913308529069</v>
          </cell>
          <cell r="H376">
            <v>1.0699481609146109</v>
          </cell>
          <cell r="I376">
            <v>1.4379300553621801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0.3465812464584142</v>
          </cell>
          <cell r="F377">
            <v>0.3787189366231134</v>
          </cell>
          <cell r="G377">
            <v>0.43903913308529069</v>
          </cell>
          <cell r="H377">
            <v>1.0699481609146109</v>
          </cell>
          <cell r="I377">
            <v>1.4379300553621801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0.35008206712971146</v>
          </cell>
          <cell r="F378">
            <v>0.3825443804273872</v>
          </cell>
          <cell r="G378">
            <v>0.44347387180332409</v>
          </cell>
          <cell r="H378">
            <v>1.080755718095566</v>
          </cell>
          <cell r="I378">
            <v>1.4524546013759401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2.7620501454705199E-2</v>
          </cell>
          <cell r="F379">
            <v>2.1240251970980001E-3</v>
          </cell>
          <cell r="G379">
            <v>4.4272940354167303E-3</v>
          </cell>
          <cell r="H379">
            <v>4.5070757184366601E-2</v>
          </cell>
          <cell r="I379">
            <v>2.89471998546563E-2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2.7620501454705199E-2</v>
          </cell>
          <cell r="F380">
            <v>2.9744526651803199E-2</v>
          </cell>
          <cell r="G380">
            <v>3.4171820687219898E-2</v>
          </cell>
          <cell r="H380">
            <v>8.5472938916393001E-2</v>
          </cell>
          <cell r="I380">
            <v>0.11442013877104899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9.8607340597171611E-6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9.8607340597171611E-6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7.0674099563189695E-7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7.0674099563189695E-7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2.3674010217329022</v>
          </cell>
          <cell r="E385">
            <v>2.3075021548822998</v>
          </cell>
          <cell r="F385">
            <v>2.7288890038998982E-3</v>
          </cell>
          <cell r="G385">
            <v>1.3421690440453584E-4</v>
          </cell>
          <cell r="H385">
            <v>2.2373276014175418E-4</v>
          </cell>
          <cell r="I385">
            <v>6.1013334142123191E-5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330.01214242803002</v>
          </cell>
          <cell r="E386">
            <v>321.17935399037401</v>
          </cell>
          <cell r="F386">
            <v>0.378978293125874</v>
          </cell>
          <cell r="G386">
            <v>1.8570010504926099E-2</v>
          </cell>
          <cell r="H386">
            <v>3.0725965726134199E-2</v>
          </cell>
          <cell r="I386">
            <v>8.3175530514335502E-3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3.5600015364404549</v>
          </cell>
          <cell r="E387">
            <v>3.4647179502737262</v>
          </cell>
          <cell r="F387">
            <v>4.0882232268163246E-3</v>
          </cell>
          <cell r="G387">
            <v>2.0032373791721762E-4</v>
          </cell>
          <cell r="H387">
            <v>3.3145594095074693E-4</v>
          </cell>
          <cell r="I387">
            <v>8.9725491385475264E-5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3.1438614862343701E-6</v>
          </cell>
          <cell r="F388">
            <v>2.9911574557417698E-6</v>
          </cell>
          <cell r="G388">
            <v>2.1386547362652501E-6</v>
          </cell>
          <cell r="H388">
            <v>1.8279213101726399E-5</v>
          </cell>
          <cell r="I388">
            <v>8.5578008986652096E-7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0.16599377654853395</v>
          </cell>
          <cell r="F389">
            <v>2.6040587656095404E-4</v>
          </cell>
          <cell r="G389">
            <v>1.2621300656212586E-5</v>
          </cell>
          <cell r="H389">
            <v>2.0927309724665499E-5</v>
          </cell>
          <cell r="I389">
            <v>5.6910900168421217E-6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2.4602446049104491E-2</v>
          </cell>
          <cell r="E390">
            <v>8.7497298455222576E-3</v>
          </cell>
          <cell r="F390">
            <v>0.169199089667839</v>
          </cell>
          <cell r="G390">
            <v>0.16436725180581105</v>
          </cell>
          <cell r="H390">
            <v>0.96921907478555025</v>
          </cell>
          <cell r="I390">
            <v>1.1051041619928403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6.2057760280916439</v>
          </cell>
          <cell r="E392">
            <v>5.2427728262789044</v>
          </cell>
          <cell r="F392">
            <v>6.1632030902513355</v>
          </cell>
          <cell r="G392">
            <v>4.5796952356696838</v>
          </cell>
          <cell r="H392">
            <v>3.901110415508191</v>
          </cell>
          <cell r="I392">
            <v>2.10937978851315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6.8203297565364878</v>
          </cell>
          <cell r="E393">
            <v>5.944870075818403</v>
          </cell>
          <cell r="F393">
            <v>0.13645629320886651</v>
          </cell>
          <cell r="G393">
            <v>0.1227795376255183</v>
          </cell>
          <cell r="H393">
            <v>9.9513842684910675E-2</v>
          </cell>
          <cell r="I393">
            <v>7.0065775998785232E-2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0.55688102936405048</v>
          </cell>
          <cell r="E394">
            <v>0.58749014241679576</v>
          </cell>
          <cell r="F394">
            <v>0.33941761414985394</v>
          </cell>
          <cell r="G394">
            <v>0.31581875787474595</v>
          </cell>
          <cell r="H394">
            <v>0.25746182450200988</v>
          </cell>
          <cell r="I394">
            <v>0.1362977302674595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4.1157753821536393E-2</v>
          </cell>
          <cell r="E395">
            <v>1.3358444738745118E-2</v>
          </cell>
          <cell r="F395">
            <v>0.13037312766356482</v>
          </cell>
          <cell r="G395">
            <v>0.12318540204573004</v>
          </cell>
          <cell r="H395">
            <v>0.10146170445254483</v>
          </cell>
          <cell r="I395">
            <v>7.0518106521810009E-2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5.0705140739781621E-2</v>
          </cell>
          <cell r="E396">
            <v>2.7922704253149168E-2</v>
          </cell>
          <cell r="F396">
            <v>7.7010004715126604E-2</v>
          </cell>
          <cell r="G396">
            <v>7.4789666803447827E-2</v>
          </cell>
          <cell r="H396">
            <v>5.6943776805588368E-2</v>
          </cell>
          <cell r="I396">
            <v>4.024517579648202E-2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0.27038255994330224</v>
          </cell>
          <cell r="E397">
            <v>0.22080684452605281</v>
          </cell>
          <cell r="F397">
            <v>0.21191411707122573</v>
          </cell>
          <cell r="G397">
            <v>0.20589287485399468</v>
          </cell>
          <cell r="H397">
            <v>0.19289254447480603</v>
          </cell>
          <cell r="I397">
            <v>0.17512425173789337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1.2796669109503747</v>
          </cell>
          <cell r="E398">
            <v>1.4309792023032311</v>
          </cell>
          <cell r="F398">
            <v>1.2961696599452281</v>
          </cell>
          <cell r="G398">
            <v>1.3950239492459953</v>
          </cell>
          <cell r="H398">
            <v>1.4336081231710291</v>
          </cell>
          <cell r="I398">
            <v>1.4167218222572813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6.4602615351449728</v>
          </cell>
          <cell r="E399">
            <v>6.9109425022287976</v>
          </cell>
          <cell r="F399">
            <v>6.6645447190809479</v>
          </cell>
          <cell r="G399">
            <v>3.450632672147131</v>
          </cell>
          <cell r="H399">
            <v>1.1579649651620887</v>
          </cell>
          <cell r="I399">
            <v>0.37448287097199873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1.6613010459156314</v>
          </cell>
          <cell r="E400">
            <v>1.9749996990983374</v>
          </cell>
          <cell r="F400">
            <v>1.7903473707515776</v>
          </cell>
          <cell r="G400">
            <v>1.7886720168373824</v>
          </cell>
          <cell r="H400">
            <v>2.8964093794724035</v>
          </cell>
          <cell r="I400">
            <v>2.9272458166794304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3.1167956609656216</v>
          </cell>
          <cell r="E401">
            <v>3.5833987518953001</v>
          </cell>
          <cell r="F401">
            <v>8.7786910448301008</v>
          </cell>
          <cell r="G401">
            <v>13.616950062702175</v>
          </cell>
          <cell r="H401">
            <v>16.21154681575198</v>
          </cell>
          <cell r="I401">
            <v>18.715182249248542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7.0077271208339605E-4</v>
          </cell>
          <cell r="G402">
            <v>8.0628290509511926E-4</v>
          </cell>
          <cell r="H402">
            <v>1.7710646347859767E-3</v>
          </cell>
          <cell r="I402">
            <v>6.5126463173601954E-4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2.3235497331865699E-2</v>
          </cell>
          <cell r="G403">
            <v>2.65931905540144E-2</v>
          </cell>
          <cell r="H403">
            <v>5.5308995239163397E-2</v>
          </cell>
          <cell r="I403">
            <v>1.9621434417687801E-2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4.1197690304726423E-4</v>
          </cell>
          <cell r="G404">
            <v>4.7151047081585886E-4</v>
          </cell>
          <cell r="H404">
            <v>9.8065594395679769E-4</v>
          </cell>
          <cell r="I404">
            <v>3.4789777336325842E-4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8.5045412123321005E-7</v>
          </cell>
          <cell r="F405">
            <v>6.0547251845423003E-5</v>
          </cell>
          <cell r="G405">
            <v>4.9933677173334599E-7</v>
          </cell>
          <cell r="H405">
            <v>2.0429343358160701E-5</v>
          </cell>
          <cell r="I405">
            <v>1.8703251260354399E-7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8.5050185066542833E-7</v>
          </cell>
          <cell r="F406">
            <v>6.1377001845245357E-5</v>
          </cell>
          <cell r="G406">
            <v>6.1820653422942247E-5</v>
          </cell>
          <cell r="H406">
            <v>1.2723817464195723E-4</v>
          </cell>
          <cell r="I406">
            <v>5.5501196668352078E-5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F407">
            <v>1.819548121894161E-3</v>
          </cell>
          <cell r="G407">
            <v>4.2456209724519927E-4</v>
          </cell>
          <cell r="H407">
            <v>0.76565410118161303</v>
          </cell>
          <cell r="I407">
            <v>2.2935323799475462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F408">
            <v>2.3875503206372576E-3</v>
          </cell>
          <cell r="G408">
            <v>5.5502060115718006E-4</v>
          </cell>
          <cell r="H408">
            <v>0.90081034929430659</v>
          </cell>
          <cell r="I408">
            <v>2.5484037483331616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3.2271765206777002E-3</v>
          </cell>
          <cell r="E409">
            <v>9.8098462136639406E-2</v>
          </cell>
          <cell r="F409">
            <v>1.8761694048580501E-5</v>
          </cell>
          <cell r="G409">
            <v>2.00850406581711E-5</v>
          </cell>
          <cell r="H409">
            <v>5.9180225025881897E-2</v>
          </cell>
          <cell r="I409">
            <v>9.5326916546620899E-2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3.2271765206777002E-3</v>
          </cell>
          <cell r="E410">
            <v>0.10132161564274635</v>
          </cell>
          <cell r="F410">
            <v>0.10132154056233812</v>
          </cell>
          <cell r="G410">
            <v>0.10132148368764426</v>
          </cell>
          <cell r="H410">
            <v>0.11017688123843095</v>
          </cell>
          <cell r="I410">
            <v>0.15982634288784883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1928.7103847390499</v>
          </cell>
          <cell r="E411">
            <v>1522.34888651748</v>
          </cell>
          <cell r="F411">
            <v>1532.3655205262701</v>
          </cell>
          <cell r="G411">
            <v>1532.3627745336901</v>
          </cell>
          <cell r="H411">
            <v>1078.31199468556</v>
          </cell>
          <cell r="I411">
            <v>1.7992850485021E-2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23.443732062352776</v>
          </cell>
          <cell r="E412">
            <v>18.504353833178307</v>
          </cell>
          <cell r="F412">
            <v>18.626107356012504</v>
          </cell>
          <cell r="G412">
            <v>18.62607397810628</v>
          </cell>
          <cell r="H412">
            <v>13.107026167876224</v>
          </cell>
          <cell r="I412">
            <v>2.1870549831973693E-4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26.169747418440274</v>
          </cell>
          <cell r="E413">
            <v>20.656022883547855</v>
          </cell>
          <cell r="F413">
            <v>20.791933792758133</v>
          </cell>
          <cell r="G413">
            <v>20.79189653370004</v>
          </cell>
          <cell r="H413">
            <v>14.631098978094387</v>
          </cell>
          <cell r="I413">
            <v>2.441363702173807E-4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1.51037337400743E-7</v>
          </cell>
          <cell r="F414">
            <v>1.9628735574703201E-7</v>
          </cell>
          <cell r="G414">
            <v>1.9061174638549599E-7</v>
          </cell>
          <cell r="H414">
            <v>0.215059055153899</v>
          </cell>
          <cell r="I414">
            <v>4.8988657597557997E-8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1.6558679046835805</v>
          </cell>
          <cell r="F415">
            <v>1.6558642479290777</v>
          </cell>
          <cell r="G415">
            <v>1.6558621234287221</v>
          </cell>
          <cell r="H415">
            <v>0.92719360714167653</v>
          </cell>
          <cell r="I415">
            <v>2.6503694795010357E-5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2.5484622838298709E-4</v>
          </cell>
          <cell r="G416">
            <v>2.7689329146856457E-4</v>
          </cell>
          <cell r="H416">
            <v>1.4236185196016501E-3</v>
          </cell>
          <cell r="I416">
            <v>8.182140397597254E-4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7.1866636404002296E-3</v>
          </cell>
          <cell r="G417">
            <v>7.5080680955899202E-3</v>
          </cell>
          <cell r="H417">
            <v>3.6167605633122997E-2</v>
          </cell>
          <cell r="I417">
            <v>1.9721056342926702E-2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2.5484622838298709E-4</v>
          </cell>
          <cell r="G418">
            <v>2.7689329146856457E-4</v>
          </cell>
          <cell r="H418">
            <v>1.4236185196016501E-3</v>
          </cell>
          <cell r="I418">
            <v>8.182140397597254E-4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1.2742311419149363E-4</v>
          </cell>
          <cell r="G419">
            <v>1.3312177474450213E-4</v>
          </cell>
          <cell r="H419">
            <v>6.4126960342416727E-4</v>
          </cell>
          <cell r="I419">
            <v>3.4966411955543832E-4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4.3009818401526501E-7</v>
          </cell>
          <cell r="F420">
            <v>2.91885832326024E-5</v>
          </cell>
          <cell r="G420">
            <v>2.1064878070238401E-7</v>
          </cell>
          <cell r="H420">
            <v>7.0800141375607198E-5</v>
          </cell>
          <cell r="I420">
            <v>1.3162600066426901E-7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4.3009818401526501E-7</v>
          </cell>
          <cell r="F421">
            <v>2.9606798495638802E-5</v>
          </cell>
          <cell r="G421">
            <v>2.9772936220486948E-5</v>
          </cell>
          <cell r="H421">
            <v>1.1974236479432732E-4</v>
          </cell>
          <cell r="I421">
            <v>6.9960166613263741E-5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G422">
            <v>3.4727343085334117E-4</v>
          </cell>
          <cell r="H422">
            <v>7.533492886872044E-4</v>
          </cell>
          <cell r="I422">
            <v>2.2290300172942058E-4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G423">
            <v>2.0591283377787974E-5</v>
          </cell>
          <cell r="H423">
            <v>1.3694800201960933E-5</v>
          </cell>
          <cell r="I423">
            <v>2.3062223401495782E-5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H424">
            <v>7.7508459683478943E-7</v>
          </cell>
          <cell r="I424"/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G425">
            <v>3.6910545068495561E-4</v>
          </cell>
          <cell r="H425">
            <v>7.6907657732592984E-4</v>
          </cell>
          <cell r="I425">
            <v>2.4740152458187562E-4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5.8591541487455498E-6</v>
          </cell>
          <cell r="G426">
            <v>6.0484293926821202E-6</v>
          </cell>
          <cell r="H426">
            <v>6.8627075599584741E-6</v>
          </cell>
          <cell r="I426">
            <v>7.1757957383673442E-6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5.8591541487455498E-6</v>
          </cell>
          <cell r="G427">
            <v>6.0484293926821202E-6</v>
          </cell>
          <cell r="H427">
            <v>6.8627075599584741E-6</v>
          </cell>
          <cell r="I427">
            <v>7.1757957383673442E-6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F428">
            <v>3.0043387738889001E-7</v>
          </cell>
          <cell r="H428"/>
          <cell r="I428"/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F429">
            <v>3.0043387738889001E-7</v>
          </cell>
          <cell r="G429">
            <v>3.0043387738889001E-7</v>
          </cell>
          <cell r="H429">
            <v>3.2482055084556901E-7</v>
          </cell>
          <cell r="I429">
            <v>3.2482055084556901E-7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8.5493124089884437E-2</v>
          </cell>
          <cell r="G430">
            <v>8.5493625770906884E-2</v>
          </cell>
          <cell r="H430">
            <v>8.5493735486043151E-2</v>
          </cell>
          <cell r="I430">
            <v>8.5493797235457428E-2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8.5493124089884437E-2</v>
          </cell>
          <cell r="G431">
            <v>8.5493625770906884E-2</v>
          </cell>
          <cell r="H431">
            <v>8.5493735486043151E-2</v>
          </cell>
          <cell r="I431">
            <v>8.5493797235457428E-2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6.9382041462135697E-7</v>
          </cell>
          <cell r="G432">
            <v>1.8001868626299899E-8</v>
          </cell>
          <cell r="H432">
            <v>3.87658281502195E-3</v>
          </cell>
          <cell r="I432">
            <v>5.9906183392001398E-3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1.2416077597252131E-2</v>
          </cell>
          <cell r="G433">
            <v>1.2416095599120752E-2</v>
          </cell>
          <cell r="H433">
            <v>1.2416101440770299E-2</v>
          </cell>
          <cell r="I433">
            <v>1.2416097966995301E-2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7.3518983518982813E-4</v>
          </cell>
          <cell r="G434">
            <v>5.3312715354628646E-4</v>
          </cell>
          <cell r="H434">
            <v>4.9694713489143649E-3</v>
          </cell>
          <cell r="I434">
            <v>1.8763020806797565E-3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2.0941771062982999E-2</v>
          </cell>
          <cell r="G435">
            <v>1.4739397774515E-2</v>
          </cell>
          <cell r="H435">
            <v>0.12975841855498599</v>
          </cell>
          <cell r="I435">
            <v>4.6413788311551803E-2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7.3518983518982813E-4</v>
          </cell>
          <cell r="G436">
            <v>5.3312715354628646E-4</v>
          </cell>
          <cell r="H436">
            <v>4.9694713489143649E-3</v>
          </cell>
          <cell r="I436">
            <v>1.8763020806797565E-3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3.7130799757062038E-4</v>
          </cell>
          <cell r="G437">
            <v>2.6133683997366992E-4</v>
          </cell>
          <cell r="H437">
            <v>2.3006811800529497E-3</v>
          </cell>
          <cell r="I437">
            <v>8.2293950907006807E-4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4.3948428105467098E-7</v>
          </cell>
          <cell r="E438">
            <v>1.4039484623815899E-5</v>
          </cell>
          <cell r="F438">
            <v>4.3574527953811101E-5</v>
          </cell>
          <cell r="G438">
            <v>4.6172044103116398E-7</v>
          </cell>
          <cell r="H438">
            <v>9.659745145565299E-7</v>
          </cell>
          <cell r="I438">
            <v>1.3416746733731E-7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4.3948428105467098E-7</v>
          </cell>
          <cell r="E439">
            <v>1.445904098513802E-5</v>
          </cell>
          <cell r="F439">
            <v>5.7967987995276204E-5</v>
          </cell>
          <cell r="G439">
            <v>5.826268497729356E-5</v>
          </cell>
          <cell r="H439">
            <v>3.8410150742523548E-4</v>
          </cell>
          <cell r="I439">
            <v>1.5938899889161447E-4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E440">
            <v>1.1913307727732642E-5</v>
          </cell>
          <cell r="F440">
            <v>2.6990701761907954E-4</v>
          </cell>
          <cell r="G440">
            <v>8.3007835515670403E-5</v>
          </cell>
          <cell r="H440">
            <v>2.0432405535527429E-2</v>
          </cell>
          <cell r="I440">
            <v>8.3122608473337249E-5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F441">
            <v>1.1021326128510366E-6</v>
          </cell>
          <cell r="G441">
            <v>2.5410905841038787E-6</v>
          </cell>
          <cell r="H441">
            <v>6.4279923195189562E-4</v>
          </cell>
          <cell r="I441">
            <v>4.6225630679853189E-5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E442">
            <v>2.5893117944444854E-3</v>
          </cell>
          <cell r="F442">
            <v>4.2543072944159375E-3</v>
          </cell>
          <cell r="G442">
            <v>4.3518896491246493E-3</v>
          </cell>
          <cell r="H442">
            <v>0.28451963572568584</v>
          </cell>
          <cell r="I442">
            <v>0.22183033662420182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E443">
            <v>2.6024587135074534E-3</v>
          </cell>
          <cell r="F443">
            <v>4.5266495914758793E-3</v>
          </cell>
          <cell r="G443">
            <v>4.4387402594781846E-3</v>
          </cell>
          <cell r="H443">
            <v>0.30559484049316499</v>
          </cell>
          <cell r="I443">
            <v>0.22195968486335502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0.52843734286664157</v>
          </cell>
          <cell r="F444">
            <v>2.0916895397378559</v>
          </cell>
          <cell r="G444">
            <v>4.3511896865654229</v>
          </cell>
          <cell r="H444">
            <v>6.8194192422692534</v>
          </cell>
          <cell r="I444">
            <v>9.1139601240703172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0.16242951112704132</v>
          </cell>
          <cell r="F445">
            <v>0.62750686192135696</v>
          </cell>
          <cell r="G445">
            <v>1.2551508711246404</v>
          </cell>
          <cell r="H445">
            <v>1.8430862816943923</v>
          </cell>
          <cell r="I445">
            <v>2.3369128523257232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0.52843734286664157</v>
          </cell>
          <cell r="F446">
            <v>2.0916895397378559</v>
          </cell>
          <cell r="G446">
            <v>4.3511896865654229</v>
          </cell>
          <cell r="H446">
            <v>6.8194192422692534</v>
          </cell>
          <cell r="I446">
            <v>9.1139601240703172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4.1893992561292101E-2</v>
          </cell>
          <cell r="F447">
            <v>0.121786646061145</v>
          </cell>
          <cell r="G447">
            <v>0.176854216983692</v>
          </cell>
          <cell r="H447">
            <v>0.26176277680680099</v>
          </cell>
          <cell r="I447">
            <v>0.47132125284092402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4.1893992561292101E-2</v>
          </cell>
          <cell r="F448">
            <v>0.16368059998807991</v>
          </cell>
          <cell r="G448">
            <v>0.34053471734984458</v>
          </cell>
          <cell r="H448">
            <v>0.53615248849923602</v>
          </cell>
          <cell r="I448">
            <v>0.71713909043243473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1.3348966112789143E-3</v>
          </cell>
          <cell r="H449">
            <v>8.3144383658968053</v>
          </cell>
          <cell r="I449">
            <v>7.4610301642399408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1.3348966112789143E-3</v>
          </cell>
          <cell r="H450">
            <v>8.3144383658968053</v>
          </cell>
          <cell r="I450">
            <v>7.4610301642399408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8.8033062406562505E-5</v>
          </cell>
          <cell r="H451">
            <v>0.24065148141187101</v>
          </cell>
          <cell r="I451">
            <v>0.18044719063832099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8.8033062406562505E-5</v>
          </cell>
          <cell r="H452">
            <v>0.29294804345113801</v>
          </cell>
          <cell r="I452">
            <v>0.262875436082388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E453">
            <v>0.79303267647180076</v>
          </cell>
          <cell r="F453">
            <v>0.76448503705066218</v>
          </cell>
          <cell r="G453">
            <v>0.57577665579214354</v>
          </cell>
          <cell r="H453">
            <v>0.13064041351450051</v>
          </cell>
          <cell r="I453">
            <v>6.1727828600732171E-2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E454">
            <v>0.79306355987081667</v>
          </cell>
          <cell r="F454">
            <v>0.76452134873590316</v>
          </cell>
          <cell r="G454">
            <v>0.57580520864052231</v>
          </cell>
          <cell r="H454">
            <v>0.13064791336235848</v>
          </cell>
          <cell r="I454">
            <v>6.1731105795559869E-2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4.0666631401612002E-3</v>
          </cell>
          <cell r="E455">
            <v>7.2831816299651006E-2</v>
          </cell>
          <cell r="F455">
            <v>1.8273848442089401E-5</v>
          </cell>
          <cell r="G455">
            <v>1.9661948530064101E-5</v>
          </cell>
          <cell r="H455">
            <v>1.7673968827392399E-2</v>
          </cell>
          <cell r="I455">
            <v>7.8356125007468705E-6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4.0666631401612002E-3</v>
          </cell>
          <cell r="E456">
            <v>7.6894461606086956E-2</v>
          </cell>
          <cell r="F456">
            <v>7.6894484282803321E-2</v>
          </cell>
          <cell r="G456">
            <v>7.6894158167314763E-2</v>
          </cell>
          <cell r="H456">
            <v>1.8044782865743587E-2</v>
          </cell>
          <cell r="I456">
            <v>7.6328088376044411E-3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6.7649667978650157E-4</v>
          </cell>
          <cell r="H457">
            <v>1.3068493658081718E-3</v>
          </cell>
          <cell r="I457">
            <v>3.6225304468180317E-4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6.8332997958232464E-4</v>
          </cell>
          <cell r="H458">
            <v>1.3200498644526982E-3</v>
          </cell>
          <cell r="I458">
            <v>3.6591216634525585E-4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6.7649667978650157E-4</v>
          </cell>
          <cell r="H459">
            <v>1.3068493658081718E-3</v>
          </cell>
          <cell r="I459">
            <v>3.6225304468180317E-4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6.8037538296920506E-5</v>
          </cell>
          <cell r="H460">
            <v>8.7592878727163907E-5</v>
          </cell>
          <cell r="I460">
            <v>2.2829120037103099E-5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6.8037538296920506E-5</v>
          </cell>
          <cell r="H461">
            <v>1.3280827031755203E-4</v>
          </cell>
          <cell r="I461">
            <v>4.4189133438452094E-5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3.6796290337779689E-3</v>
          </cell>
          <cell r="G463">
            <v>2.839077115917174E-3</v>
          </cell>
          <cell r="H463">
            <v>3.6784431572115424E-3</v>
          </cell>
          <cell r="I463">
            <v>2.0697620263157774E-3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61.718524646897805</v>
          </cell>
          <cell r="E464">
            <v>58.235856503835947</v>
          </cell>
          <cell r="F464">
            <v>58.285045994742404</v>
          </cell>
          <cell r="G464">
            <v>58.035443013513714</v>
          </cell>
          <cell r="H464">
            <v>58.351671904091269</v>
          </cell>
          <cell r="I464">
            <v>54.559796677038719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1.4007908425967417</v>
          </cell>
          <cell r="F465">
            <v>2.395554157099903</v>
          </cell>
          <cell r="G465">
            <v>3.8672608326957141</v>
          </cell>
          <cell r="H465">
            <v>3.8676576552501798</v>
          </cell>
          <cell r="I465">
            <v>5.2488366065634278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3.9773260367928902</v>
          </cell>
          <cell r="F466">
            <v>3.9773282184410057</v>
          </cell>
          <cell r="G466">
            <v>4.1192534942896488</v>
          </cell>
          <cell r="H466">
            <v>6.3165247285411041</v>
          </cell>
          <cell r="I466">
            <v>12.489820006851993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9.8138882643161836</v>
          </cell>
          <cell r="E467">
            <v>10.335083476016887</v>
          </cell>
          <cell r="F467">
            <v>10.482349552947316</v>
          </cell>
          <cell r="G467">
            <v>10.630858279738973</v>
          </cell>
          <cell r="H467">
            <v>10.980105546132993</v>
          </cell>
          <cell r="I467">
            <v>10.993593905403745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6.7628199364378985E-2</v>
          </cell>
          <cell r="E468">
            <v>8.5488986186919191E-2</v>
          </cell>
          <cell r="F468">
            <v>8.5054321920010001E-2</v>
          </cell>
          <cell r="G468">
            <v>8.5427840531872662E-2</v>
          </cell>
          <cell r="H468">
            <v>8.502467114853296E-2</v>
          </cell>
          <cell r="I468">
            <v>8.5422681176500023E-2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1.9422792404518159E-4</v>
          </cell>
          <cell r="F469">
            <v>3.1105044598209809E-4</v>
          </cell>
          <cell r="G469">
            <v>3.3258437431215378E-4</v>
          </cell>
          <cell r="H469">
            <v>4.437341394637886E-4</v>
          </cell>
          <cell r="I469">
            <v>1.9477560751087484E-4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1.9419461852098431E-4</v>
          </cell>
          <cell r="F470">
            <v>3.1118901588387605E-4</v>
          </cell>
          <cell r="G470">
            <v>3.3417577467460314E-4</v>
          </cell>
          <cell r="H470">
            <v>4.5055807050844261E-4</v>
          </cell>
          <cell r="I470">
            <v>1.9616608591060695E-4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3.8842254256616596E-4</v>
          </cell>
          <cell r="F471">
            <v>6.222394618659743E-4</v>
          </cell>
          <cell r="G471">
            <v>6.6676014898675671E-4</v>
          </cell>
          <cell r="H471">
            <v>8.9429220997223164E-4</v>
          </cell>
          <cell r="I471">
            <v>3.9094169342148181E-4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8.8445507695430521E-5</v>
          </cell>
          <cell r="G472">
            <v>9.1424136299933021E-5</v>
          </cell>
          <cell r="H472">
            <v>1.397986370711614E-4</v>
          </cell>
          <cell r="I472">
            <v>6.3230328540990219E-5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8.8481105348038299E-5</v>
          </cell>
          <cell r="G473">
            <v>9.1463101662433424E-5</v>
          </cell>
          <cell r="H473">
            <v>1.3982855819919852E-4</v>
          </cell>
          <cell r="I473">
            <v>6.3257125268254002E-5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6.1190769348670898E-6</v>
          </cell>
          <cell r="E474">
            <v>1.14409041512976E-7</v>
          </cell>
          <cell r="F474">
            <v>3.6122091765564803E-5</v>
          </cell>
          <cell r="G474">
            <v>9.6278128604723895E-6</v>
          </cell>
          <cell r="H474">
            <v>1.23320184937798E-5</v>
          </cell>
          <cell r="I474">
            <v>8.6209053913208998E-6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6.1190769348670898E-6</v>
          </cell>
          <cell r="E475">
            <v>1.6964607441803033E-7</v>
          </cell>
          <cell r="F475">
            <v>3.6237613929183728E-5</v>
          </cell>
          <cell r="G475">
            <v>3.6416594564167795E-5</v>
          </cell>
          <cell r="H475">
            <v>5.67374752735065E-5</v>
          </cell>
          <cell r="I475">
            <v>2.1304686034304202E-5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0.43672515199578144</v>
          </cell>
          <cell r="E476">
            <v>0.55206615004387605</v>
          </cell>
          <cell r="F476">
            <v>3.0110360603997517</v>
          </cell>
          <cell r="G476">
            <v>7.2234334639350859</v>
          </cell>
          <cell r="H476">
            <v>7.2234383802466651</v>
          </cell>
          <cell r="I476">
            <v>7.2234406771019639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0.43672515199578144</v>
          </cell>
          <cell r="E477">
            <v>0.55206615004387605</v>
          </cell>
          <cell r="F477">
            <v>3.0110360603997517</v>
          </cell>
          <cell r="G477">
            <v>7.2234334639350859</v>
          </cell>
          <cell r="H477">
            <v>7.2234383802466651</v>
          </cell>
          <cell r="I477">
            <v>7.2234406771019639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5.5968419755404294E-5</v>
          </cell>
          <cell r="H478">
            <v>1.6277905638871704E-4</v>
          </cell>
          <cell r="I478">
            <v>5.5078151395852069E-5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1.0307689900697169E-4</v>
          </cell>
          <cell r="H479">
            <v>1.6340708208214313E-4</v>
          </cell>
          <cell r="I479">
            <v>5.5114737062511977E-5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1.5904531876237594E-4</v>
          </cell>
          <cell r="H480">
            <v>3.2618613847086039E-4</v>
          </cell>
          <cell r="I480">
            <v>1.1019288845836407E-4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1521.9643157749899</v>
          </cell>
          <cell r="E481">
            <v>1360.7587083286901</v>
          </cell>
          <cell r="F481">
            <v>1550.26145540168</v>
          </cell>
          <cell r="G481">
            <v>1756.0766601687001</v>
          </cell>
          <cell r="H481">
            <v>1630.05588691459</v>
          </cell>
          <cell r="I481">
            <v>780.62649716631404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27.204816230926905</v>
          </cell>
          <cell r="E482">
            <v>28.488357434194882</v>
          </cell>
          <cell r="F482">
            <v>27.401285008899134</v>
          </cell>
          <cell r="G482">
            <v>31.037145226809987</v>
          </cell>
          <cell r="H482">
            <v>28.884551769755561</v>
          </cell>
          <cell r="I482">
            <v>13.845148849079331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26.985182903811822</v>
          </cell>
          <cell r="E483">
            <v>24.126927452636274</v>
          </cell>
          <cell r="F483">
            <v>27.486905237618519</v>
          </cell>
          <cell r="G483">
            <v>31.136110995899013</v>
          </cell>
          <cell r="H483">
            <v>28.901700122599138</v>
          </cell>
          <cell r="I483">
            <v>13.840895339828265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0.30654236593604645</v>
          </cell>
          <cell r="E484">
            <v>4.4524394462495946</v>
          </cell>
          <cell r="F484">
            <v>1.3662833223757258E-3</v>
          </cell>
          <cell r="G484">
            <v>1.0726780842383389E-4</v>
          </cell>
          <cell r="H484">
            <v>1.5066042671964893E-4</v>
          </cell>
          <cell r="I484">
            <v>2.1971007442389418E-4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5.5016978573312113E-4</v>
          </cell>
          <cell r="G485">
            <v>8.0875444117146569E-5</v>
          </cell>
          <cell r="H485">
            <v>7.4978180728417457E-2</v>
          </cell>
          <cell r="I485">
            <v>4.8268770644663672E-2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2.0397898669585401E-7</v>
          </cell>
          <cell r="E486">
            <v>3.43494886944548E-8</v>
          </cell>
          <cell r="F486">
            <v>4.7240074910212799E-8</v>
          </cell>
          <cell r="G486">
            <v>5.4959993207181398E-8</v>
          </cell>
          <cell r="H486">
            <v>1.10558387452728E-7</v>
          </cell>
          <cell r="I486">
            <v>1.86004388614932E-7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2.2350524056041268</v>
          </cell>
          <cell r="E487">
            <v>2.2350524399536154</v>
          </cell>
          <cell r="F487">
            <v>2.2350524871936903</v>
          </cell>
          <cell r="G487">
            <v>2.2350525421536838</v>
          </cell>
          <cell r="H487">
            <v>2.2350527370234774</v>
          </cell>
          <cell r="I487">
            <v>1.1208912238915858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0.6257881337955189</v>
          </cell>
          <cell r="E488">
            <v>0.73757413303996278</v>
          </cell>
          <cell r="F488">
            <v>0.73632975390827426</v>
          </cell>
          <cell r="G488">
            <v>0.73426514647288144</v>
          </cell>
          <cell r="H488">
            <v>0.73017704787629245</v>
          </cell>
          <cell r="I488">
            <v>0.72613688234233698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0.6257881337955189</v>
          </cell>
          <cell r="E489">
            <v>0.73757413303996278</v>
          </cell>
          <cell r="F489">
            <v>0.73632975390827426</v>
          </cell>
          <cell r="G489">
            <v>0.73426514647288144</v>
          </cell>
          <cell r="H489">
            <v>0.73017704787629245</v>
          </cell>
          <cell r="I489">
            <v>0.72613688234233698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5.3111185166875732</v>
          </cell>
          <cell r="E490">
            <v>6.2669387925342672</v>
          </cell>
          <cell r="F490">
            <v>5.7596642721209133</v>
          </cell>
          <cell r="G490">
            <v>8.0513267248618181</v>
          </cell>
          <cell r="H490">
            <v>7.9549775728608374</v>
          </cell>
          <cell r="I490">
            <v>5.7276113388759811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9.0018957909958868</v>
          </cell>
          <cell r="E491">
            <v>10.609941522349221</v>
          </cell>
          <cell r="F491">
            <v>9.734643840204356</v>
          </cell>
          <cell r="G491">
            <v>13.569651783474979</v>
          </cell>
          <cell r="H491">
            <v>13.332364647252794</v>
          </cell>
          <cell r="I491">
            <v>9.546018898126631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5.3111185166875732</v>
          </cell>
          <cell r="E492">
            <v>6.2669387925342672</v>
          </cell>
          <cell r="F492">
            <v>5.7596642721209133</v>
          </cell>
          <cell r="G492">
            <v>8.0513267248618181</v>
          </cell>
          <cell r="H492">
            <v>7.9549775728608374</v>
          </cell>
          <cell r="I492">
            <v>5.7276113388759811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5.2295018452981797E-2</v>
          </cell>
          <cell r="F493">
            <v>2.1946999582392E-5</v>
          </cell>
          <cell r="G493">
            <v>9.8993834779305998E-2</v>
          </cell>
          <cell r="H493">
            <v>0.16142136743100299</v>
          </cell>
          <cell r="I493">
            <v>0.13968680314905599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0.34112817262084005</v>
          </cell>
          <cell r="F494">
            <v>0.3411483694188428</v>
          </cell>
          <cell r="G494">
            <v>0.44013906383494961</v>
          </cell>
          <cell r="H494">
            <v>0.46624958608579165</v>
          </cell>
          <cell r="I494">
            <v>0.3571755225289191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1.6074510201688827E-4</v>
          </cell>
          <cell r="E495">
            <v>5.8561859059198496E-5</v>
          </cell>
          <cell r="F495">
            <v>1.0187923382583236E-4</v>
          </cell>
          <cell r="G495">
            <v>6.1042651284268234E-4</v>
          </cell>
          <cell r="H495">
            <v>3.5604684786477798</v>
          </cell>
          <cell r="I495">
            <v>5.1685708331349787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0.17230973572463926</v>
          </cell>
          <cell r="E496">
            <v>0.52158784483558818</v>
          </cell>
          <cell r="F496">
            <v>1.1307996279042296</v>
          </cell>
          <cell r="G496">
            <v>2.6326773032054263</v>
          </cell>
          <cell r="H496">
            <v>0.38229954612429012</v>
          </cell>
          <cell r="I496">
            <v>0.71740258499936982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0.17247048082665606</v>
          </cell>
          <cell r="E497">
            <v>0.52164640669464701</v>
          </cell>
          <cell r="F497">
            <v>1.1309015071380546</v>
          </cell>
          <cell r="G497">
            <v>2.6332877297182686</v>
          </cell>
          <cell r="H497">
            <v>3.9427680247720671</v>
          </cell>
          <cell r="I497">
            <v>5.8859734181343537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2.4594767354024627E-7</v>
          </cell>
          <cell r="E498">
            <v>3.5022907220778602E-7</v>
          </cell>
          <cell r="F498">
            <v>8.099436920904432E-2</v>
          </cell>
          <cell r="G498">
            <v>8.0079702537787192E-2</v>
          </cell>
          <cell r="H498">
            <v>0.3485636454364815</v>
          </cell>
          <cell r="I498">
            <v>0.34505237498092201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E499">
            <v>1.5680481093313478E-7</v>
          </cell>
          <cell r="F499">
            <v>8.0999709115926286E-2</v>
          </cell>
          <cell r="G499">
            <v>8.0084749131307434E-2</v>
          </cell>
          <cell r="H499">
            <v>0.34859535772313538</v>
          </cell>
          <cell r="I499">
            <v>0.34508738508450493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3.6417979964893901E-3</v>
          </cell>
          <cell r="E500">
            <v>1.2448628681051101E-2</v>
          </cell>
          <cell r="F500">
            <v>2.1569452480002701E-7</v>
          </cell>
          <cell r="G500">
            <v>2.7271471528852799E-6</v>
          </cell>
          <cell r="H500">
            <v>3.7318763231505202E-2</v>
          </cell>
          <cell r="I500">
            <v>2.1580058071989899E-2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3.6417979964893901E-3</v>
          </cell>
          <cell r="E501">
            <v>1.6090426677540501E-2</v>
          </cell>
          <cell r="F501">
            <v>1.6090642372065301E-2</v>
          </cell>
          <cell r="G501">
            <v>1.6093369519218199E-2</v>
          </cell>
          <cell r="H501">
            <v>5.6978673103941002E-2</v>
          </cell>
          <cell r="I501">
            <v>5.6978768308821801E-2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1.2058543703547554E-5</v>
          </cell>
          <cell r="F502">
            <v>1.2079602250349674E-5</v>
          </cell>
          <cell r="G502">
            <v>1.2113314994949059E-5</v>
          </cell>
          <cell r="H502">
            <v>7.1664561407772718E-6</v>
          </cell>
          <cell r="I502">
            <v>3.9986224264148767E-6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7.5109659201547856E-5</v>
          </cell>
          <cell r="F503">
            <v>7.5240344623202037E-5</v>
          </cell>
          <cell r="G503">
            <v>7.5450378940671137E-5</v>
          </cell>
          <cell r="H503">
            <v>4.8552690285364003E-5</v>
          </cell>
          <cell r="I503">
            <v>3.1435145766871833E-5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8.7306539425281658E-5</v>
          </cell>
          <cell r="F504">
            <v>8.7458446544009819E-5</v>
          </cell>
          <cell r="G504">
            <v>8.7702587838401526E-5</v>
          </cell>
          <cell r="H504">
            <v>5.6437047027837776E-5</v>
          </cell>
          <cell r="I504">
            <v>3.6539824869533094E-5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4.6979000042889898E-6</v>
          </cell>
          <cell r="F505">
            <v>1.23844754797174E-8</v>
          </cell>
          <cell r="G505">
            <v>1.65758688266907E-8</v>
          </cell>
          <cell r="H505">
            <v>1.4143229543211801E-6</v>
          </cell>
          <cell r="I505">
            <v>2.3753836909440199E-7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4.6979000042889898E-6</v>
          </cell>
          <cell r="F506">
            <v>4.7102844797687101E-6</v>
          </cell>
          <cell r="G506">
            <v>4.7268603485954E-6</v>
          </cell>
          <cell r="H506">
            <v>3.02522584633948E-6</v>
          </cell>
          <cell r="I506">
            <v>1.9396466316042198E-6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E507">
            <v>4.0989754582587024E-5</v>
          </cell>
          <cell r="F507">
            <v>3.0192506947704476E-3</v>
          </cell>
          <cell r="G507">
            <v>8.0618798078676732E-4</v>
          </cell>
          <cell r="H507">
            <v>1.0548684577675977</v>
          </cell>
          <cell r="I507">
            <v>1.2200221402717093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E508">
            <v>4.1023258341122017E-5</v>
          </cell>
          <cell r="F508">
            <v>3.0231066982120453E-3</v>
          </cell>
          <cell r="G508">
            <v>8.0618798078676548E-4</v>
          </cell>
          <cell r="H508">
            <v>1.0548684577675964</v>
          </cell>
          <cell r="I508">
            <v>1.2200221402717093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E509">
            <v>5.0243983431302714E-5</v>
          </cell>
          <cell r="F509">
            <v>3.5993367918395192E-3</v>
          </cell>
          <cell r="G509">
            <v>9.2701875004980291E-4</v>
          </cell>
          <cell r="H509">
            <v>1.1346402653124499</v>
          </cell>
          <cell r="I509">
            <v>1.2327245768427377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E510">
            <v>5.0243983431302714E-5</v>
          </cell>
          <cell r="F510">
            <v>3.5993367918395192E-3</v>
          </cell>
          <cell r="G510">
            <v>9.2701875004980291E-4</v>
          </cell>
          <cell r="H510">
            <v>1.1346402653124499</v>
          </cell>
          <cell r="I510">
            <v>1.2327245768427377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2.55996555289194E-4</v>
          </cell>
          <cell r="E511">
            <v>4.2311548974084702E-6</v>
          </cell>
          <cell r="F511">
            <v>5.1675859586403099E-6</v>
          </cell>
          <cell r="G511">
            <v>3.4405235929621002E-6</v>
          </cell>
          <cell r="H511">
            <v>1.57179915101304E-6</v>
          </cell>
          <cell r="I511">
            <v>3.5432268331612802E-6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2.55996555289194E-4</v>
          </cell>
          <cell r="E512">
            <v>2.6005146669859163E-4</v>
          </cell>
          <cell r="F512">
            <v>2.6475543353254898E-4</v>
          </cell>
          <cell r="G512">
            <v>2.6733388810961918E-4</v>
          </cell>
          <cell r="H512">
            <v>0.30006876088848994</v>
          </cell>
          <cell r="I512">
            <v>0.23903926370273496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1.9469411931537334E-4</v>
          </cell>
          <cell r="H513">
            <v>0.32495456440234555</v>
          </cell>
          <cell r="I513">
            <v>0.17512978527733911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1.240946411345852E-4</v>
          </cell>
          <cell r="H514">
            <v>6.4176189655700377E-2</v>
          </cell>
          <cell r="I514">
            <v>5.5367334749915093E-2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3.1878876044995867E-4</v>
          </cell>
          <cell r="H515">
            <v>0.38913075405804604</v>
          </cell>
          <cell r="I515">
            <v>0.2304971200272542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2650.71253707611</v>
          </cell>
          <cell r="E516">
            <v>2731.8444464734898</v>
          </cell>
          <cell r="F516">
            <v>2705.7903362933298</v>
          </cell>
          <cell r="G516">
            <v>2615.5999059067699</v>
          </cell>
          <cell r="H516">
            <v>2303.07497824346</v>
          </cell>
          <cell r="I516">
            <v>1305.3643309097499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47.159529996079065</v>
          </cell>
          <cell r="E517">
            <v>48.283001909538477</v>
          </cell>
          <cell r="F517">
            <v>47.823166499954375</v>
          </cell>
          <cell r="G517">
            <v>46.228573687329785</v>
          </cell>
          <cell r="H517">
            <v>40.798438863390928</v>
          </cell>
          <cell r="I517">
            <v>23.15087144358764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46.998449238938178</v>
          </cell>
          <cell r="E518">
            <v>48.436958270806663</v>
          </cell>
          <cell r="F518">
            <v>47.975005962647707</v>
          </cell>
          <cell r="G518">
            <v>46.375884856503056</v>
          </cell>
          <cell r="H518">
            <v>40.834662734813101</v>
          </cell>
          <cell r="I518">
            <v>23.144757640243817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0.31173751543019207</v>
          </cell>
          <cell r="E519">
            <v>2.8946240248478767E-4</v>
          </cell>
          <cell r="F519">
            <v>2.897304232055409E-4</v>
          </cell>
          <cell r="G519">
            <v>2.8996615101167274E-4</v>
          </cell>
          <cell r="H519">
            <v>2.9121829129101143E-4</v>
          </cell>
          <cell r="I519">
            <v>2.942296277722571E-4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6.4763134739540874E-4</v>
          </cell>
          <cell r="G520">
            <v>8.1571705480347747E-5</v>
          </cell>
          <cell r="H520">
            <v>9.382040224193966E-2</v>
          </cell>
          <cell r="I520">
            <v>7.977780111046183E-2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1.7131820620748999E-7</v>
          </cell>
          <cell r="E521">
            <v>2.95826734562094E-8</v>
          </cell>
          <cell r="F521">
            <v>4.7039323904295302E-8</v>
          </cell>
          <cell r="G521">
            <v>4.2177719509608501E-8</v>
          </cell>
          <cell r="H521">
            <v>6.4736652999364902E-8</v>
          </cell>
          <cell r="I521">
            <v>1.51405417577075E-7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3.0972401787141264</v>
          </cell>
          <cell r="E522">
            <v>3.0972402082967996</v>
          </cell>
          <cell r="F522">
            <v>3.0972402553361236</v>
          </cell>
          <cell r="G522">
            <v>3.0972402975138431</v>
          </cell>
          <cell r="H522">
            <v>3.0972404398160251</v>
          </cell>
          <cell r="I522">
            <v>1.5532828318617427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8.5942427219423473E-4</v>
          </cell>
          <cell r="F523">
            <v>1.1359812782563417E-3</v>
          </cell>
          <cell r="G523">
            <v>1.2311695120361084E-3</v>
          </cell>
          <cell r="H523">
            <v>9.9760344989378554E-4</v>
          </cell>
          <cell r="I523">
            <v>6.0503807827068379E-4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8.5942427219423473E-4</v>
          </cell>
          <cell r="F524">
            <v>1.1359812782563417E-3</v>
          </cell>
          <cell r="G524">
            <v>1.2311695120361084E-3</v>
          </cell>
          <cell r="H524">
            <v>9.9760344989378554E-4</v>
          </cell>
          <cell r="I524">
            <v>6.0503807827068379E-4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8.6810532544872188E-4</v>
          </cell>
          <cell r="F525">
            <v>1.1474558366225669E-3</v>
          </cell>
          <cell r="G525">
            <v>1.2436055677132408E-3</v>
          </cell>
          <cell r="H525">
            <v>1.007680252417966E-3</v>
          </cell>
          <cell r="I525">
            <v>6.1114957401079187E-4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8.6982984756835201E-5</v>
          </cell>
          <cell r="F526">
            <v>1.0532285196662901E-4</v>
          </cell>
          <cell r="G526">
            <v>8.3249481473632897E-5</v>
          </cell>
          <cell r="H526">
            <v>7.1721127117550698E-5</v>
          </cell>
          <cell r="I526">
            <v>4.03714533933553E-5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8.6982984756835201E-5</v>
          </cell>
          <cell r="F527">
            <v>1.290217978250915E-4</v>
          </cell>
          <cell r="G527">
            <v>1.3023376359752798E-4</v>
          </cell>
          <cell r="H527">
            <v>1.1974783634910598E-4</v>
          </cell>
          <cell r="I527">
            <v>6.5327657013899686E-5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7.8977417171617267E-4</v>
          </cell>
          <cell r="H528">
            <v>1.1224075981743217E-3</v>
          </cell>
          <cell r="I528">
            <v>1.9209513770464742E-4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1.2001385617315639E-7</v>
          </cell>
          <cell r="H529">
            <v>1.367192206561169E-6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7.9129502727253831E-4</v>
          </cell>
          <cell r="H530">
            <v>1.1250430461501502E-3</v>
          </cell>
          <cell r="I530">
            <v>1.9349566576965925E-4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0.95928403294432896</v>
          </cell>
          <cell r="E531">
            <v>1.1059389797294799</v>
          </cell>
          <cell r="F531">
            <v>1.2594548288545944</v>
          </cell>
          <cell r="G531">
            <v>1.25937526766504</v>
          </cell>
          <cell r="H531">
            <v>0.6374582223975136</v>
          </cell>
          <cell r="I531">
            <v>1.5028903566488934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8.2013880975110085E-5</v>
          </cell>
          <cell r="E532">
            <v>3.0329065423618228E-5</v>
          </cell>
          <cell r="F532">
            <v>4.9813154916639818E-5</v>
          </cell>
          <cell r="G532">
            <v>1.3251607292731239E-4</v>
          </cell>
          <cell r="H532">
            <v>0.62205662490015357</v>
          </cell>
          <cell r="I532">
            <v>1.534954593836992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0.95936604682530302</v>
          </cell>
          <cell r="E533">
            <v>1.1059693087949036</v>
          </cell>
          <cell r="F533">
            <v>1.2595046420095115</v>
          </cell>
          <cell r="G533">
            <v>1.2595077837379671</v>
          </cell>
          <cell r="H533">
            <v>1.2595148472976669</v>
          </cell>
          <cell r="I533">
            <v>3.0378449504858871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3.0319769210808986E-4</v>
          </cell>
          <cell r="H534">
            <v>6.7349083541267307E-4</v>
          </cell>
          <cell r="I534">
            <v>2.1382383250287748E-4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3.0319769210808986E-4</v>
          </cell>
          <cell r="H535">
            <v>6.7349083541267307E-4</v>
          </cell>
          <cell r="I535">
            <v>2.1382383250287748E-4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3.0626029505867648E-4</v>
          </cell>
          <cell r="H536">
            <v>6.8029377314411383E-4</v>
          </cell>
          <cell r="I536">
            <v>2.1598366919482574E-4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3.7608646142932097E-5</v>
          </cell>
          <cell r="H537">
            <v>4.8847647897582598E-5</v>
          </cell>
          <cell r="I537">
            <v>1.21687856418982E-5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3.7608646142932097E-5</v>
          </cell>
          <cell r="H538">
            <v>7.4440489859480913E-5</v>
          </cell>
          <cell r="I538">
            <v>2.3862304393910607E-5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1.1804310296090201E-5</v>
          </cell>
          <cell r="G539">
            <v>1.2542085656725219E-5</v>
          </cell>
          <cell r="H539">
            <v>6.3713266961190463E-5</v>
          </cell>
          <cell r="I539">
            <v>4.1898063395166793E-5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1.1732427068699876E-5</v>
          </cell>
          <cell r="G540">
            <v>1.2523447423102123E-5</v>
          </cell>
          <cell r="H540">
            <v>6.3768112053204135E-5</v>
          </cell>
          <cell r="I540">
            <v>4.1956494676189953E-5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3.8724924942943802E-6</v>
          </cell>
          <cell r="E541">
            <v>5.6683601955637197E-8</v>
          </cell>
          <cell r="F541">
            <v>5.17641548524864E-6</v>
          </cell>
          <cell r="G541">
            <v>2.9907517104971501E-6</v>
          </cell>
          <cell r="H541">
            <v>1.32175018968395E-5</v>
          </cell>
          <cell r="I541">
            <v>5.56155997315299E-6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3.8724924942943802E-6</v>
          </cell>
          <cell r="E542">
            <v>7.8821359710459969E-8</v>
          </cell>
          <cell r="F542">
            <v>5.2277727551320902E-6</v>
          </cell>
          <cell r="G542">
            <v>5.2568336957515903E-6</v>
          </cell>
          <cell r="H542">
            <v>2.1133921777299417E-5</v>
          </cell>
          <cell r="I542">
            <v>1.2348832722015741E-5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4.1975741087016058E-6</v>
          </cell>
          <cell r="F543">
            <v>1.5913042295413702</v>
          </cell>
          <cell r="G543">
            <v>1.9060735369844763</v>
          </cell>
          <cell r="H543">
            <v>2.7803348416942972</v>
          </cell>
          <cell r="I543">
            <v>4.4602958861118216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4.1959825270047764E-6</v>
          </cell>
          <cell r="F544">
            <v>2.2262567154904223</v>
          </cell>
          <cell r="G544">
            <v>2.9922075308774057</v>
          </cell>
          <cell r="H544">
            <v>3.8025466432123847</v>
          </cell>
          <cell r="I544">
            <v>4.3865478266761802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7.6463588127783117E-6</v>
          </cell>
          <cell r="F545">
            <v>3.8175609450317936</v>
          </cell>
          <cell r="G545">
            <v>4.8982810678618787</v>
          </cell>
          <cell r="H545">
            <v>6.5828814849066806</v>
          </cell>
          <cell r="I545">
            <v>8.8468437127880062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213.780499690292</v>
          </cell>
          <cell r="E546">
            <v>1.3927088912409199E-2</v>
          </cell>
          <cell r="F546">
            <v>4.0276932672172E-2</v>
          </cell>
          <cell r="G546">
            <v>1.8722254203888001E-2</v>
          </cell>
          <cell r="H546">
            <v>3.4120795722553103E-2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2.7300015091772747</v>
          </cell>
          <cell r="E547">
            <v>1.7785052333774585E-4</v>
          </cell>
          <cell r="F547">
            <v>5.1434105140252132E-4</v>
          </cell>
          <cell r="G547">
            <v>2.3908533428381766E-4</v>
          </cell>
          <cell r="H547">
            <v>4.3572647623074825E-4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2.7763701258479441</v>
          </cell>
          <cell r="E548">
            <v>1.8087128457674263E-4</v>
          </cell>
          <cell r="F548">
            <v>5.2307704769054459E-4</v>
          </cell>
          <cell r="G548">
            <v>2.4314615849205232E-4</v>
          </cell>
          <cell r="H548">
            <v>4.4312721717601331E-4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6.2631233298714119E-5</v>
          </cell>
          <cell r="G549">
            <v>6.7814029192327698E-5</v>
          </cell>
          <cell r="H549">
            <v>1.0608215843987598E-4</v>
          </cell>
          <cell r="I549">
            <v>1.1072857513360232E-4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6.2631233298714119E-5</v>
          </cell>
          <cell r="G550">
            <v>6.7814029192327698E-5</v>
          </cell>
          <cell r="H550">
            <v>1.0608215843987598E-4</v>
          </cell>
          <cell r="I550">
            <v>1.1072857513360232E-4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1.42619087105579E-8</v>
          </cell>
          <cell r="E551">
            <v>2.2085940463122299E-8</v>
          </cell>
          <cell r="F551">
            <v>5.4459375701568599E-6</v>
          </cell>
          <cell r="G551">
            <v>7.3037955188489902E-8</v>
          </cell>
          <cell r="H551">
            <v>1.2938036056832101E-7</v>
          </cell>
          <cell r="I551">
            <v>3.9897522191125101E-8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1.42619087105579E-8</v>
          </cell>
          <cell r="E552">
            <v>3.6347849173680199E-8</v>
          </cell>
          <cell r="F552">
            <v>5.4822854193305399E-6</v>
          </cell>
          <cell r="G552">
            <v>5.5553233745190299E-6</v>
          </cell>
          <cell r="H552">
            <v>8.4891262453817001E-6</v>
          </cell>
          <cell r="I552">
            <v>8.5290237675728292E-6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0.4708787389141208</v>
          </cell>
          <cell r="G553">
            <v>0.47095854651797475</v>
          </cell>
          <cell r="H553">
            <v>1.6674326780997861</v>
          </cell>
          <cell r="I553">
            <v>1.6674347146468358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0.4708787389141208</v>
          </cell>
          <cell r="G554">
            <v>0.47095854651797475</v>
          </cell>
          <cell r="H554">
            <v>1.6674326780997861</v>
          </cell>
          <cell r="I554">
            <v>1.6674347146468358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9.1670173040011398E-7</v>
          </cell>
          <cell r="G555">
            <v>1.15903753997624E-5</v>
          </cell>
          <cell r="H555">
            <v>0.14752866837716999</v>
          </cell>
          <cell r="I555">
            <v>9.5068417583865097E-2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6.8385230081277504E-2</v>
          </cell>
          <cell r="G556">
            <v>6.8396820456677276E-2</v>
          </cell>
          <cell r="H556">
            <v>0.242159440770503</v>
          </cell>
          <cell r="I556">
            <v>0.24215981139770601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2.0415223602013064E-4</v>
          </cell>
          <cell r="H557">
            <v>4.5762837957731876E-4</v>
          </cell>
          <cell r="I557">
            <v>4.6458705261249588E-4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2.1562146276283417E-4</v>
          </cell>
          <cell r="H558">
            <v>4.8333783910413364E-4</v>
          </cell>
          <cell r="I558">
            <v>4.9068744882668118E-4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2.58027032566295E-5</v>
          </cell>
          <cell r="H559">
            <v>4.0815886958676699E-5</v>
          </cell>
          <cell r="I559">
            <v>2.6380926087016001E-5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2.58027032566295E-5</v>
          </cell>
          <cell r="H560">
            <v>5.967369938591507E-5</v>
          </cell>
          <cell r="I560">
            <v>5.6462417273111825E-5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8.2124755104806581E-3</v>
          </cell>
          <cell r="F561">
            <v>8.2126396234851358E-3</v>
          </cell>
          <cell r="G561">
            <v>8.7534274091675621E-3</v>
          </cell>
          <cell r="H561">
            <v>2.1190825727719187E-2</v>
          </cell>
          <cell r="I561">
            <v>2.119107120420561E-2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2.1548685074738256</v>
          </cell>
          <cell r="F562">
            <v>2.1549115690262859</v>
          </cell>
          <cell r="G562">
            <v>2.2968086824004925</v>
          </cell>
          <cell r="H562">
            <v>5.5602531721102952</v>
          </cell>
          <cell r="I562">
            <v>5.5603175825976408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2.1630809829843063</v>
          </cell>
          <cell r="F563">
            <v>2.1631242086497711</v>
          </cell>
          <cell r="G563">
            <v>2.3055621098096606</v>
          </cell>
          <cell r="H563">
            <v>5.581443997838015</v>
          </cell>
          <cell r="I563">
            <v>5.5815086538018441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0.117638526598823</v>
          </cell>
          <cell r="F564">
            <v>2.8241478318657301E-6</v>
          </cell>
          <cell r="G564">
            <v>7.7439566429059904E-3</v>
          </cell>
          <cell r="H564">
            <v>7.24284027942491E-2</v>
          </cell>
          <cell r="I564">
            <v>0.155465741906154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0.117638526598823</v>
          </cell>
          <cell r="F565">
            <v>0.11764135074665499</v>
          </cell>
          <cell r="G565">
            <v>0.125385307389561</v>
          </cell>
          <cell r="H565">
            <v>0.30354292466017802</v>
          </cell>
          <cell r="I565">
            <v>0.30355223126679998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7.8187642999901158E-4</v>
          </cell>
          <cell r="H566">
            <v>1.111183522192578E-3</v>
          </cell>
          <cell r="I566">
            <v>1.9017418632760096E-4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7.8977417171617267E-4</v>
          </cell>
          <cell r="H567">
            <v>1.1224075981743217E-3</v>
          </cell>
          <cell r="I567">
            <v>1.9209513770464742E-4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7.8187642999901158E-4</v>
          </cell>
          <cell r="H568">
            <v>1.111183522192578E-3</v>
          </cell>
          <cell r="I568">
            <v>1.9017418632760096E-4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6.7170155111757798E-5</v>
          </cell>
          <cell r="H569">
            <v>6.5613492641522801E-5</v>
          </cell>
          <cell r="I569">
            <v>1.13673007120783E-5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6.7170155111757798E-5</v>
          </cell>
          <cell r="H570">
            <v>1.014733730248694E-4</v>
          </cell>
          <cell r="I570">
            <v>2.4269981693024202E-5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3.0101233057672936E-6</v>
          </cell>
          <cell r="E571">
            <v>3.1053983087181998E-6</v>
          </cell>
          <cell r="F571">
            <v>7.8054771641811931E-4</v>
          </cell>
          <cell r="G571">
            <v>3.0366331005361258E-4</v>
          </cell>
          <cell r="H571">
            <v>2.038983964957278E-3</v>
          </cell>
          <cell r="I571">
            <v>9.4692876919610079E-4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3.0101233057672936E-6</v>
          </cell>
          <cell r="E572">
            <v>3.1053983087181998E-6</v>
          </cell>
          <cell r="F572">
            <v>1.0071644805548273E-3</v>
          </cell>
          <cell r="G572">
            <v>3.7958530492064455E-4</v>
          </cell>
          <cell r="H572">
            <v>2.3988453183817343E-3</v>
          </cell>
          <cell r="I572">
            <v>1.0521599456800497E-3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3.7366089233649598E-4</v>
          </cell>
          <cell r="E573">
            <v>1.9873653004249799E-6</v>
          </cell>
          <cell r="F573">
            <v>1.1237273819633699E-5</v>
          </cell>
          <cell r="G573">
            <v>6.6397809198343201E-6</v>
          </cell>
          <cell r="H573">
            <v>1.38656632068089E-5</v>
          </cell>
          <cell r="I573">
            <v>1.24687482702526E-5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3.7366089233649598E-4</v>
          </cell>
          <cell r="E574">
            <v>3.404840279356983E-6</v>
          </cell>
          <cell r="F574">
            <v>1.3642335835677968E-5</v>
          </cell>
          <cell r="G574">
            <v>1.3711484198235995E-5</v>
          </cell>
          <cell r="H574">
            <v>9.0379521589334491E-5</v>
          </cell>
          <cell r="I574">
            <v>3.7505960317363608E-5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0.48734950081473521</v>
          </cell>
          <cell r="F575">
            <v>0.48735243716334004</v>
          </cell>
          <cell r="G575">
            <v>0.4873522439656594</v>
          </cell>
          <cell r="H575">
            <v>0.48732200589087299</v>
          </cell>
          <cell r="I575">
            <v>0.48735359897139663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0.75334906352147135</v>
          </cell>
          <cell r="F576">
            <v>0.75335360255448158</v>
          </cell>
          <cell r="G576">
            <v>0.75335330390783961</v>
          </cell>
          <cell r="H576">
            <v>0.75330656163092136</v>
          </cell>
          <cell r="I576">
            <v>0.75335539848740074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1.2406985643362063</v>
          </cell>
          <cell r="F577">
            <v>1.2407060397178218</v>
          </cell>
          <cell r="G577">
            <v>1.2407055478734983</v>
          </cell>
          <cell r="H577">
            <v>1.2406285675217941</v>
          </cell>
          <cell r="I577">
            <v>1.2407089974587964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6.7473340515920396E-2</v>
          </cell>
          <cell r="F578">
            <v>2.21882145250624E-6</v>
          </cell>
          <cell r="G578">
            <v>3.7630029564679603E-8</v>
          </cell>
          <cell r="H578">
            <v>6.7472966395589598E-2</v>
          </cell>
          <cell r="I578">
            <v>1.8518041504316501E-2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6.7473340515920396E-2</v>
          </cell>
          <cell r="F579">
            <v>6.7475559337372898E-2</v>
          </cell>
          <cell r="G579">
            <v>6.7475596967402504E-2</v>
          </cell>
          <cell r="H579">
            <v>6.74738593437645E-2</v>
          </cell>
          <cell r="I579">
            <v>6.7485635776228306E-2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0.56332787093823178</v>
          </cell>
          <cell r="E580">
            <v>1.127631051594288</v>
          </cell>
          <cell r="F580">
            <v>1.1788669281359521</v>
          </cell>
          <cell r="G580">
            <v>2.4540799645718936</v>
          </cell>
          <cell r="H580">
            <v>6.1825509411690707</v>
          </cell>
          <cell r="I580">
            <v>6.4142161543401759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0.56332787093823178</v>
          </cell>
          <cell r="E581">
            <v>1.127631051594288</v>
          </cell>
          <cell r="F581">
            <v>1.1788669281359521</v>
          </cell>
          <cell r="G581">
            <v>2.4540799645718936</v>
          </cell>
          <cell r="H581">
            <v>6.1825509411690707</v>
          </cell>
          <cell r="I581">
            <v>6.4142161543401759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4.5549513841108703E-2</v>
          </cell>
          <cell r="E582">
            <v>4.5549513841108703E-2</v>
          </cell>
          <cell r="F582">
            <v>4.1582345956659803E-3</v>
          </cell>
          <cell r="G582">
            <v>0.103004930413832</v>
          </cell>
          <cell r="H582">
            <v>0.16649337560465999</v>
          </cell>
          <cell r="I582">
            <v>6.1486649278362102E-2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4.5549513841108703E-2</v>
          </cell>
          <cell r="E583">
            <v>9.1099027682217407E-2</v>
          </cell>
          <cell r="F583">
            <v>9.5257262277883406E-2</v>
          </cell>
          <cell r="G583">
            <v>0.19826219269171599</v>
          </cell>
          <cell r="H583">
            <v>0.49950472597490098</v>
          </cell>
          <cell r="I583">
            <v>0.51822318823283098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2.3171496335262977E-2</v>
          </cell>
          <cell r="F584">
            <v>2.3169390913353651E-2</v>
          </cell>
          <cell r="G584">
            <v>2.316964515174921E-2</v>
          </cell>
          <cell r="H584">
            <v>4.5748937213982828E-4</v>
          </cell>
          <cell r="I584">
            <v>3.4980377091498472E-4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4.5985148917363369E-2</v>
          </cell>
          <cell r="F585">
            <v>4.5980970588150843E-2</v>
          </cell>
          <cell r="G585">
            <v>4.5981475138668904E-2</v>
          </cell>
          <cell r="H585">
            <v>9.0791361082474885E-4</v>
          </cell>
          <cell r="I585">
            <v>6.9420542655681129E-4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6.915664525262627E-2</v>
          </cell>
          <cell r="F586">
            <v>6.915036150150454E-2</v>
          </cell>
          <cell r="G586">
            <v>6.9151120290418144E-2</v>
          </cell>
          <cell r="H586">
            <v>1.3654029829645775E-3</v>
          </cell>
          <cell r="I586">
            <v>1.0440091974717963E-3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3.7612943626777399E-3</v>
          </cell>
          <cell r="F587">
            <v>1.57007687640711E-7</v>
          </cell>
          <cell r="G587">
            <v>6.6463940042197606E-8</v>
          </cell>
          <cell r="H587">
            <v>7.3929141182287002E-5</v>
          </cell>
          <cell r="I587">
            <v>3.0021294297404401E-6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3.7612943626777399E-3</v>
          </cell>
          <cell r="F588">
            <v>3.7614513703653801E-3</v>
          </cell>
          <cell r="G588">
            <v>3.7615178343054201E-3</v>
          </cell>
          <cell r="H588">
            <v>7.42508732881322E-5</v>
          </cell>
          <cell r="I588">
            <v>5.6760111862962902E-5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2.0473638345687561E-4</v>
          </cell>
          <cell r="H589">
            <v>6.2989416973089317E-4</v>
          </cell>
          <cell r="I589">
            <v>1.874462139454864E-3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1.7628411300477339E-4</v>
          </cell>
          <cell r="H590">
            <v>5.1597079254208018E-4</v>
          </cell>
          <cell r="I590">
            <v>1.3762083166936438E-3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1.3415717444463699E-5</v>
          </cell>
          <cell r="H591">
            <v>1.8436576636510999E-6</v>
          </cell>
          <cell r="I591">
            <v>7.2188252564293502E-5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1.3415717444463699E-5</v>
          </cell>
          <cell r="H592">
            <v>3.4409717349350902E-5</v>
          </cell>
          <cell r="I592">
            <v>1.0184670234335687E-4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4.2799759032726774</v>
          </cell>
          <cell r="E593">
            <v>3.5069564062678817</v>
          </cell>
          <cell r="F593">
            <v>4.2795204637276782</v>
          </cell>
          <cell r="G593">
            <v>2.1168749895974353</v>
          </cell>
          <cell r="H593">
            <v>0.68076575430961439</v>
          </cell>
          <cell r="I593">
            <v>0.20949782309426365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4.5052377929186065</v>
          </cell>
          <cell r="E594">
            <v>3.6915330592293452</v>
          </cell>
          <cell r="F594">
            <v>4.5047583828712447</v>
          </cell>
          <cell r="G594">
            <v>2.2282894627341427</v>
          </cell>
          <cell r="H594">
            <v>0.71659553085222538</v>
          </cell>
          <cell r="I594">
            <v>0.22052402430975129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5.1422053957921699E-8</v>
          </cell>
          <cell r="E595">
            <v>2.6728105511593299E-7</v>
          </cell>
          <cell r="F595">
            <v>3.3251163191294603E-7</v>
          </cell>
          <cell r="G595">
            <v>1.9930307547708599E-7</v>
          </cell>
          <cell r="H595">
            <v>2.82394823469393E-2</v>
          </cell>
          <cell r="I595">
            <v>8.3517623646866399E-8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0.34576935129838693</v>
          </cell>
          <cell r="E596">
            <v>0.34576942423772766</v>
          </cell>
          <cell r="F596">
            <v>0.34576945503899881</v>
          </cell>
          <cell r="G596">
            <v>0.30154263535398684</v>
          </cell>
          <cell r="H596">
            <v>5.5104560587667273E-2</v>
          </cell>
          <cell r="I596">
            <v>2.86937874312834E-2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6.6446951742670572</v>
          </cell>
          <cell r="E597">
            <v>6.9687093444110841</v>
          </cell>
          <cell r="F597">
            <v>6.9024059677185381</v>
          </cell>
          <cell r="G597">
            <v>3.6465129239101914</v>
          </cell>
          <cell r="H597">
            <v>1.2495959084623232</v>
          </cell>
          <cell r="I597">
            <v>0.40230533083625208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8.4110065497051334</v>
          </cell>
          <cell r="E598">
            <v>8.7988754348624774</v>
          </cell>
          <cell r="F598">
            <v>8.6822716575076004</v>
          </cell>
          <cell r="G598">
            <v>4.5581411548877417</v>
          </cell>
          <cell r="H598">
            <v>1.542710998101634</v>
          </cell>
          <cell r="I598">
            <v>0.49061625711738027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2.3715492687095401E-6</v>
          </cell>
          <cell r="E599">
            <v>3.4217237344654601E-2</v>
          </cell>
          <cell r="F599">
            <v>5.6660849166000997E-7</v>
          </cell>
          <cell r="G599">
            <v>3.8419789913133401E-7</v>
          </cell>
          <cell r="H599">
            <v>8.7803879568584403E-3</v>
          </cell>
          <cell r="I599">
            <v>1.86809825733346E-7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0.43757096032294568</v>
          </cell>
          <cell r="E600">
            <v>0.47178813020767346</v>
          </cell>
          <cell r="F600">
            <v>0.47178819898625157</v>
          </cell>
          <cell r="G600">
            <v>0.43594846196349724</v>
          </cell>
          <cell r="H600">
            <v>8.4608708952199407E-2</v>
          </cell>
          <cell r="I600">
            <v>3.8443167582719769E-2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6.5822719326308157</v>
          </cell>
          <cell r="E601">
            <v>7.0678493014916439</v>
          </cell>
          <cell r="F601">
            <v>6.7951537593825355</v>
          </cell>
          <cell r="G601">
            <v>7.8295450026908551</v>
          </cell>
          <cell r="H601">
            <v>9.7254099671390186</v>
          </cell>
          <cell r="I601">
            <v>11.171474502458352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7.120001021753299</v>
          </cell>
          <cell r="E602">
            <v>7.6289068488853991</v>
          </cell>
          <cell r="F602">
            <v>7.3111253410140034</v>
          </cell>
          <cell r="G602">
            <v>8.3794302728832548</v>
          </cell>
          <cell r="H602">
            <v>10.299315861154746</v>
          </cell>
          <cell r="I602">
            <v>11.759446844693022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6.5822719326308157</v>
          </cell>
          <cell r="E603">
            <v>7.0678493014916439</v>
          </cell>
          <cell r="F603">
            <v>6.7951537593825355</v>
          </cell>
          <cell r="G603">
            <v>7.8295450026908551</v>
          </cell>
          <cell r="H603">
            <v>9.7254099671390186</v>
          </cell>
          <cell r="I603">
            <v>11.171474502458352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1.75810340267765E-2</v>
          </cell>
          <cell r="F604">
            <v>6.8999354489732698E-2</v>
          </cell>
          <cell r="G604">
            <v>2.8434808556620599E-2</v>
          </cell>
          <cell r="H604">
            <v>0.272560621465743</v>
          </cell>
          <cell r="I604">
            <v>0.396028925951868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0.61433819158404357</v>
          </cell>
          <cell r="F605">
            <v>0.66981922896168222</v>
          </cell>
          <cell r="G605">
            <v>0.65120257180813401</v>
          </cell>
          <cell r="H605">
            <v>0.79547037850438118</v>
          </cell>
          <cell r="I605">
            <v>0.79547150116007459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0.40997950439688824</v>
          </cell>
          <cell r="E606">
            <v>0.82065070563730402</v>
          </cell>
          <cell r="F606">
            <v>0.82047780654927915</v>
          </cell>
          <cell r="G606">
            <v>1.7485532045492629</v>
          </cell>
          <cell r="H606">
            <v>4.4620166286087519</v>
          </cell>
          <cell r="I606">
            <v>4.6680489982574063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0.40997950439688824</v>
          </cell>
          <cell r="E607">
            <v>0.82065070563730402</v>
          </cell>
          <cell r="F607">
            <v>0.82047780654927915</v>
          </cell>
          <cell r="G607">
            <v>1.7485532045492629</v>
          </cell>
          <cell r="H607">
            <v>4.4620166286087519</v>
          </cell>
          <cell r="I607">
            <v>4.6680489982574063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3.3149390044633797E-2</v>
          </cell>
          <cell r="E608">
            <v>3.3149390044633797E-2</v>
          </cell>
          <cell r="F608">
            <v>1.90090366717511E-6</v>
          </cell>
          <cell r="G608">
            <v>7.4963484025669505E-2</v>
          </cell>
          <cell r="H608">
            <v>0.12116820723485899</v>
          </cell>
          <cell r="I608">
            <v>4.71582400401582E-2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3.3149390044633797E-2</v>
          </cell>
          <cell r="E609">
            <v>6.6298780089267595E-2</v>
          </cell>
          <cell r="F609">
            <v>6.6300680992934805E-2</v>
          </cell>
          <cell r="G609">
            <v>0.141264165018604</v>
          </cell>
          <cell r="H609">
            <v>0.36049823538350401</v>
          </cell>
          <cell r="I609">
            <v>0.37714560034616401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4.5963600506240043E-2</v>
          </cell>
          <cell r="F610">
            <v>4.5961710452472056E-2</v>
          </cell>
          <cell r="G610">
            <v>4.5963312087825468E-2</v>
          </cell>
          <cell r="H610">
            <v>1.0491941093024765E-4</v>
          </cell>
          <cell r="I610">
            <v>0.57457274946732806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0.49394959941697791</v>
          </cell>
          <cell r="F611">
            <v>0.49392928788151719</v>
          </cell>
          <cell r="G611">
            <v>0.49394649991740003</v>
          </cell>
          <cell r="H611">
            <v>1.1275204820611325E-3</v>
          </cell>
          <cell r="I611">
            <v>6.1746681354252813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0.53991319992321762</v>
          </cell>
          <cell r="F612">
            <v>0.53989099833398879</v>
          </cell>
          <cell r="G612">
            <v>0.5399098120052247</v>
          </cell>
          <cell r="H612">
            <v>1.2324398929913793E-3</v>
          </cell>
          <cell r="I612">
            <v>6.7492408848926146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2.9363564341714499E-2</v>
          </cell>
          <cell r="F613">
            <v>4.3017178676071699E-8</v>
          </cell>
          <cell r="G613">
            <v>7.7985213386759305E-8</v>
          </cell>
          <cell r="H613">
            <v>6.6654827221125003E-5</v>
          </cell>
          <cell r="I613">
            <v>0.366999856821979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2.9363564341714499E-2</v>
          </cell>
          <cell r="F614">
            <v>2.93636073588932E-2</v>
          </cell>
          <cell r="G614">
            <v>2.9363685344106601E-2</v>
          </cell>
          <cell r="H614">
            <v>6.7011121050486799E-5</v>
          </cell>
          <cell r="I614">
            <v>0.36704835542219599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0.66851934610657893</v>
          </cell>
          <cell r="E615">
            <v>8.9076277586174479E-2</v>
          </cell>
          <cell r="F615">
            <v>4.8957601468637667E-2</v>
          </cell>
          <cell r="G615">
            <v>3.7745323732071505E-2</v>
          </cell>
          <cell r="H615">
            <v>2.5319571541554779E-2</v>
          </cell>
          <cell r="I615">
            <v>1.0162668071271756E-2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1.4426973246401216E-3</v>
          </cell>
          <cell r="E616">
            <v>8.5686828049329861E-4</v>
          </cell>
          <cell r="F616">
            <v>6.5730213701244026E-4</v>
          </cell>
          <cell r="G616">
            <v>4.0791067069071075E-4</v>
          </cell>
          <cell r="H616">
            <v>1.7119126884672898E-3</v>
          </cell>
          <cell r="I616">
            <v>1.3115501180051207E-3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0.66996204343121879</v>
          </cell>
          <cell r="E617">
            <v>8.9933145866667757E-2</v>
          </cell>
          <cell r="F617">
            <v>4.9614903605650088E-2</v>
          </cell>
          <cell r="G617">
            <v>3.8153234402762207E-2</v>
          </cell>
          <cell r="H617">
            <v>2.7031484230022072E-2</v>
          </cell>
          <cell r="I617">
            <v>1.1474218189276877E-2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2.3940351193603258</v>
          </cell>
          <cell r="E618">
            <v>8.7197720470263472E-5</v>
          </cell>
          <cell r="F618">
            <v>2.3135092411544358</v>
          </cell>
          <cell r="G618">
            <v>1.9147273797247839</v>
          </cell>
          <cell r="H618">
            <v>1.2172771681289329</v>
          </cell>
          <cell r="I618">
            <v>0.66313029209724206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2.6236001308058383</v>
          </cell>
          <cell r="E619">
            <v>9.5298055158757913E-5</v>
          </cell>
          <cell r="F619">
            <v>2.5181052964946224</v>
          </cell>
          <cell r="G619">
            <v>2.0699755456484152</v>
          </cell>
          <cell r="H619">
            <v>1.2984289793375274</v>
          </cell>
          <cell r="I619">
            <v>0.69803188641814939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3.0804103394397098E-7</v>
          </cell>
          <cell r="E620">
            <v>5.9139764203602101E-7</v>
          </cell>
          <cell r="F620">
            <v>0.17875546705559001</v>
          </cell>
          <cell r="G620">
            <v>9.9400139364877303E-7</v>
          </cell>
          <cell r="H620">
            <v>9.0821150290098199E-2</v>
          </cell>
          <cell r="I620">
            <v>1.36558442981164E-3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0.18498835639247593</v>
          </cell>
          <cell r="E621">
            <v>1.1888283536987121E-5</v>
          </cell>
          <cell r="F621">
            <v>0.17876713032536595</v>
          </cell>
          <cell r="G621">
            <v>0.17876694288460998</v>
          </cell>
          <cell r="H621">
            <v>0.12248522187408349</v>
          </cell>
          <cell r="I621">
            <v>6.7278502221880324E-2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0.6771555913338374</v>
          </cell>
          <cell r="E622">
            <v>1.3555001334776644</v>
          </cell>
          <cell r="F622">
            <v>1.355244990299372</v>
          </cell>
          <cell r="G622">
            <v>1.3554738963074928</v>
          </cell>
          <cell r="H622">
            <v>4.8217411665557011</v>
          </cell>
          <cell r="I622">
            <v>7.7103810775041284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0.6771555913338374</v>
          </cell>
          <cell r="E623">
            <v>1.3555001334776644</v>
          </cell>
          <cell r="F623">
            <v>1.355244990299372</v>
          </cell>
          <cell r="G623">
            <v>1.3554738963074928</v>
          </cell>
          <cell r="H623">
            <v>4.8217411665557011</v>
          </cell>
          <cell r="I623">
            <v>7.7103810775041284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5.4754028624984297E-2</v>
          </cell>
          <cell r="E624">
            <v>5.4754028624984297E-2</v>
          </cell>
          <cell r="F624">
            <v>1.6784169273800499E-8</v>
          </cell>
          <cell r="G624">
            <v>2.6086544738949999E-8</v>
          </cell>
          <cell r="H624">
            <v>0.200137847874366</v>
          </cell>
          <cell r="I624">
            <v>0.283772905157471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5.4754028624984297E-2</v>
          </cell>
          <cell r="E625">
            <v>0.109508057249969</v>
          </cell>
          <cell r="F625">
            <v>0.10950807403413799</v>
          </cell>
          <cell r="G625">
            <v>0.109508100120683</v>
          </cell>
          <cell r="H625">
            <v>0.38956132406112298</v>
          </cell>
          <cell r="I625">
            <v>0.62293896417973504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4.012556664129046E-2</v>
          </cell>
          <cell r="F626">
            <v>4.0122608067753987E-2</v>
          </cell>
          <cell r="G626">
            <v>4.012378766077563E-2</v>
          </cell>
          <cell r="H626">
            <v>8.0443884233284726E-5</v>
          </cell>
          <cell r="I626">
            <v>7.3758557032827126E-5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0.19681094797493476</v>
          </cell>
          <cell r="F627">
            <v>0.19679643653718812</v>
          </cell>
          <cell r="G627">
            <v>0.19680222229525357</v>
          </cell>
          <cell r="H627">
            <v>3.9456731555403973E-4</v>
          </cell>
          <cell r="I627">
            <v>3.6177661142250601E-4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0.2369365146162255</v>
          </cell>
          <cell r="F628">
            <v>0.23691904460494223</v>
          </cell>
          <cell r="G628">
            <v>0.23692600995602897</v>
          </cell>
          <cell r="H628">
            <v>4.7501119978732423E-4</v>
          </cell>
          <cell r="I628">
            <v>4.3553516845533315E-4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1.28861417047019E-2</v>
          </cell>
          <cell r="F629">
            <v>2.6067764058138502E-8</v>
          </cell>
          <cell r="G629">
            <v>4.0640753737482501E-8</v>
          </cell>
          <cell r="H629">
            <v>2.56196540319007E-5</v>
          </cell>
          <cell r="I629">
            <v>4.9935174041835704E-6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1.28861417047019E-2</v>
          </cell>
          <cell r="F630">
            <v>1.2886167772466E-2</v>
          </cell>
          <cell r="G630">
            <v>1.2886208413219699E-2</v>
          </cell>
          <cell r="H630">
            <v>2.5799827516576701E-5</v>
          </cell>
          <cell r="I630">
            <v>2.3649077490582598E-5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E631">
            <v>0.6622497601479026</v>
          </cell>
          <cell r="F631">
            <v>0.65284262657372116</v>
          </cell>
          <cell r="G631">
            <v>0.40945817257547706</v>
          </cell>
          <cell r="H631">
            <v>6.8767274867616857E-2</v>
          </cell>
          <cell r="I631">
            <v>3.8121125202723795E-2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3.1494081317905395E-8</v>
          </cell>
          <cell r="E632">
            <v>0.66227288898827974</v>
          </cell>
          <cell r="F632">
            <v>0.65287050483707487</v>
          </cell>
          <cell r="G632">
            <v>0.40947834853934845</v>
          </cell>
          <cell r="H632">
            <v>6.8771531923307705E-2</v>
          </cell>
          <cell r="I632">
            <v>3.8123320942721368E-2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3.5508274249454498E-3</v>
          </cell>
          <cell r="E633">
            <v>5.7469573834493901E-2</v>
          </cell>
          <cell r="F633">
            <v>1.0245201392785501E-5</v>
          </cell>
          <cell r="G633">
            <v>7.0569618867002298E-6</v>
          </cell>
          <cell r="H633">
            <v>9.6560206899624305E-3</v>
          </cell>
          <cell r="I633">
            <v>5.5440470604744797E-6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3.5508274249454498E-3</v>
          </cell>
          <cell r="E634">
            <v>6.1018131687226078E-2</v>
          </cell>
          <cell r="F634">
            <v>6.1018140488259459E-2</v>
          </cell>
          <cell r="G634">
            <v>5.3213410380680511E-2</v>
          </cell>
          <cell r="H634">
            <v>9.7243376881847501E-3</v>
          </cell>
          <cell r="I634">
            <v>5.0636120999874891E-3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0.42667727944440731</v>
          </cell>
          <cell r="F635">
            <v>0.42654461386848636</v>
          </cell>
          <cell r="G635">
            <v>0.42665612953663534</v>
          </cell>
          <cell r="H635">
            <v>0.42664758220101173</v>
          </cell>
          <cell r="I635">
            <v>0.25130175034628727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0.42667727944440731</v>
          </cell>
          <cell r="F636">
            <v>0.42654461386848636</v>
          </cell>
          <cell r="G636">
            <v>0.42665612953663534</v>
          </cell>
          <cell r="H636">
            <v>0.42664758220101173</v>
          </cell>
          <cell r="I636">
            <v>0.25130175034628727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3.44705502602628E-2</v>
          </cell>
          <cell r="G637">
            <v>1.26723787691396E-8</v>
          </cell>
          <cell r="H637">
            <v>1.15911151987094E-7</v>
          </cell>
          <cell r="I637">
            <v>3.7582716970023202E-4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3.44705502602628E-2</v>
          </cell>
          <cell r="F638">
            <v>3.44705502602628E-2</v>
          </cell>
          <cell r="G638">
            <v>3.4470562932641599E-2</v>
          </cell>
          <cell r="H638">
            <v>3.4470718722496498E-2</v>
          </cell>
          <cell r="I638">
            <v>2.0303456413881101E-2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2.0072905431517719E-4</v>
          </cell>
          <cell r="F639">
            <v>2.034163158442639E-4</v>
          </cell>
          <cell r="G639">
            <v>2.0521612522832728E-4</v>
          </cell>
          <cell r="H639">
            <v>2.2450689060299713E-4</v>
          </cell>
          <cell r="I639">
            <v>1.9704920284701827E-4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2.0072905431517719E-4</v>
          </cell>
          <cell r="F640">
            <v>2.034163158442639E-4</v>
          </cell>
          <cell r="G640">
            <v>2.0521612522832728E-4</v>
          </cell>
          <cell r="H640">
            <v>2.2450689060299713E-4</v>
          </cell>
          <cell r="I640">
            <v>1.9704920284701827E-4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1.0869700234919399E-5</v>
          </cell>
          <cell r="F641">
            <v>1.5000109311105101E-7</v>
          </cell>
          <cell r="G641">
            <v>1.0105633711834801E-7</v>
          </cell>
          <cell r="H641">
            <v>1.9632583786551701E-6</v>
          </cell>
          <cell r="I641">
            <v>4.9733298480900499E-6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1.0869700234919399E-5</v>
          </cell>
          <cell r="F642">
            <v>1.10197013280304E-5</v>
          </cell>
          <cell r="G642">
            <v>1.11207576651488E-5</v>
          </cell>
          <cell r="H642">
            <v>1.21754336618042E-5</v>
          </cell>
          <cell r="I642">
            <v>1.06773943361224E-5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5.20304294761487E-2</v>
          </cell>
          <cell r="G643">
            <v>5.0875566084781498E-2</v>
          </cell>
          <cell r="H643">
            <v>7.5453586431229999E-2</v>
          </cell>
          <cell r="I643">
            <v>2.26927725135679E-2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1.8450506906435681E-3</v>
          </cell>
          <cell r="G644">
            <v>1.8762620116373335E-3</v>
          </cell>
          <cell r="H644">
            <v>2.9699815935696886E-3</v>
          </cell>
          <cell r="I644">
            <v>9.4150864683952115E-4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9.2252534532178418E-4</v>
          </cell>
          <cell r="G645">
            <v>9.0204904405641079E-4</v>
          </cell>
          <cell r="H645">
            <v>1.3378295466530137E-3</v>
          </cell>
          <cell r="I645">
            <v>4.0235412258099186E-4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1.8450506906435681E-3</v>
          </cell>
          <cell r="G646">
            <v>1.8762620116373335E-3</v>
          </cell>
          <cell r="H646">
            <v>2.9699815935696886E-3</v>
          </cell>
          <cell r="I646">
            <v>9.4150864683952115E-4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7.09465614144528E-7</v>
          </cell>
          <cell r="F647">
            <v>1.5331086347601501E-4</v>
          </cell>
          <cell r="G647">
            <v>8.3070838955296395E-7</v>
          </cell>
          <cell r="H647">
            <v>5.1929153386925204E-7</v>
          </cell>
          <cell r="I647">
            <v>1.33150815995853E-7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7.09465614144528E-7</v>
          </cell>
          <cell r="F648">
            <v>1.5399853402772758E-4</v>
          </cell>
          <cell r="G648">
            <v>1.5475879165795659E-4</v>
          </cell>
          <cell r="H648">
            <v>2.4112263908372165E-4</v>
          </cell>
          <cell r="I648">
            <v>9.0533719938450308E-5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4.7000174764645186E-4</v>
          </cell>
          <cell r="H649">
            <v>4.2074298168516137E-4</v>
          </cell>
          <cell r="I649">
            <v>7.4014978264418053E-5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9.9443015430273829E-5</v>
          </cell>
          <cell r="H650">
            <v>4.2063351096015983E-4</v>
          </cell>
          <cell r="I650">
            <v>7.4067540493777157E-5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5.694447630767254E-4</v>
          </cell>
          <cell r="H651">
            <v>8.4137649264532125E-4</v>
          </cell>
          <cell r="I651">
            <v>1.4808251875819524E-4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0.27097568941402778</v>
          </cell>
          <cell r="F652">
            <v>0.27087984015100092</v>
          </cell>
          <cell r="G652">
            <v>0.27095679919394783</v>
          </cell>
          <cell r="H652">
            <v>0.27095295740193864</v>
          </cell>
          <cell r="I652">
            <v>0.15664177419421091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0.27097568941402778</v>
          </cell>
          <cell r="F653">
            <v>0.27087984015100092</v>
          </cell>
          <cell r="G653">
            <v>0.27095679919394783</v>
          </cell>
          <cell r="H653">
            <v>0.27095295740193864</v>
          </cell>
          <cell r="I653">
            <v>0.15664177419421091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2.1891764166304801E-2</v>
          </cell>
          <cell r="H654">
            <v>2.2367586648472098E-8</v>
          </cell>
          <cell r="I654">
            <v>4.5156220213725499E-8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2.1891764166304801E-2</v>
          </cell>
          <cell r="F655">
            <v>2.1891764166304801E-2</v>
          </cell>
          <cell r="G655">
            <v>2.1891764166304801E-2</v>
          </cell>
          <cell r="H655">
            <v>2.1891800534794299E-2</v>
          </cell>
          <cell r="I655">
            <v>1.2655733046889699E-2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4.78458496837338E-5</v>
          </cell>
          <cell r="G656">
            <v>5.0404558162637956E-5</v>
          </cell>
          <cell r="H656">
            <v>5.3879604027278936E-5</v>
          </cell>
          <cell r="I656">
            <v>5.5712359583231468E-5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4.78458496837338E-5</v>
          </cell>
          <cell r="G657">
            <v>5.0404558162637956E-5</v>
          </cell>
          <cell r="H657">
            <v>5.3879604027278936E-5</v>
          </cell>
          <cell r="I657">
            <v>5.5712359583231468E-5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1.4217564047734699E-8</v>
          </cell>
          <cell r="F658">
            <v>4.2729684042491604E-6</v>
          </cell>
          <cell r="G658">
            <v>4.3590924144662499E-8</v>
          </cell>
          <cell r="H658">
            <v>3.7478821616293099E-8</v>
          </cell>
          <cell r="I658">
            <v>1.6461207464699501E-8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1.4217564047734699E-8</v>
          </cell>
          <cell r="F659">
            <v>4.2871859682968903E-6</v>
          </cell>
          <cell r="G659">
            <v>4.3307768924415504E-6</v>
          </cell>
          <cell r="H659">
            <v>4.6965327665342401E-6</v>
          </cell>
          <cell r="I659">
            <v>4.7129939739989403E-6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0.15911325142312954</v>
          </cell>
          <cell r="E660">
            <v>0.6678315949675302</v>
          </cell>
          <cell r="F660">
            <v>1.1239524979085713</v>
          </cell>
          <cell r="G660">
            <v>1.5009121501865104</v>
          </cell>
          <cell r="H660">
            <v>1.9701405275866846</v>
          </cell>
          <cell r="I660">
            <v>2.3948237260029899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0.70336997436271875</v>
          </cell>
          <cell r="E661">
            <v>0.6197521747052197</v>
          </cell>
          <cell r="F661">
            <v>0.97910422913524708</v>
          </cell>
          <cell r="G661">
            <v>1.1975028609324421</v>
          </cell>
          <cell r="H661">
            <v>1.6563106718265703</v>
          </cell>
          <cell r="I661">
            <v>2.4788272809766778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1.2875826094654832</v>
          </cell>
          <cell r="F662">
            <v>2.1030567270438181</v>
          </cell>
          <cell r="G662">
            <v>2.6984150111189544</v>
          </cell>
          <cell r="H662">
            <v>3.626451199413256</v>
          </cell>
          <cell r="I662">
            <v>4.8736510069796655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0.23672405275548614</v>
          </cell>
          <cell r="F663">
            <v>0.23673166070541504</v>
          </cell>
          <cell r="G663">
            <v>0.23671951973672473</v>
          </cell>
          <cell r="H663">
            <v>2.6242659190729446E-4</v>
          </cell>
          <cell r="I663">
            <v>1.9007035283589711E-4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4.1279384285676922E-2</v>
          </cell>
          <cell r="F664">
            <v>4.1280710942115426E-2</v>
          </cell>
          <cell r="G664">
            <v>4.1278593828512712E-2</v>
          </cell>
          <cell r="H664">
            <v>4.5761332691067896E-5</v>
          </cell>
          <cell r="I664">
            <v>3.3144021677135489E-5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0.27800343704116326</v>
          </cell>
          <cell r="F665">
            <v>0.2780123716475304</v>
          </cell>
          <cell r="G665">
            <v>0.27799811356523768</v>
          </cell>
          <cell r="H665">
            <v>3.0818792459836225E-4</v>
          </cell>
          <cell r="I665">
            <v>2.2321437451303276E-4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1.51188417922589E-2</v>
          </cell>
          <cell r="F666">
            <v>1.2249845139171799E-6</v>
          </cell>
          <cell r="G666">
            <v>1.9081234802317799E-8</v>
          </cell>
          <cell r="H666">
            <v>1.6358198044442501E-5</v>
          </cell>
          <cell r="I666">
            <v>1.10750353057378E-7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1.51188417922589E-2</v>
          </cell>
          <cell r="F667">
            <v>1.51200667767728E-2</v>
          </cell>
          <cell r="G667">
            <v>1.5120085858007601E-2</v>
          </cell>
          <cell r="H667">
            <v>1.66616087977619E-5</v>
          </cell>
          <cell r="I667">
            <v>1.2013493797839E-5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2.9564635879936858E-2</v>
          </cell>
          <cell r="F668">
            <v>9.9018253829527281E-2</v>
          </cell>
          <cell r="G668">
            <v>0.17449244344562173</v>
          </cell>
          <cell r="H668">
            <v>0.273945557466448</v>
          </cell>
          <cell r="I668">
            <v>0.51612926104097312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2.9566014419484508E-2</v>
          </cell>
          <cell r="F669">
            <v>9.9022732068472591E-2</v>
          </cell>
          <cell r="G669">
            <v>0.1745014545011207</v>
          </cell>
          <cell r="H669">
            <v>0.27396210609369104</v>
          </cell>
          <cell r="I669">
            <v>0.51615284714613285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2.4208089457757201E-5</v>
          </cell>
          <cell r="E670">
            <v>3.1255817844880701E-3</v>
          </cell>
          <cell r="F670">
            <v>6.8901436340641402E-3</v>
          </cell>
          <cell r="G670">
            <v>1.07082988608754E-2</v>
          </cell>
          <cell r="H670">
            <v>1.93722346931984E-2</v>
          </cell>
          <cell r="I670">
            <v>3.8155455032293603E-2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2.4208089457757201E-5</v>
          </cell>
          <cell r="E671">
            <v>3.1483351287751133E-3</v>
          </cell>
          <cell r="F671">
            <v>1.0034802708126532E-2</v>
          </cell>
          <cell r="G671">
            <v>2.0736423288243346E-2</v>
          </cell>
          <cell r="H671">
            <v>3.8009691075356546E-2</v>
          </cell>
          <cell r="I671">
            <v>5.6483944999547189E-2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1.3636003308087107E-2</v>
          </cell>
          <cell r="G672">
            <v>1.3637363679978854E-2</v>
          </cell>
          <cell r="H672">
            <v>1.3638915874442501E-2</v>
          </cell>
          <cell r="I672">
            <v>1.3638714200819291E-2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1.3636003308087107E-2</v>
          </cell>
          <cell r="G673">
            <v>1.3637363679978854E-2</v>
          </cell>
          <cell r="H673">
            <v>1.3638915874442501E-2</v>
          </cell>
          <cell r="I673">
            <v>1.3638714200819291E-2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3.4330438033918103E-5</v>
          </cell>
          <cell r="G674">
            <v>1.97565396618974E-7</v>
          </cell>
          <cell r="H674">
            <v>1.02538829218458E-3</v>
          </cell>
          <cell r="I674">
            <v>8.3511898902526797E-4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1.9803425947049801E-3</v>
          </cell>
          <cell r="G675">
            <v>1.9805401601016002E-3</v>
          </cell>
          <cell r="H675">
            <v>1.98069071670408E-3</v>
          </cell>
          <cell r="I675">
            <v>1.9807362948402701E-3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1.2957567892030317</v>
          </cell>
          <cell r="E676">
            <v>1.4868845350331676</v>
          </cell>
          <cell r="F676">
            <v>1.4868846225084722</v>
          </cell>
          <cell r="G676">
            <v>1.4868847259235833</v>
          </cell>
          <cell r="H676">
            <v>1.4868852632901641</v>
          </cell>
          <cell r="I676">
            <v>1.4868854712309423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1.4397297657811459</v>
          </cell>
          <cell r="E677">
            <v>1.6520939278146312</v>
          </cell>
          <cell r="F677">
            <v>1.6520940250094152</v>
          </cell>
          <cell r="G677">
            <v>1.6520941399150935</v>
          </cell>
          <cell r="H677">
            <v>1.6520947369890715</v>
          </cell>
          <cell r="I677">
            <v>1.6520949680343815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1.54555473023276E-2</v>
          </cell>
          <cell r="F678">
            <v>1.97814908522077E-7</v>
          </cell>
          <cell r="G678">
            <v>1.88585103736933E-7</v>
          </cell>
          <cell r="H678">
            <v>3.5066828022453998E-2</v>
          </cell>
          <cell r="I678">
            <v>5.8817625627971902E-2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0.12013666437222767</v>
          </cell>
          <cell r="F679">
            <v>0.12013679787977778</v>
          </cell>
          <cell r="G679">
            <v>0.12013689187298024</v>
          </cell>
          <cell r="H679">
            <v>0.12033906080749997</v>
          </cell>
          <cell r="I679">
            <v>0.1203364106413865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3.1194521796483189E-4</v>
          </cell>
          <cell r="F680">
            <v>3.118669011303355E-4</v>
          </cell>
          <cell r="G680">
            <v>3.1189315178141203E-4</v>
          </cell>
          <cell r="H680">
            <v>3.1206159146470738E-4</v>
          </cell>
          <cell r="I680">
            <v>1.8111953336919436E-4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3.1194521796483189E-4</v>
          </cell>
          <cell r="F681">
            <v>3.118669011303355E-4</v>
          </cell>
          <cell r="G681">
            <v>3.1189315178141203E-4</v>
          </cell>
          <cell r="H681">
            <v>3.1206159146470738E-4</v>
          </cell>
          <cell r="I681">
            <v>1.8111953336919436E-4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2.51328433322844E-5</v>
          </cell>
          <cell r="H682">
            <v>1.1444930244336701E-8</v>
          </cell>
          <cell r="I682">
            <v>2.1168395425807501E-8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2.51328433322844E-5</v>
          </cell>
          <cell r="F683">
            <v>2.51328433322844E-5</v>
          </cell>
          <cell r="G683">
            <v>2.51328433322844E-5</v>
          </cell>
          <cell r="H683">
            <v>2.51442882625287E-5</v>
          </cell>
          <cell r="I683">
            <v>1.456193606817E-5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0.16979221487018406</v>
          </cell>
          <cell r="E684">
            <v>0.194836908850994</v>
          </cell>
          <cell r="F684">
            <v>0.12893217827165687</v>
          </cell>
          <cell r="G684">
            <v>0.13422267060447393</v>
          </cell>
          <cell r="H684">
            <v>0.14729819563986962</v>
          </cell>
          <cell r="I684">
            <v>0.15510691952066769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0.27166754379229441</v>
          </cell>
          <cell r="E685">
            <v>0.31173905416159059</v>
          </cell>
          <cell r="F685">
            <v>0.20629148523465102</v>
          </cell>
          <cell r="G685">
            <v>0.21475627296715824</v>
          </cell>
          <cell r="H685">
            <v>0.23567711302379152</v>
          </cell>
          <cell r="I685">
            <v>0.24817107123306836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1.9507658581212799E-3</v>
          </cell>
          <cell r="F686">
            <v>1.3078681196621E-7</v>
          </cell>
          <cell r="G686">
            <v>1.24250674529326E-7</v>
          </cell>
          <cell r="H686">
            <v>4.5108544022552498E-3</v>
          </cell>
          <cell r="I686">
            <v>4.9776232207794499E-3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1.3191838354445937E-2</v>
          </cell>
          <cell r="F687">
            <v>1.3190806887996643E-2</v>
          </cell>
          <cell r="G687">
            <v>1.3190294775844354E-2</v>
          </cell>
          <cell r="H687">
            <v>1.0073474537005904E-2</v>
          </cell>
          <cell r="I687">
            <v>1.0604160059813437E-2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7.5298082677615022E-2</v>
          </cell>
          <cell r="F688">
            <v>7.5293612432392451E-2</v>
          </cell>
          <cell r="G688">
            <v>7.5294839527645013E-2</v>
          </cell>
          <cell r="H688">
            <v>4.1269810561094814E-5</v>
          </cell>
          <cell r="I688">
            <v>3.1443350975151344E-5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0.29072745841999059</v>
          </cell>
          <cell r="F689">
            <v>0.29071019871050202</v>
          </cell>
          <cell r="G689">
            <v>0.2907149365507144</v>
          </cell>
          <cell r="H689">
            <v>1.5934359424889436E-4</v>
          </cell>
          <cell r="I689">
            <v>1.2140343004950241E-4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0.36602554109760554</v>
          </cell>
          <cell r="F690">
            <v>0.36600381114289465</v>
          </cell>
          <cell r="G690">
            <v>0.36600977607835933</v>
          </cell>
          <cell r="H690">
            <v>2.0061340480998904E-4</v>
          </cell>
          <cell r="I690">
            <v>1.5284678102465358E-4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1.99063438825683E-2</v>
          </cell>
          <cell r="F691">
            <v>1.2192112100918799E-8</v>
          </cell>
          <cell r="G691">
            <v>1.9120863326326701E-8</v>
          </cell>
          <cell r="H691">
            <v>1.0785015930514401E-5</v>
          </cell>
          <cell r="I691">
            <v>4.1199632936967801E-7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1.99063438825683E-2</v>
          </cell>
          <cell r="F692">
            <v>1.9906356074680401E-2</v>
          </cell>
          <cell r="G692">
            <v>1.99063751955438E-2</v>
          </cell>
          <cell r="H692">
            <v>1.08709848208289E-5</v>
          </cell>
          <cell r="I692">
            <v>8.2689708646737903E-6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1.0770067906373511E-4</v>
          </cell>
          <cell r="H693">
            <v>2.9655628959655053E-4</v>
          </cell>
          <cell r="I693">
            <v>2.2996961394086969E-4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1.075558321656029E-4</v>
          </cell>
          <cell r="H694">
            <v>2.9648996830820287E-4</v>
          </cell>
          <cell r="I694">
            <v>2.3049470583657133E-4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2.1525651122933801E-4</v>
          </cell>
          <cell r="H695">
            <v>5.9304625790475339E-4</v>
          </cell>
          <cell r="I695">
            <v>4.6046431977744107E-4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1.2874901531210708E-3</v>
          </cell>
          <cell r="I696">
            <v>1.4799618651677468E-3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1.2874901531210708E-3</v>
          </cell>
          <cell r="I697">
            <v>1.4799618651677468E-3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1.33599007325559E-4</v>
          </cell>
          <cell r="I698">
            <v>8.0938899885241102E-5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1.3365784782162101E-4</v>
          </cell>
          <cell r="I699">
            <v>1.2669939843819799E-4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8.9387957069126577E-5</v>
          </cell>
          <cell r="H700">
            <v>1.6628284221939423E-4</v>
          </cell>
          <cell r="I700">
            <v>1.3628710480455877E-4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7.6965688556078615E-5</v>
          </cell>
          <cell r="H701">
            <v>1.3620873792615868E-4</v>
          </cell>
          <cell r="I701">
            <v>1.0620664205654556E-4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9.4039124360449492E-6</v>
          </cell>
          <cell r="H702">
            <v>3.0664615727053898E-7</v>
          </cell>
          <cell r="I702">
            <v>1.28230516968959E-7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9.4039124360449492E-6</v>
          </cell>
          <cell r="H703">
            <v>1.7527893775019622E-5</v>
          </cell>
          <cell r="I703">
            <v>1.4318390375154459E-5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1.3170389617828722</v>
          </cell>
          <cell r="E704">
            <v>1.4633765105602554</v>
          </cell>
          <cell r="F704">
            <v>1.3734919546461559</v>
          </cell>
          <cell r="G704">
            <v>1.4755668075533885</v>
          </cell>
          <cell r="H704">
            <v>1.5312958700032986</v>
          </cell>
          <cell r="I704">
            <v>1.4941985084266864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1.7104402101076259</v>
          </cell>
          <cell r="E705">
            <v>1.8955654281868595</v>
          </cell>
          <cell r="F705">
            <v>1.772247683414395</v>
          </cell>
          <cell r="G705">
            <v>1.8917523173761399</v>
          </cell>
          <cell r="H705">
            <v>1.9383492025358213</v>
          </cell>
          <cell r="I705">
            <v>1.8913905169958058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3.2650114512994897E-2</v>
          </cell>
          <cell r="F706">
            <v>1.8176427261009299E-2</v>
          </cell>
          <cell r="G706">
            <v>1.9197253535313898E-2</v>
          </cell>
          <cell r="H706">
            <v>1.6453451515381499E-2</v>
          </cell>
          <cell r="I706">
            <v>3.4447015424133802E-2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0.16412657294249375</v>
          </cell>
          <cell r="F707">
            <v>0.11975103030794008</v>
          </cell>
          <cell r="G707">
            <v>0.11441043315190788</v>
          </cell>
          <cell r="H707">
            <v>0.13697366266474301</v>
          </cell>
          <cell r="I707">
            <v>0.14488537423693798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2.6048819847999727E-4</v>
          </cell>
          <cell r="F708">
            <v>2.6041546343794531E-4</v>
          </cell>
          <cell r="G708">
            <v>2.604407768573673E-4</v>
          </cell>
          <cell r="H708">
            <v>2.6060635152181484E-4</v>
          </cell>
          <cell r="I708">
            <v>1.513636840986381E-4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2.6048819847999727E-4</v>
          </cell>
          <cell r="F709">
            <v>2.6041546343794531E-4</v>
          </cell>
          <cell r="G709">
            <v>2.604407768573673E-4</v>
          </cell>
          <cell r="H709">
            <v>2.6060635152181484E-4</v>
          </cell>
          <cell r="I709">
            <v>1.513636840986381E-4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2.0974126808159499E-5</v>
          </cell>
          <cell r="H710">
            <v>1.1218722639391301E-8</v>
          </cell>
          <cell r="I710">
            <v>2.0522144399190398E-8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2.0974126808159499E-5</v>
          </cell>
          <cell r="F711">
            <v>2.0974126808159499E-5</v>
          </cell>
          <cell r="G711">
            <v>2.0974126808159499E-5</v>
          </cell>
          <cell r="H711">
            <v>2.0985345530798899E-5</v>
          </cell>
          <cell r="I711">
            <v>1.21569052827342E-5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1.3696199723330826E-5</v>
          </cell>
          <cell r="F712">
            <v>1.3721809330960099E-5</v>
          </cell>
          <cell r="G712">
            <v>1.376792223086859E-5</v>
          </cell>
          <cell r="H712">
            <v>7.915216663637416E-6</v>
          </cell>
          <cell r="I712">
            <v>4.4664470664915074E-6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8.0088069131175634E-5</v>
          </cell>
          <cell r="F713">
            <v>8.023747709015861E-5</v>
          </cell>
          <cell r="G713">
            <v>8.0448594494959513E-5</v>
          </cell>
          <cell r="H713">
            <v>4.9599797077150625E-5</v>
          </cell>
          <cell r="I713">
            <v>3.2390559143554814E-5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9.3886854692811373E-5</v>
          </cell>
          <cell r="F714">
            <v>9.4062004917896705E-5</v>
          </cell>
          <cell r="G714">
            <v>9.4309496826775285E-5</v>
          </cell>
          <cell r="H714">
            <v>5.8145601354779578E-5</v>
          </cell>
          <cell r="I714">
            <v>3.7971295259334173E-5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5.0559216474811499E-6</v>
          </cell>
          <cell r="F715">
            <v>1.36480594779859E-8</v>
          </cell>
          <cell r="G715">
            <v>1.6778626132732601E-8</v>
          </cell>
          <cell r="H715">
            <v>1.55325580897464E-6</v>
          </cell>
          <cell r="I715">
            <v>2.3421633356985701E-7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5.0559216474811499E-6</v>
          </cell>
          <cell r="F716">
            <v>5.0695697069591299E-6</v>
          </cell>
          <cell r="G716">
            <v>5.0863483330918698E-6</v>
          </cell>
          <cell r="H716">
            <v>3.1182012937604302E-6</v>
          </cell>
          <cell r="I716">
            <v>2.0175598425568401E-6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1.8770707215729161</v>
          </cell>
          <cell r="E717">
            <v>2.1600826627000274</v>
          </cell>
          <cell r="F717">
            <v>2.1597640606823778</v>
          </cell>
          <cell r="G717">
            <v>2.225275475711979</v>
          </cell>
          <cell r="H717">
            <v>2.2703834384365269</v>
          </cell>
          <cell r="I717">
            <v>2.1760173459469048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1.8770707215729161</v>
          </cell>
          <cell r="E718">
            <v>2.1600826627000274</v>
          </cell>
          <cell r="F718">
            <v>2.1597640606823778</v>
          </cell>
          <cell r="G718">
            <v>2.225275475711979</v>
          </cell>
          <cell r="H718">
            <v>2.2703834384365269</v>
          </cell>
          <cell r="I718">
            <v>2.1760173459469048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2.0856341350810168</v>
          </cell>
          <cell r="E719">
            <v>2.4000918474444775</v>
          </cell>
          <cell r="F719">
            <v>2.3997378452026417</v>
          </cell>
          <cell r="G719">
            <v>2.4725283063466446</v>
          </cell>
          <cell r="H719">
            <v>2.5226482649294777</v>
          </cell>
          <cell r="I719">
            <v>2.4177970510521165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1.4694128613532999E-4</v>
          </cell>
          <cell r="E720">
            <v>2.3645533141667299E-2</v>
          </cell>
          <cell r="F720">
            <v>1.11704587914895E-6</v>
          </cell>
          <cell r="G720">
            <v>7.6417133274891804E-3</v>
          </cell>
          <cell r="H720">
            <v>4.5210774400725101E-2</v>
          </cell>
          <cell r="I720">
            <v>9.96268388925272E-2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0.15065780941032933</v>
          </cell>
          <cell r="E721">
            <v>0.17430329357795077</v>
          </cell>
          <cell r="F721">
            <v>0.17430400733662815</v>
          </cell>
          <cell r="G721">
            <v>0.18194536371800038</v>
          </cell>
          <cell r="H721">
            <v>0.18946824697573367</v>
          </cell>
          <cell r="I721">
            <v>0.19124979178261883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1.1081303722120757</v>
          </cell>
          <cell r="E722">
            <v>1.40079263564117</v>
          </cell>
          <cell r="F722">
            <v>2.3959270879108114</v>
          </cell>
          <cell r="G722">
            <v>3.8673551225249363</v>
          </cell>
          <cell r="H722">
            <v>3.8684379500199451</v>
          </cell>
          <cell r="I722">
            <v>5.2507265592195758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0.35966812723941094</v>
          </cell>
          <cell r="E723">
            <v>0.45106286619693725</v>
          </cell>
          <cell r="F723">
            <v>0.76245778829297983</v>
          </cell>
          <cell r="G723">
            <v>1.2071275892807645</v>
          </cell>
          <cell r="H723">
            <v>1.1628967866785884</v>
          </cell>
          <cell r="I723">
            <v>1.5222411109154772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1.1081303722120757</v>
          </cell>
          <cell r="E724">
            <v>1.40079263564117</v>
          </cell>
          <cell r="F724">
            <v>2.3959270879108114</v>
          </cell>
          <cell r="G724">
            <v>3.8673551225249363</v>
          </cell>
          <cell r="H724">
            <v>3.8684379500199451</v>
          </cell>
          <cell r="I724">
            <v>5.2507265592195758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1.59635624442367E-2</v>
          </cell>
          <cell r="F725">
            <v>5.4106462012238399E-2</v>
          </cell>
          <cell r="G725">
            <v>8.0005309898167495E-2</v>
          </cell>
          <cell r="H725">
            <v>9.41103188802416E-2</v>
          </cell>
          <cell r="I725">
            <v>0.198392841079954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7.622660991642588E-2</v>
          </cell>
          <cell r="F726">
            <v>0.1303328620634715</v>
          </cell>
          <cell r="G726">
            <v>0.21033783850883192</v>
          </cell>
          <cell r="H726">
            <v>0.21142404915674531</v>
          </cell>
          <cell r="I726">
            <v>0.28914774611167787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2.2532681603784607E-5</v>
          </cell>
          <cell r="F727">
            <v>2.2507816724050592E-5</v>
          </cell>
          <cell r="G727">
            <v>2.2515732323813909E-5</v>
          </cell>
          <cell r="H727">
            <v>2.263194922924656E-5</v>
          </cell>
          <cell r="I727">
            <v>1.3456212624558425E-5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2.2532681603784607E-5</v>
          </cell>
          <cell r="F728">
            <v>2.2507816724050592E-5</v>
          </cell>
          <cell r="G728">
            <v>2.2515732323813909E-5</v>
          </cell>
          <cell r="H728">
            <v>2.263194922924656E-5</v>
          </cell>
          <cell r="I728">
            <v>1.3456212624558425E-5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1.7528500151684499E-6</v>
          </cell>
          <cell r="I729">
            <v>1.1188079530263699E-8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1.7528500151684499E-6</v>
          </cell>
          <cell r="F730">
            <v>1.7528500151684499E-6</v>
          </cell>
          <cell r="G730">
            <v>1.7528500151684499E-6</v>
          </cell>
          <cell r="H730">
            <v>1.7528500151684499E-6</v>
          </cell>
          <cell r="I730">
            <v>1.0245124874719401E-6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4.7439190097807522</v>
          </cell>
          <cell r="E731">
            <v>3.6870393011566676</v>
          </cell>
          <cell r="F731">
            <v>2.87577647995291</v>
          </cell>
          <cell r="G731">
            <v>2.8445254442348142</v>
          </cell>
          <cell r="H731">
            <v>2.033186314388391</v>
          </cell>
          <cell r="I731">
            <v>0.86295689914892404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4.7439190097807522</v>
          </cell>
          <cell r="E732">
            <v>3.6870393011566676</v>
          </cell>
          <cell r="F732">
            <v>2.87577647995291</v>
          </cell>
          <cell r="G732">
            <v>2.8445254442348142</v>
          </cell>
          <cell r="H732">
            <v>2.033186314388391</v>
          </cell>
          <cell r="I732">
            <v>0.86295689914892404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6.5887764024732682</v>
          </cell>
          <cell r="E733">
            <v>5.1208879182731479</v>
          </cell>
          <cell r="F733">
            <v>3.9941339999345957</v>
          </cell>
          <cell r="G733">
            <v>3.9507297836594644</v>
          </cell>
          <cell r="H733">
            <v>2.8238698810949892</v>
          </cell>
          <cell r="I733">
            <v>1.1985512488179515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2.27311116519037E-7</v>
          </cell>
          <cell r="E734">
            <v>1.78168082656465E-7</v>
          </cell>
          <cell r="F734">
            <v>1.8998578176903899E-7</v>
          </cell>
          <cell r="G734">
            <v>1.9530838247105101E-7</v>
          </cell>
          <cell r="H734">
            <v>3.1621680422882902E-2</v>
          </cell>
          <cell r="I734">
            <v>5.6508517279601402E-8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0.33507200626610956</v>
          </cell>
          <cell r="E735">
            <v>0.3350672167104341</v>
          </cell>
          <cell r="F735">
            <v>0.33506335105702695</v>
          </cell>
          <cell r="G735">
            <v>0.33506192688460379</v>
          </cell>
          <cell r="H735">
            <v>0.14383455435927892</v>
          </cell>
          <cell r="I735">
            <v>7.0412083887981397E-2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5.2769669378897127E-6</v>
          </cell>
          <cell r="F736">
            <v>5.2432912707428794E-6</v>
          </cell>
          <cell r="G736">
            <v>5.2099841273739521E-6</v>
          </cell>
          <cell r="H736">
            <v>5.2818628812542061E-6</v>
          </cell>
          <cell r="I736">
            <v>2.6380333505820959E-6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5.2769669378897127E-6</v>
          </cell>
          <cell r="F737">
            <v>5.2432912707428794E-6</v>
          </cell>
          <cell r="G737">
            <v>5.2099841273739521E-6</v>
          </cell>
          <cell r="H737">
            <v>5.2818628812542061E-6</v>
          </cell>
          <cell r="I737">
            <v>2.6380333505820959E-6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3.8870349288768502E-7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3.8870349288768502E-7</v>
          </cell>
          <cell r="F739">
            <v>3.8870349288768502E-7</v>
          </cell>
          <cell r="G739">
            <v>3.8870349288768502E-7</v>
          </cell>
          <cell r="H739">
            <v>3.8870349288768502E-7</v>
          </cell>
          <cell r="I739">
            <v>2.24709891540507E-7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E740">
            <v>2.3421846568477191E-6</v>
          </cell>
          <cell r="F740">
            <v>8.3239770672987589E-6</v>
          </cell>
          <cell r="G740">
            <v>4.2690268810302244E-5</v>
          </cell>
          <cell r="H740">
            <v>5.8773128450842992E-4</v>
          </cell>
          <cell r="I740">
            <v>7.3944467052777228E-6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G741">
            <v>4.5418413379051522E-7</v>
          </cell>
          <cell r="H741">
            <v>1.8088745614260894E-6</v>
          </cell>
          <cell r="I741">
            <v>9.4260314003669224E-7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E742">
            <v>8.9743765817633739E-4</v>
          </cell>
          <cell r="F742">
            <v>1.2641471998142504E-3</v>
          </cell>
          <cell r="G742">
            <v>1.3095472094385508E-3</v>
          </cell>
          <cell r="H742">
            <v>1.0720583009929375E-3</v>
          </cell>
          <cell r="I742">
            <v>6.8045281576201806E-4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E743">
            <v>9.008528987668338E-4</v>
          </cell>
          <cell r="F743">
            <v>1.2738817389690254E-3</v>
          </cell>
          <cell r="G743">
            <v>1.3540942213430801E-3</v>
          </cell>
          <cell r="H743">
            <v>1.6629802587820367E-3</v>
          </cell>
          <cell r="I743">
            <v>6.9011683717042506E-4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2267.7887123872702</v>
          </cell>
          <cell r="E744">
            <v>2050.22310033756</v>
          </cell>
          <cell r="F744">
            <v>1968.39136898682</v>
          </cell>
          <cell r="G744">
            <v>1390.7062136668401</v>
          </cell>
          <cell r="H744">
            <v>462.22115274760699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30.256634979916395</v>
          </cell>
          <cell r="E745">
            <v>27.353893965282669</v>
          </cell>
          <cell r="F745">
            <v>26.262173222136578</v>
          </cell>
          <cell r="G745">
            <v>18.554780874836034</v>
          </cell>
          <cell r="H745">
            <v>6.1671666870934505</v>
          </cell>
          <cell r="I745">
            <v>0.85206232194914733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30.770538838361826</v>
          </cell>
          <cell r="E746">
            <v>27.81849525559787</v>
          </cell>
          <cell r="F746">
            <v>26.708159687745166</v>
          </cell>
          <cell r="G746">
            <v>18.869826508369627</v>
          </cell>
          <cell r="H746">
            <v>6.2716574321249317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7.2327465847813857E-5</v>
          </cell>
          <cell r="G747">
            <v>1.0439782705223313E-4</v>
          </cell>
          <cell r="H747">
            <v>2.5780687550776396E-4</v>
          </cell>
          <cell r="I747">
            <v>0.86653383546587348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9.2701246986578205</v>
          </cell>
          <cell r="E748">
            <v>9.2701039190781902</v>
          </cell>
          <cell r="F748">
            <v>6.6151343491213599E-2</v>
          </cell>
          <cell r="G748">
            <v>3.3561013478131202E-2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0.10000134518508978</v>
          </cell>
          <cell r="E749">
            <v>0.10000112102565469</v>
          </cell>
          <cell r="F749">
            <v>7.136067259030603E-4</v>
          </cell>
          <cell r="G749">
            <v>3.6203898034661538E-4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0.10000134518508978</v>
          </cell>
          <cell r="E750">
            <v>0.10000112102565469</v>
          </cell>
          <cell r="F750">
            <v>7.136067259030603E-4</v>
          </cell>
          <cell r="G750">
            <v>3.6203898034661538E-4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2.1124788015665195E-4</v>
          </cell>
          <cell r="H751">
            <v>3.3212224295194829E-4</v>
          </cell>
          <cell r="I751">
            <v>8.2502374029333402E-5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2.1109261916457694E-4</v>
          </cell>
          <cell r="H752">
            <v>3.3128839930869847E-4</v>
          </cell>
          <cell r="I752">
            <v>8.2470749882328665E-5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4.223404993212283E-4</v>
          </cell>
          <cell r="H753">
            <v>6.6341064226064638E-4</v>
          </cell>
          <cell r="I753">
            <v>1.6497312391166194E-4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1.2445323437155239E-7</v>
          </cell>
          <cell r="E754">
            <v>1.8002972077313451E-7</v>
          </cell>
          <cell r="F754">
            <v>6.0082181961995523E-2</v>
          </cell>
          <cell r="G754">
            <v>5.6688299023270695E-2</v>
          </cell>
          <cell r="H754">
            <v>0.10112223997586353</v>
          </cell>
          <cell r="I754">
            <v>9.4962370741873803E-2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F755">
            <v>6.0086187588897527E-2</v>
          </cell>
          <cell r="G755">
            <v>5.6691605960648747E-2</v>
          </cell>
          <cell r="H755">
            <v>0.10112994073671731</v>
          </cell>
          <cell r="I755">
            <v>9.4968627063055325E-2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2.5353123126699E-3</v>
          </cell>
          <cell r="E756">
            <v>8.6249520910883504E-3</v>
          </cell>
          <cell r="F756">
            <v>2.8973688148576598E-8</v>
          </cell>
          <cell r="G756">
            <v>1.6783789846915599E-8</v>
          </cell>
          <cell r="H756">
            <v>9.8535134374527593E-3</v>
          </cell>
          <cell r="I756">
            <v>5.0141887860102596E-3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2.5353123126699E-3</v>
          </cell>
          <cell r="E757">
            <v>1.11602644037582E-2</v>
          </cell>
          <cell r="F757">
            <v>1.11602933774464E-2</v>
          </cell>
          <cell r="G757">
            <v>1.1160310161236199E-2</v>
          </cell>
          <cell r="H757">
            <v>1.5576712399495899E-2</v>
          </cell>
          <cell r="I757">
            <v>1.45860893454627E-2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7.120001021753299</v>
          </cell>
          <cell r="E758">
            <v>7.6289068488853991</v>
          </cell>
          <cell r="F758">
            <v>7.3111253410140034</v>
          </cell>
          <cell r="G758">
            <v>8.3794302728832548</v>
          </cell>
          <cell r="H758">
            <v>10.299361136736676</v>
          </cell>
          <cell r="I758">
            <v>12.609225704247621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7.7403368013171354</v>
          </cell>
          <cell r="E759">
            <v>8.2914018019021878</v>
          </cell>
          <cell r="F759">
            <v>7.9428928870550051</v>
          </cell>
          <cell r="G759">
            <v>9.0975369763569631</v>
          </cell>
          <cell r="H759">
            <v>11.167344360994798</v>
          </cell>
          <cell r="I759">
            <v>13.653973980042251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0.79547236415837597</v>
          </cell>
          <cell r="E760">
            <v>1.10407180015509E-8</v>
          </cell>
          <cell r="F760">
            <v>1.26180017757035E-8</v>
          </cell>
          <cell r="G760">
            <v>1.4545565423515E-8</v>
          </cell>
          <cell r="H760">
            <v>2.7288550847363901E-8</v>
          </cell>
          <cell r="I760">
            <v>3.9487602333893097E-8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0.79547236415837597</v>
          </cell>
          <cell r="E761">
            <v>0.79547237519909397</v>
          </cell>
          <cell r="F761">
            <v>0.79547238781709595</v>
          </cell>
          <cell r="G761">
            <v>0.79547240236266104</v>
          </cell>
          <cell r="H761">
            <v>0.79547245093678298</v>
          </cell>
          <cell r="I761">
            <v>0.79547249042438595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5.7278235403318458E-4</v>
          </cell>
          <cell r="H762">
            <v>1.9252890501141842</v>
          </cell>
          <cell r="I762">
            <v>8.3634322008379058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5.7714603225627508E-4</v>
          </cell>
          <cell r="H763">
            <v>1.9399566491454421</v>
          </cell>
          <cell r="I763">
            <v>8.4271480725090786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7.5558753715558306E-5</v>
          </cell>
          <cell r="H764">
            <v>2.98303409883804E-3</v>
          </cell>
          <cell r="I764">
            <v>0.25911120891304501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7.5558753715558306E-5</v>
          </cell>
          <cell r="H765">
            <v>0.104239900997414</v>
          </cell>
          <cell r="I765">
            <v>0.36335110991045799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G766">
            <v>7.3470815581533171E-4</v>
          </cell>
          <cell r="H766">
            <v>1.3702923939562233E-3</v>
          </cell>
          <cell r="I766">
            <v>3.7599058395931025E-4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G767">
            <v>6.4563999721294136E-5</v>
          </cell>
          <cell r="H767">
            <v>2.6225338569095302E-4</v>
          </cell>
          <cell r="I767">
            <v>2.6824316036271581E-5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G768">
            <v>1.0489928052377161E-7</v>
          </cell>
          <cell r="H768">
            <v>1.6212893760445821E-6</v>
          </cell>
          <cell r="I768">
            <v>2.5071206713205353E-7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G769">
            <v>8.0079114003510355E-4</v>
          </cell>
          <cell r="H769">
            <v>1.6357310146951618E-3</v>
          </cell>
          <cell r="I769">
            <v>4.0454258206054736E-4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2.6569014906818303E-2</v>
          </cell>
          <cell r="F770">
            <v>6.477047706088844E-2</v>
          </cell>
          <cell r="G770">
            <v>0.10795427131431182</v>
          </cell>
          <cell r="H770">
            <v>0.15260522217443917</v>
          </cell>
          <cell r="I770">
            <v>5.9453354104074561E-2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2.6569014906818303E-2</v>
          </cell>
          <cell r="F771">
            <v>6.477047706088844E-2</v>
          </cell>
          <cell r="G771">
            <v>0.10795427131431182</v>
          </cell>
          <cell r="H771">
            <v>0.15260522217443917</v>
          </cell>
          <cell r="I771">
            <v>5.9453354104074561E-2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3.6901409592803212E-2</v>
          </cell>
          <cell r="F772">
            <v>8.9958995917900644E-2</v>
          </cell>
          <cell r="G772">
            <v>0.14993648793654421</v>
          </cell>
          <cell r="H772">
            <v>0.21195169746449885</v>
          </cell>
          <cell r="I772">
            <v>8.2574102922325796E-2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2.20238169497572E-3</v>
          </cell>
          <cell r="F773">
            <v>5.6729697986363601E-3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2.20238169497572E-3</v>
          </cell>
          <cell r="F774">
            <v>7.8753158754064287E-3</v>
          </cell>
          <cell r="G774">
            <v>7.8752585227711541E-3</v>
          </cell>
          <cell r="H774">
            <v>1.1355359083840461E-2</v>
          </cell>
          <cell r="I774">
            <v>4.3782803610092486E-3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6.1003315121210377E-4</v>
          </cell>
          <cell r="F775">
            <v>1.171278926577381E-3</v>
          </cell>
          <cell r="G775">
            <v>1.1718595108999939E-3</v>
          </cell>
          <cell r="H775">
            <v>7.8724579938886763E-2</v>
          </cell>
          <cell r="I775">
            <v>5.7286680317579483E-2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6.1021552261103138E-4</v>
          </cell>
          <cell r="F776">
            <v>1.1700247410913287E-3</v>
          </cell>
          <cell r="G776">
            <v>1.1650101886899584E-3</v>
          </cell>
          <cell r="H776">
            <v>7.4202068046172034E-2</v>
          </cell>
          <cell r="I776">
            <v>5.6365597673073933E-2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1.2202486738231353E-3</v>
          </cell>
          <cell r="F777">
            <v>2.3413036676687093E-3</v>
          </cell>
          <cell r="G777">
            <v>2.3368696995899507E-3</v>
          </cell>
          <cell r="H777">
            <v>0.15292664798505876</v>
          </cell>
          <cell r="I777">
            <v>0.11365227799065336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4514.4821421013803</v>
          </cell>
          <cell r="E778">
            <v>3846.5256950361099</v>
          </cell>
          <cell r="F778">
            <v>3290.9246488751901</v>
          </cell>
          <cell r="G778">
            <v>3169.3863629666298</v>
          </cell>
          <cell r="H778">
            <v>1907.05989840798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60.231818577632538</v>
          </cell>
          <cell r="E779">
            <v>51.320003164255233</v>
          </cell>
          <cell r="F779">
            <v>43.907294459045879</v>
          </cell>
          <cell r="G779">
            <v>42.285770297714329</v>
          </cell>
          <cell r="H779">
            <v>25.444073587244553</v>
          </cell>
          <cell r="I779">
            <v>7.2255158774807361E-4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61.254845890113764</v>
          </cell>
          <cell r="E780">
            <v>52.19166479017791</v>
          </cell>
          <cell r="F780">
            <v>44.652980310382524</v>
          </cell>
          <cell r="G780">
            <v>43.003885521935317</v>
          </cell>
          <cell r="H780">
            <v>25.875982339321332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7.2157691349430443E-5</v>
          </cell>
          <cell r="G781">
            <v>1.0146985025908977E-4</v>
          </cell>
          <cell r="H781">
            <v>2.5455923034737698E-4</v>
          </cell>
          <cell r="I781">
            <v>7.3399800947529807E-4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1.4243084954617919</v>
          </cell>
          <cell r="E782">
            <v>1.5427982738140995</v>
          </cell>
          <cell r="F782">
            <v>1.5886200088697668</v>
          </cell>
          <cell r="G782">
            <v>1.3312610198504746</v>
          </cell>
          <cell r="H782">
            <v>0.86781334936635723</v>
          </cell>
          <cell r="I782">
            <v>1.827854588158274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3.5532254247755017E-2</v>
          </cell>
          <cell r="F783">
            <v>9.9307521885889219E-2</v>
          </cell>
          <cell r="G783">
            <v>0.17616365478962526</v>
          </cell>
          <cell r="H783">
            <v>0.27479899772127081</v>
          </cell>
          <cell r="I783">
            <v>0.93372082820769975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1.4243084954617919</v>
          </cell>
          <cell r="E784">
            <v>1.5783305280618536</v>
          </cell>
          <cell r="F784">
            <v>1.6879275307556563</v>
          </cell>
          <cell r="G784">
            <v>1.5074246746400992</v>
          </cell>
          <cell r="H784">
            <v>1.1426123470876284</v>
          </cell>
          <cell r="I784">
            <v>2.7615754163659765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1.209061937410287E-4</v>
          </cell>
          <cell r="H785">
            <v>2.8416587333605003E-4</v>
          </cell>
          <cell r="I785">
            <v>2.2517494468488451E-4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H786">
            <v>2.0014604032911399E-8</v>
          </cell>
          <cell r="I786">
            <v>2.0475807460410799E-8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1.2202607106112355E-4</v>
          </cell>
          <cell r="H787">
            <v>2.8557733192997284E-4</v>
          </cell>
          <cell r="I787">
            <v>2.2663252908248314E-4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0.24534744690797156</v>
          </cell>
          <cell r="E788">
            <v>0.31293552808497233</v>
          </cell>
          <cell r="F788">
            <v>0.26231691027426657</v>
          </cell>
          <cell r="G788">
            <v>0.95424169654397328</v>
          </cell>
          <cell r="H788">
            <v>0.88977390138431534</v>
          </cell>
          <cell r="I788">
            <v>2.5241887914979329E-3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0.34905059647640474</v>
          </cell>
          <cell r="E789">
            <v>0.31293988458337429</v>
          </cell>
          <cell r="F789">
            <v>0.26237414310714624</v>
          </cell>
          <cell r="G789">
            <v>0.92514513413896315</v>
          </cell>
          <cell r="H789">
            <v>0.86659569413536008</v>
          </cell>
          <cell r="I789">
            <v>2.5251086604320856E-3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0.59439804338437618</v>
          </cell>
          <cell r="E790">
            <v>0.62587541266834601</v>
          </cell>
          <cell r="F790">
            <v>0.5246910533814132</v>
          </cell>
          <cell r="G790">
            <v>1.8793868306829364</v>
          </cell>
          <cell r="H790">
            <v>1.7563695955196743</v>
          </cell>
          <cell r="I790">
            <v>5.0492974519300198E-3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2.01145389977138</v>
          </cell>
          <cell r="E791">
            <v>3.788724256737988</v>
          </cell>
          <cell r="F791">
            <v>3.859784611978935</v>
          </cell>
          <cell r="G791">
            <v>4.0913673853412238</v>
          </cell>
          <cell r="H791">
            <v>3.5661498771393587</v>
          </cell>
          <cell r="I791">
            <v>3.2047041168873323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2.01145389977138</v>
          </cell>
          <cell r="E792">
            <v>3.788724256737988</v>
          </cell>
          <cell r="F792">
            <v>3.859784611978935</v>
          </cell>
          <cell r="G792">
            <v>4.0913673853412238</v>
          </cell>
          <cell r="H792">
            <v>3.5661498771393587</v>
          </cell>
          <cell r="I792">
            <v>3.2047041168873323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2.0317716159306869</v>
          </cell>
          <cell r="E793">
            <v>3.8269941987252403</v>
          </cell>
          <cell r="F793">
            <v>3.8987723353322581</v>
          </cell>
          <cell r="G793">
            <v>4.1326943286275037</v>
          </cell>
          <cell r="H793">
            <v>3.6021715930700613</v>
          </cell>
          <cell r="I793">
            <v>3.2370748655427608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E794">
            <v>1.54720232964226E-8</v>
          </cell>
          <cell r="F794">
            <v>1.06139367144271E-8</v>
          </cell>
          <cell r="G794">
            <v>1.12396567548169E-8</v>
          </cell>
          <cell r="H794">
            <v>1.7904944848793799E-8</v>
          </cell>
          <cell r="I794">
            <v>2.7117061619172399E-8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0.31562546711168799</v>
          </cell>
          <cell r="E795">
            <v>0.31562548258371126</v>
          </cell>
          <cell r="F795">
            <v>0.31562549319764799</v>
          </cell>
          <cell r="G795">
            <v>0.31562550443730475</v>
          </cell>
          <cell r="H795">
            <v>0.31562553989973879</v>
          </cell>
          <cell r="I795">
            <v>0.31562556701680039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3.5170566769171674</v>
          </cell>
          <cell r="E796">
            <v>4.849260428869699</v>
          </cell>
          <cell r="F796">
            <v>9.5939994571334921</v>
          </cell>
          <cell r="G796">
            <v>12.260958542952576</v>
          </cell>
          <cell r="H796">
            <v>29.940613527094367</v>
          </cell>
          <cell r="I796">
            <v>41.823673408194651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8.9732279036256412E-4</v>
          </cell>
          <cell r="E797">
            <v>5.7649442586164715E-4</v>
          </cell>
          <cell r="F797">
            <v>5.0415976725917851E-4</v>
          </cell>
          <cell r="G797">
            <v>4.5536363670055556E-2</v>
          </cell>
          <cell r="H797">
            <v>9.1598718426713468</v>
          </cell>
          <cell r="I797">
            <v>20.776769278653571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4.849835763491761</v>
          </cell>
          <cell r="F798">
            <v>9.5945036169007469</v>
          </cell>
          <cell r="G798">
            <v>12.306494906622625</v>
          </cell>
          <cell r="H798">
            <v>39.100485369765742</v>
          </cell>
          <cell r="I798">
            <v>62.600442686848197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8.5743684365818087</v>
          </cell>
          <cell r="E799">
            <v>9.3690471460980049</v>
          </cell>
          <cell r="F799">
            <v>8.5630874113839734</v>
          </cell>
          <cell r="G799">
            <v>6.6551500955354168</v>
          </cell>
          <cell r="H799">
            <v>3.1472782470526117</v>
          </cell>
          <cell r="I799">
            <v>0.52239176662128195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8.5743684365818087</v>
          </cell>
          <cell r="E800">
            <v>9.3690471460980049</v>
          </cell>
          <cell r="F800">
            <v>8.5630874113839734</v>
          </cell>
          <cell r="G800">
            <v>6.6551500955354168</v>
          </cell>
          <cell r="H800">
            <v>3.1472782470526117</v>
          </cell>
          <cell r="I800">
            <v>0.52239176662128195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5.4977492350361368E-2</v>
          </cell>
          <cell r="I801">
            <v>1031.8743294591668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-5.4977492350361402E-2</v>
          </cell>
          <cell r="I802">
            <v>-1031.87432945917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1.1642292497723591E-4</v>
          </cell>
          <cell r="I803">
            <v>2.1851456388547077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4.5275581935591718E-5</v>
          </cell>
          <cell r="I804">
            <v>0.84977885955460697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0.14622210289489601</v>
          </cell>
          <cell r="I805">
            <v>2286.8672711847198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0.14622210289489601</v>
          </cell>
          <cell r="I806">
            <v>2287.0134932876199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3.7003734570405369E-4</v>
          </cell>
          <cell r="H807">
            <v>8.5572544027534623E-4</v>
          </cell>
          <cell r="I807">
            <v>6.6075349252203155E-4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3.7003734570405369E-4</v>
          </cell>
          <cell r="H808">
            <v>8.5572544027534623E-4</v>
          </cell>
          <cell r="I808">
            <v>6.6075349252203155E-4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2.5289481116421599E-5</v>
          </cell>
          <cell r="H809">
            <v>4.7594834371013997E-5</v>
          </cell>
          <cell r="I809">
            <v>1.9123588443084901E-5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2.5289481116421599E-5</v>
          </cell>
          <cell r="H810">
            <v>5.1358569187444998E-5</v>
          </cell>
          <cell r="I810">
            <v>3.5425830450435097E-5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1.4100654105071764</v>
          </cell>
          <cell r="E811">
            <v>1.5273702910759575</v>
          </cell>
          <cell r="F811">
            <v>1.5727338087810701</v>
          </cell>
          <cell r="G811">
            <v>1.3179484096519691</v>
          </cell>
          <cell r="H811">
            <v>0.8591352158726937</v>
          </cell>
          <cell r="I811">
            <v>1.8095760422766916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1.4243084954617919</v>
          </cell>
          <cell r="E812">
            <v>1.5427982738140995</v>
          </cell>
          <cell r="F812">
            <v>1.5886200088697668</v>
          </cell>
          <cell r="G812">
            <v>1.3312610198504746</v>
          </cell>
          <cell r="H812">
            <v>0.86781334936635723</v>
          </cell>
          <cell r="I812">
            <v>1.827854588158274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1.4100654105071764</v>
          </cell>
          <cell r="E813">
            <v>1.5273702910759575</v>
          </cell>
          <cell r="F813">
            <v>1.5727338087810701</v>
          </cell>
          <cell r="G813">
            <v>1.3179484096519691</v>
          </cell>
          <cell r="H813">
            <v>0.8591352158726937</v>
          </cell>
          <cell r="I813">
            <v>1.8095760422766916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E814">
            <v>2.6807546431195001E-2</v>
          </cell>
          <cell r="F814">
            <v>3.71699811798199E-2</v>
          </cell>
          <cell r="G814">
            <v>2.64032381972228E-2</v>
          </cell>
          <cell r="H814">
            <v>3.7435493649515802E-2</v>
          </cell>
          <cell r="I814">
            <v>0.13109702762461201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0.109139687579039</v>
          </cell>
          <cell r="E815">
            <v>0.1209437504915697</v>
          </cell>
          <cell r="F815">
            <v>0.12940779730827412</v>
          </cell>
          <cell r="G815">
            <v>0.115532513148473</v>
          </cell>
          <cell r="H815">
            <v>8.7782382761511596E-2</v>
          </cell>
          <cell r="I815">
            <v>0.16524488460721398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2.9541795192896786E-4</v>
          </cell>
          <cell r="H816">
            <v>7.2302628972036292E-4</v>
          </cell>
          <cell r="I816">
            <v>6.2814036331635564E-4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2.9766856051434979E-4</v>
          </cell>
          <cell r="H817">
            <v>7.2853458454292207E-4</v>
          </cell>
          <cell r="I817">
            <v>6.329257803340888E-4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2.8945127397997399E-5</v>
          </cell>
          <cell r="H818">
            <v>1.51842529009795E-6</v>
          </cell>
          <cell r="I818">
            <v>3.7371783226420298E-7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2.8945127397997399E-5</v>
          </cell>
          <cell r="H819">
            <v>5.0530254725391102E-5</v>
          </cell>
          <cell r="I819">
            <v>5.0903972557655297E-5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1043.1350809119499</v>
          </cell>
          <cell r="E820">
            <v>1201.88931949927</v>
          </cell>
          <cell r="F820">
            <v>1094.30280535324</v>
          </cell>
          <cell r="G820">
            <v>1094.3027720667501</v>
          </cell>
          <cell r="H820">
            <v>917.85893097477003</v>
          </cell>
          <cell r="I820">
            <v>441.47725571558499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17.570537710396319</v>
          </cell>
          <cell r="E821">
            <v>20.244589601494809</v>
          </cell>
          <cell r="F821">
            <v>18.432405409318736</v>
          </cell>
          <cell r="G821">
            <v>18.432404848642111</v>
          </cell>
          <cell r="H821">
            <v>15.46038979478781</v>
          </cell>
          <cell r="I821">
            <v>7.4362303710958439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18.495302853048763</v>
          </cell>
          <cell r="E822">
            <v>21.31009431736296</v>
          </cell>
          <cell r="F822">
            <v>19.402532009809178</v>
          </cell>
          <cell r="G822">
            <v>19.402531419623273</v>
          </cell>
          <cell r="H822">
            <v>16.274094520829262</v>
          </cell>
          <cell r="I822">
            <v>7.8276109169429953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0.21359884758407799</v>
          </cell>
          <cell r="F823">
            <v>1.14864973957482E-7</v>
          </cell>
          <cell r="G823">
            <v>1.1746786299253101E-7</v>
          </cell>
          <cell r="H823">
            <v>0.23865030698856299</v>
          </cell>
          <cell r="I823">
            <v>5.5770577603050797E-7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1.6355178932723986</v>
          </cell>
          <cell r="F824">
            <v>1.6355165907065956</v>
          </cell>
          <cell r="G824">
            <v>1.6355158138620265</v>
          </cell>
          <cell r="H824">
            <v>1.2524496131215594</v>
          </cell>
          <cell r="I824">
            <v>0.60202865366167857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1.196971318036184E-4</v>
          </cell>
          <cell r="H825">
            <v>2.813242146026893E-4</v>
          </cell>
          <cell r="I825">
            <v>2.2292319523803557E-4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1.209061937410287E-4</v>
          </cell>
          <cell r="H826">
            <v>2.8416587333605003E-4</v>
          </cell>
          <cell r="I826">
            <v>2.2517494468488451E-4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1.196971318036184E-4</v>
          </cell>
          <cell r="H827">
            <v>2.813242146026893E-4</v>
          </cell>
          <cell r="I827">
            <v>2.2292319523803557E-4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1.3207595151845199E-5</v>
          </cell>
          <cell r="H828">
            <v>1.7471849867420598E-5</v>
          </cell>
          <cell r="I828">
            <v>1.4360645190193401E-5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1.3207595151845199E-5</v>
          </cell>
          <cell r="H829">
            <v>2.5425077634341103E-5</v>
          </cell>
          <cell r="I829">
            <v>2.0523967692050199E-5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6.3804494669947474</v>
          </cell>
          <cell r="E830">
            <v>5.2971238966908691</v>
          </cell>
          <cell r="F830">
            <v>6.3801002383939158</v>
          </cell>
          <cell r="G830">
            <v>4.7622915122273435</v>
          </cell>
          <cell r="H830">
            <v>4.0491176044823458</v>
          </cell>
          <cell r="I830">
            <v>2.2021608621383519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479.80979991800501</v>
          </cell>
          <cell r="E831">
            <v>396.230487763084</v>
          </cell>
          <cell r="F831">
            <v>473.47059663870601</v>
          </cell>
          <cell r="G831">
            <v>348.822391285224</v>
          </cell>
          <cell r="H831">
            <v>289.076244168107</v>
          </cell>
          <cell r="I831">
            <v>155.252340780754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8.5072659559929953</v>
          </cell>
          <cell r="E832">
            <v>7.0253632582106995</v>
          </cell>
          <cell r="F832">
            <v>8.3948687347288384</v>
          </cell>
          <cell r="G832">
            <v>6.1847941717238291</v>
          </cell>
          <cell r="H832">
            <v>5.1254653221295499</v>
          </cell>
          <cell r="I832">
            <v>2.7527010776729406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2.1576583361114899E-7</v>
          </cell>
          <cell r="F833">
            <v>2.6740681618595002E-7</v>
          </cell>
          <cell r="G833">
            <v>2.0334299541066601E-7</v>
          </cell>
          <cell r="H833">
            <v>8.5476406325540207E-6</v>
          </cell>
          <cell r="I833">
            <v>3.1856097508302601E-2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0.43610078816067677</v>
          </cell>
          <cell r="F834">
            <v>0.4361007657869031</v>
          </cell>
          <cell r="G834">
            <v>0.43609988829506624</v>
          </cell>
          <cell r="H834">
            <v>0.28053724780336586</v>
          </cell>
          <cell r="I834">
            <v>0.15052424313878721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4.1173661415353635</v>
          </cell>
          <cell r="E835">
            <v>4.2663147503152876</v>
          </cell>
          <cell r="F835">
            <v>2.9611623138078311</v>
          </cell>
          <cell r="G835">
            <v>2.9280922413750856</v>
          </cell>
          <cell r="H835">
            <v>2.8804077459254942</v>
          </cell>
          <cell r="I835">
            <v>1.1868509515370472E-4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723.65829154257904</v>
          </cell>
          <cell r="E836">
            <v>749.83713793420202</v>
          </cell>
          <cell r="F836">
            <v>520.44670969955803</v>
          </cell>
          <cell r="G836">
            <v>514.63439393865201</v>
          </cell>
          <cell r="H836">
            <v>506.253482617207</v>
          </cell>
          <cell r="I836">
            <v>2.02462809379849E-2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7.7980419347260703</v>
          </cell>
          <cell r="E837">
            <v>8.080141572566836</v>
          </cell>
          <cell r="F837">
            <v>5.6082619579693773</v>
          </cell>
          <cell r="G837">
            <v>5.5456292450285671</v>
          </cell>
          <cell r="H837">
            <v>5.4553177006164653</v>
          </cell>
          <cell r="I837">
            <v>2.1817113079725128E-4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3.46706880813872E-6</v>
          </cell>
          <cell r="F838">
            <v>3.8958290030797603E-6</v>
          </cell>
          <cell r="G838">
            <v>4.0241530676544003E-6</v>
          </cell>
          <cell r="H838">
            <v>3.6099587495484302E-2</v>
          </cell>
          <cell r="I838">
            <v>8.0379146263202802E-7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0.32343485390051263</v>
          </cell>
          <cell r="F839">
            <v>0.3216286902410283</v>
          </cell>
          <cell r="G839">
            <v>0.21670244179091785</v>
          </cell>
          <cell r="H839">
            <v>0.16655900069439838</v>
          </cell>
          <cell r="I839">
            <v>1.112749405779434E-5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E840">
            <v>1.9687971450368308E-5</v>
          </cell>
          <cell r="F840">
            <v>4.0585212157898308E-2</v>
          </cell>
          <cell r="G840">
            <v>4.5592672038196849E-4</v>
          </cell>
          <cell r="H840">
            <v>0.17722756556046074</v>
          </cell>
          <cell r="I840">
            <v>0.15506310685923064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E841">
            <v>2.5906483661810267E-5</v>
          </cell>
          <cell r="F841">
            <v>5.2387036130553233E-2</v>
          </cell>
          <cell r="G841">
            <v>5.8407454838238352E-4</v>
          </cell>
          <cell r="H841">
            <v>0.20851499288525982</v>
          </cell>
          <cell r="I841">
            <v>0.17229847727132244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4.6898305142640498E-4</v>
          </cell>
          <cell r="E842">
            <v>1.64228718459456E-6</v>
          </cell>
          <cell r="F842">
            <v>4.2060759208760901E-2</v>
          </cell>
          <cell r="G842">
            <v>1.1205905865707101E-5</v>
          </cell>
          <cell r="H842">
            <v>2.1355860673526801E-2</v>
          </cell>
          <cell r="I842">
            <v>3.3204658999357799E-4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4.6898305142640498E-4</v>
          </cell>
          <cell r="E843">
            <v>2.8001498298380035E-6</v>
          </cell>
          <cell r="F843">
            <v>4.2062874550939065E-2</v>
          </cell>
          <cell r="G843">
            <v>4.2062809986977173E-2</v>
          </cell>
          <cell r="H843">
            <v>2.8820055406523788E-2</v>
          </cell>
          <cell r="I843">
            <v>1.5830238433080013E-2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1440.9459963573199</v>
          </cell>
          <cell r="E844">
            <v>1508.6876606815799</v>
          </cell>
          <cell r="F844">
            <v>1463.16778625345</v>
          </cell>
          <cell r="G844">
            <v>1456.0549667975299</v>
          </cell>
          <cell r="H844">
            <v>1353.3769439602099</v>
          </cell>
          <cell r="I844">
            <v>780.04667700419304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24.189715119171886</v>
          </cell>
          <cell r="E845">
            <v>25.326920514686314</v>
          </cell>
          <cell r="F845">
            <v>24.562760860222756</v>
          </cell>
          <cell r="G845">
            <v>24.443355222004719</v>
          </cell>
          <cell r="H845">
            <v>22.719659727715928</v>
          </cell>
          <cell r="I845">
            <v>13.094943838345632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25.548687878675871</v>
          </cell>
          <cell r="E846">
            <v>26.749781217758535</v>
          </cell>
          <cell r="F846">
            <v>25.942691245628485</v>
          </cell>
          <cell r="G846">
            <v>25.816577425488099</v>
          </cell>
          <cell r="H846">
            <v>23.996045105677489</v>
          </cell>
          <cell r="I846">
            <v>13.830614840499873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6.2747112589437094E-8</v>
          </cell>
          <cell r="E847">
            <v>4.6665850310745502E-7</v>
          </cell>
          <cell r="F847">
            <v>9.4867544151382901E-7</v>
          </cell>
          <cell r="G847">
            <v>8.1353290693147405E-7</v>
          </cell>
          <cell r="H847">
            <v>0.46569893334817503</v>
          </cell>
          <cell r="I847">
            <v>0.78117682995299798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2.7746815606223323</v>
          </cell>
          <cell r="E848">
            <v>2.774675188481913</v>
          </cell>
          <cell r="F848">
            <v>2.7746711625117251</v>
          </cell>
          <cell r="G848">
            <v>2.7746689533297384</v>
          </cell>
          <cell r="H848">
            <v>1.8972101088441768</v>
          </cell>
          <cell r="I848">
            <v>1.36419315405506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9.9025214314659404</v>
          </cell>
          <cell r="E849">
            <v>11.655195581143239</v>
          </cell>
          <cell r="F849">
            <v>11.655195777301813</v>
          </cell>
          <cell r="G849">
            <v>11.655196196000736</v>
          </cell>
          <cell r="H849">
            <v>13.62555460460967</v>
          </cell>
          <cell r="I849">
            <v>29.964280829341281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9.9025214314659404</v>
          </cell>
          <cell r="E850">
            <v>11.655195581143239</v>
          </cell>
          <cell r="F850">
            <v>11.655195777301813</v>
          </cell>
          <cell r="G850">
            <v>11.655196196000736</v>
          </cell>
          <cell r="H850">
            <v>13.62555460460967</v>
          </cell>
          <cell r="I850">
            <v>29.964280829341281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3.094537927418918</v>
          </cell>
          <cell r="E851">
            <v>3.5825396054513932</v>
          </cell>
          <cell r="F851">
            <v>3.4965587331905374</v>
          </cell>
          <cell r="G851">
            <v>3.3620758257694372</v>
          </cell>
          <cell r="H851">
            <v>3.6825823255701788</v>
          </cell>
          <cell r="I851">
            <v>7.683148930600332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4.7594662198324098E-7</v>
          </cell>
          <cell r="E852">
            <v>0.12376232008981</v>
          </cell>
          <cell r="F852">
            <v>5.69075639221939E-6</v>
          </cell>
          <cell r="G852">
            <v>3.0149981613087899E-7</v>
          </cell>
          <cell r="H852">
            <v>0.38245587367469402</v>
          </cell>
          <cell r="I852">
            <v>1.5973484082551299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0.69925242633862106</v>
          </cell>
          <cell r="E853">
            <v>0.8230147260704217</v>
          </cell>
          <cell r="F853">
            <v>0.82302035212215319</v>
          </cell>
          <cell r="G853">
            <v>0.82302053663349539</v>
          </cell>
          <cell r="H853">
            <v>0.96387101398744346</v>
          </cell>
          <cell r="I853">
            <v>2.1208444342710693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2.6616425467929909E-2</v>
          </cell>
          <cell r="G854">
            <v>9.1389353537386908E-5</v>
          </cell>
          <cell r="H854">
            <v>3.116295882133812E-5</v>
          </cell>
          <cell r="I854">
            <v>1.4045743771519966E-5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F855">
            <v>2.6617722773805287E-2</v>
          </cell>
          <cell r="G855">
            <v>9.1410159371381347E-5</v>
          </cell>
          <cell r="H855">
            <v>3.1171610042757402E-5</v>
          </cell>
          <cell r="I855">
            <v>1.4032949759042248E-5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6.0496932685205501E-5</v>
          </cell>
          <cell r="E856">
            <v>2.78842414779843E-3</v>
          </cell>
          <cell r="F856">
            <v>1.23019897972448E-5</v>
          </cell>
          <cell r="G856">
            <v>7.0546170089133599E-6</v>
          </cell>
          <cell r="H856">
            <v>6.4029358800031999E-6</v>
          </cell>
          <cell r="I856">
            <v>3.1524135913470399E-6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6.0496932685205501E-5</v>
          </cell>
          <cell r="E857">
            <v>2.8471312219590103E-3</v>
          </cell>
          <cell r="F857">
            <v>2.8471253404430017E-3</v>
          </cell>
          <cell r="G857">
            <v>3.0852423029440086E-5</v>
          </cell>
          <cell r="H857">
            <v>1.4582439938740799E-5</v>
          </cell>
          <cell r="I857">
            <v>6.1472290401321402E-6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13.72298742816117</v>
          </cell>
          <cell r="E858">
            <v>12.558166027823999</v>
          </cell>
          <cell r="F858">
            <v>10.681550066772644</v>
          </cell>
          <cell r="G858">
            <v>10.023205030130466</v>
          </cell>
          <cell r="H858">
            <v>8.4200552295308952</v>
          </cell>
          <cell r="I858">
            <v>3.619385934870087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13.72298742816117</v>
          </cell>
          <cell r="E859">
            <v>12.558166027823999</v>
          </cell>
          <cell r="F859">
            <v>10.681550066772644</v>
          </cell>
          <cell r="G859">
            <v>10.023205030130466</v>
          </cell>
          <cell r="H859">
            <v>8.4200552295308952</v>
          </cell>
          <cell r="I859">
            <v>3.619385934870087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3.9097827183117578E-4</v>
          </cell>
          <cell r="H860">
            <v>5.0405846733444278E-4</v>
          </cell>
          <cell r="I860">
            <v>1.6537221240192369E-4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3.9492754730421827E-4</v>
          </cell>
          <cell r="H861">
            <v>5.0914996700448774E-4</v>
          </cell>
          <cell r="I861">
            <v>1.6704263878982182E-4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3.9097827183117578E-4</v>
          </cell>
          <cell r="H862">
            <v>5.0405846733444278E-4</v>
          </cell>
          <cell r="I862">
            <v>1.6537221240192369E-4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4.58375563770469E-5</v>
          </cell>
          <cell r="H863">
            <v>3.8051601284878203E-5</v>
          </cell>
          <cell r="I863">
            <v>1.05208851173635E-5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4.58375563770469E-5</v>
          </cell>
          <cell r="H864">
            <v>6.1677822829993593E-5</v>
          </cell>
          <cell r="I864">
            <v>2.0491321760441706E-5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0.15438661974947854</v>
          </cell>
          <cell r="F865">
            <v>0.14918936719536374</v>
          </cell>
          <cell r="G865">
            <v>9.0609893998145491E-4</v>
          </cell>
          <cell r="H865">
            <v>4.2732242473366431E-4</v>
          </cell>
          <cell r="I865">
            <v>1.9237188635405384E-4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0.16251223131524076</v>
          </cell>
          <cell r="F866">
            <v>0.15704143915301441</v>
          </cell>
          <cell r="G866">
            <v>9.5378835787521613E-4</v>
          </cell>
          <cell r="H866">
            <v>4.4981307866701482E-4</v>
          </cell>
          <cell r="I866">
            <v>2.0249672247795147E-4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1.2100709262641E-2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1.2100709262641E-2</v>
          </cell>
          <cell r="F868">
            <v>1.2100268125784103E-2</v>
          </cell>
          <cell r="G868">
            <v>1.311078869632009E-4</v>
          </cell>
          <cell r="H868">
            <v>6.1959837987474517E-5</v>
          </cell>
          <cell r="I868">
            <v>2.6111470781410852E-5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5.2993826878587722E-5</v>
          </cell>
          <cell r="G869">
            <v>5.4535907965585603E-5</v>
          </cell>
          <cell r="H869">
            <v>7.998788847273659E-5</v>
          </cell>
          <cell r="I869">
            <v>3.1080898526123392E-5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5.3044841362142678E-5</v>
          </cell>
          <cell r="G870">
            <v>5.4582909948403567E-5</v>
          </cell>
          <cell r="H870">
            <v>8.0027368549731367E-5</v>
          </cell>
          <cell r="I870">
            <v>3.1101385925140436E-5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3.8742402745038197E-6</v>
          </cell>
          <cell r="E871">
            <v>6.2715751386405406E-8</v>
          </cell>
          <cell r="F871">
            <v>1.63152036847706E-5</v>
          </cell>
          <cell r="G871">
            <v>5.5716736816093403E-6</v>
          </cell>
          <cell r="H871">
            <v>6.7587840225945403E-6</v>
          </cell>
          <cell r="I871">
            <v>3.9458824426087501E-6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3.8742402745038197E-6</v>
          </cell>
          <cell r="E872">
            <v>8.8322502563159341E-8</v>
          </cell>
          <cell r="F872">
            <v>1.6373403302572518E-5</v>
          </cell>
          <cell r="G872">
            <v>1.6431172778828658E-5</v>
          </cell>
          <cell r="H872">
            <v>2.3934199530436998E-5</v>
          </cell>
          <cell r="I872">
            <v>8.9596118214086978E-6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5.3908822170708075E-2</v>
          </cell>
          <cell r="F873">
            <v>6.9789557070083219E-2</v>
          </cell>
          <cell r="G873">
            <v>0.11239061189610379</v>
          </cell>
          <cell r="H873">
            <v>0.24919867514823424</v>
          </cell>
          <cell r="I873">
            <v>0.45180677553778087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5.445335572798795E-2</v>
          </cell>
          <cell r="F874">
            <v>7.0494502090993172E-2</v>
          </cell>
          <cell r="G874">
            <v>0.11352587060212514</v>
          </cell>
          <cell r="H874">
            <v>0.25171583348306503</v>
          </cell>
          <cell r="I874">
            <v>0.45637048034119254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5.3908822170708075E-2</v>
          </cell>
          <cell r="F875">
            <v>6.9789557070083219E-2</v>
          </cell>
          <cell r="G875">
            <v>0.11239061189610379</v>
          </cell>
          <cell r="H875">
            <v>0.24919867514823424</v>
          </cell>
          <cell r="I875">
            <v>0.45180677553778087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4.5615624041227898E-3</v>
          </cell>
          <cell r="F876">
            <v>1.01383254302202E-3</v>
          </cell>
          <cell r="G876">
            <v>3.5242132143368599E-3</v>
          </cell>
          <cell r="H876">
            <v>4.9978123170399298E-3</v>
          </cell>
          <cell r="I876">
            <v>1.4548049962052801E-2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4.5615624041227898E-3</v>
          </cell>
          <cell r="F877">
            <v>5.57539494714482E-3</v>
          </cell>
          <cell r="G877">
            <v>9.0996081614816808E-3</v>
          </cell>
          <cell r="H877">
            <v>1.8464112552742499E-2</v>
          </cell>
          <cell r="I877">
            <v>3.3012162514795301E-2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3.7900728357642905E-3</v>
          </cell>
          <cell r="G878">
            <v>2.8897115094520033E-3</v>
          </cell>
          <cell r="H878">
            <v>3.7457829697312411E-3</v>
          </cell>
          <cell r="I878">
            <v>2.099464189244163E-3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0.113375082757013</v>
          </cell>
          <cell r="G879">
            <v>8.4785476248004699E-2</v>
          </cell>
          <cell r="H879">
            <v>0.105846377614225</v>
          </cell>
          <cell r="I879">
            <v>5.7213744115120702E-2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3.7900728357642905E-3</v>
          </cell>
          <cell r="G880">
            <v>2.8897115094520033E-3</v>
          </cell>
          <cell r="H880">
            <v>3.7457829697312411E-3</v>
          </cell>
          <cell r="I880">
            <v>2.099464189244163E-3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2.0101965027839179E-3</v>
          </cell>
          <cell r="G881">
            <v>1.5032885859575301E-3</v>
          </cell>
          <cell r="H881">
            <v>1.8767088229472511E-3</v>
          </cell>
          <cell r="I881">
            <v>1.0144280871475313E-3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1.2607168025261501E-4</v>
          </cell>
          <cell r="F882">
            <v>1.22917423389932E-4</v>
          </cell>
          <cell r="G882">
            <v>1.1575931956889001E-6</v>
          </cell>
          <cell r="H882">
            <v>2.4323844093702499E-4</v>
          </cell>
          <cell r="I882">
            <v>1.06260796713377E-6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1.2607168025261501E-4</v>
          </cell>
          <cell r="F883">
            <v>2.4888980243969094E-4</v>
          </cell>
          <cell r="G883">
            <v>2.4963688592361471E-4</v>
          </cell>
          <cell r="H883">
            <v>2.6885275732546832E-4</v>
          </cell>
          <cell r="I883">
            <v>1.7884437511970347E-4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726.71215081717003</v>
          </cell>
          <cell r="E884">
            <v>618.96586880947405</v>
          </cell>
          <cell r="F884">
            <v>0.27634371910717398</v>
          </cell>
          <cell r="G884">
            <v>4.6217181651581597E-2</v>
          </cell>
          <cell r="H884">
            <v>2.4024565630674202E-2</v>
          </cell>
          <cell r="I884">
            <v>6.1280285110444001E-3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6.984456447247779</v>
          </cell>
          <cell r="E885">
            <v>6.0013934023532771</v>
          </cell>
          <cell r="F885">
            <v>2.7145364764174233E-3</v>
          </cell>
          <cell r="G885">
            <v>4.6379182175235883E-4</v>
          </cell>
          <cell r="H885">
            <v>2.4618116918587114E-4</v>
          </cell>
          <cell r="I885">
            <v>6.2794276776729826E-5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9.860409101996872</v>
          </cell>
          <cell r="E886">
            <v>8.3984514085410353</v>
          </cell>
          <cell r="F886">
            <v>3.7495755645478098E-3</v>
          </cell>
          <cell r="G886">
            <v>6.2709880124262605E-4</v>
          </cell>
          <cell r="H886">
            <v>3.2597782402542979E-4</v>
          </cell>
          <cell r="I886">
            <v>8.3148283731945664E-5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1.40365798345096E-7</v>
          </cell>
          <cell r="F887">
            <v>1.49697445432094E-7</v>
          </cell>
          <cell r="G887">
            <v>1.5787288503921199E-7</v>
          </cell>
          <cell r="H887">
            <v>1.39677870963926E-7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0.47738274307297895</v>
          </cell>
          <cell r="F888">
            <v>3.0703949783877915E-4</v>
          </cell>
          <cell r="G888">
            <v>5.6394558792804972E-5</v>
          </cell>
          <cell r="H888">
            <v>2.5456476464128238E-5</v>
          </cell>
          <cell r="I888">
            <v>7.1271365765226198E-6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1068.1297095115401</v>
          </cell>
          <cell r="E889">
            <v>1094.48201200572</v>
          </cell>
          <cell r="F889">
            <v>1024.6412129057401</v>
          </cell>
          <cell r="G889">
            <v>1013.19802753871</v>
          </cell>
          <cell r="H889">
            <v>996.69847243565903</v>
          </cell>
          <cell r="I889">
            <v>986.58522702751998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11.51001842146051</v>
          </cell>
          <cell r="E890">
            <v>11.793987198337447</v>
          </cell>
          <cell r="F890">
            <v>11.04139238044978</v>
          </cell>
          <cell r="G890">
            <v>10.918082193305096</v>
          </cell>
          <cell r="H890">
            <v>10.740285263315281</v>
          </cell>
          <cell r="I890">
            <v>10.631306325727596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11.51001842146051</v>
          </cell>
          <cell r="E891">
            <v>11.793987198337447</v>
          </cell>
          <cell r="F891">
            <v>11.04139238044978</v>
          </cell>
          <cell r="G891">
            <v>10.918082193305096</v>
          </cell>
          <cell r="H891">
            <v>10.740285263315281</v>
          </cell>
          <cell r="I891">
            <v>10.631306325727596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1783.6624936153</v>
          </cell>
          <cell r="E892">
            <v>1640.96947787866</v>
          </cell>
          <cell r="F892">
            <v>1703.3258549693301</v>
          </cell>
          <cell r="G892">
            <v>1584.0523947261599</v>
          </cell>
          <cell r="H892">
            <v>796.89226338983099</v>
          </cell>
          <cell r="I892">
            <v>2.92426719219291E-2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21.680655592904181</v>
          </cell>
          <cell r="E893">
            <v>19.946202947982346</v>
          </cell>
          <cell r="F893">
            <v>20.704153031343616</v>
          </cell>
          <cell r="G893">
            <v>19.254368208170796</v>
          </cell>
          <cell r="H893">
            <v>9.6863317858895144</v>
          </cell>
          <cell r="I893">
            <v>3.5544857887917009E-4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24.201662057195353</v>
          </cell>
          <cell r="E894">
            <v>22.265528872166321</v>
          </cell>
          <cell r="F894">
            <v>23.111612686151005</v>
          </cell>
          <cell r="G894">
            <v>21.493248232376683</v>
          </cell>
          <cell r="H894">
            <v>10.812649435411535</v>
          </cell>
          <cell r="I894">
            <v>3.9677980898139895E-4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7.8623739053465497E-8</v>
          </cell>
          <cell r="F895">
            <v>1.03488134338036E-7</v>
          </cell>
          <cell r="G895">
            <v>1.12814617020078E-7</v>
          </cell>
          <cell r="H895">
            <v>1.9134350170514099E-7</v>
          </cell>
          <cell r="I895">
            <v>2.6599455969648201E-8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1.7515304077080573</v>
          </cell>
          <cell r="F896">
            <v>1.7515300013153072</v>
          </cell>
          <cell r="G896">
            <v>1.7515297587713552</v>
          </cell>
          <cell r="H896">
            <v>0.78391343342902875</v>
          </cell>
          <cell r="I896">
            <v>4.9322708284005312E-5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4.8282888871711115E-5</v>
          </cell>
          <cell r="F897">
            <v>1.1091501308141682E-3</v>
          </cell>
          <cell r="G897">
            <v>4.8628650814341092E-4</v>
          </cell>
          <cell r="H897">
            <v>2.2357140581225482E-3</v>
          </cell>
          <cell r="I897">
            <v>1.2005109348888561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4.8243456161693846E-5</v>
          </cell>
          <cell r="F898">
            <v>1.1077353985044574E-3</v>
          </cell>
          <cell r="G898">
            <v>4.8628650814341184E-4</v>
          </cell>
          <cell r="H898">
            <v>2.2357140581225504E-3</v>
          </cell>
          <cell r="I898">
            <v>1.2005109348888561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5.8738306189409872E-5</v>
          </cell>
          <cell r="F899">
            <v>1.3204168359234997E-3</v>
          </cell>
          <cell r="G899">
            <v>5.5894992486307186E-4</v>
          </cell>
          <cell r="H899">
            <v>2.403993501663516E-3</v>
          </cell>
          <cell r="I899">
            <v>1.2126374028717524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5.8738306189409872E-5</v>
          </cell>
          <cell r="F900">
            <v>1.3204168359234997E-3</v>
          </cell>
          <cell r="G900">
            <v>5.5894992486307186E-4</v>
          </cell>
          <cell r="H900">
            <v>2.403993501663516E-3</v>
          </cell>
          <cell r="I900">
            <v>1.2126374028717524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2.9396104154664397E-4</v>
          </cell>
          <cell r="E901">
            <v>2.03680841987386E-6</v>
          </cell>
          <cell r="F901">
            <v>2.97104224907503E-6</v>
          </cell>
          <cell r="G901">
            <v>1.7308490751407401E-6</v>
          </cell>
          <cell r="H901">
            <v>1.15198238451035E-4</v>
          </cell>
          <cell r="I901">
            <v>0.28429490468005902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2.9396104154664397E-4</v>
          </cell>
          <cell r="E902">
            <v>2.9583060561393912E-4</v>
          </cell>
          <cell r="F902">
            <v>2.9832256390489344E-4</v>
          </cell>
          <cell r="G902">
            <v>2.9895604941698446E-4</v>
          </cell>
          <cell r="H902">
            <v>5.2125101994343951E-4</v>
          </cell>
          <cell r="I902">
            <v>0.28454843288795612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2229.9139980198402</v>
          </cell>
          <cell r="E903">
            <v>2015.98198524133</v>
          </cell>
          <cell r="F903">
            <v>1935.52216647147</v>
          </cell>
          <cell r="G903">
            <v>1367.48735047542</v>
          </cell>
          <cell r="H903">
            <v>454.52018483878697</v>
          </cell>
          <cell r="I903">
            <v>62.7969931276522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24.843070387921546</v>
          </cell>
          <cell r="E904">
            <v>22.504166987260039</v>
          </cell>
          <cell r="F904">
            <v>21.670053023337672</v>
          </cell>
          <cell r="G904">
            <v>15.385771269975427</v>
          </cell>
          <cell r="H904">
            <v>5.1650021004407574</v>
          </cell>
          <cell r="I904">
            <v>0.71360219463240915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30.256634979916395</v>
          </cell>
          <cell r="E905">
            <v>27.353893965282669</v>
          </cell>
          <cell r="F905">
            <v>26.262173222136578</v>
          </cell>
          <cell r="G905">
            <v>18.554780874836034</v>
          </cell>
          <cell r="H905">
            <v>6.1671666870934505</v>
          </cell>
          <cell r="I905">
            <v>0.85206232194914733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1.6167183352444799E-7</v>
          </cell>
          <cell r="E906">
            <v>3.4331508640785599E-7</v>
          </cell>
          <cell r="F906">
            <v>5.9403623452295305E-7</v>
          </cell>
          <cell r="G906">
            <v>5.0067650308980595E-7</v>
          </cell>
          <cell r="H906">
            <v>2.6214095149032099E-6</v>
          </cell>
          <cell r="I906">
            <v>3.23184052761105E-7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1.9285738188969535</v>
          </cell>
          <cell r="E907">
            <v>1.928572143637755</v>
          </cell>
          <cell r="F907">
            <v>1.9285668113924372</v>
          </cell>
          <cell r="G907">
            <v>1.9285621814024172</v>
          </cell>
          <cell r="H907">
            <v>0.40700833894394023</v>
          </cell>
          <cell r="I907">
            <v>6.4309950627093007E-2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7.3539077472297903E-2</v>
          </cell>
          <cell r="F908">
            <v>7.657443443084469E-2</v>
          </cell>
          <cell r="G908">
            <v>0.20610148842572756</v>
          </cell>
          <cell r="H908">
            <v>0.52713428794138928</v>
          </cell>
          <cell r="I908">
            <v>0.61646537214931507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8.1710086080331035E-2</v>
          </cell>
          <cell r="F909">
            <v>8.5082704923160779E-2</v>
          </cell>
          <cell r="G909">
            <v>0.22900165380636406</v>
          </cell>
          <cell r="H909">
            <v>0.5857047643793214</v>
          </cell>
          <cell r="I909">
            <v>0.68496152461034998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7.3539077472297903E-2</v>
          </cell>
          <cell r="F910">
            <v>7.657443443084469E-2</v>
          </cell>
          <cell r="G910">
            <v>0.20610148842572756</v>
          </cell>
          <cell r="H910">
            <v>0.52713428794138928</v>
          </cell>
          <cell r="I910">
            <v>0.61646537214931507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6.0643446599076096E-3</v>
          </cell>
          <cell r="F911">
            <v>5.72329619549099E-6</v>
          </cell>
          <cell r="G911">
            <v>1.02409840488948E-2</v>
          </cell>
          <cell r="H911">
            <v>2.36817414795546E-2</v>
          </cell>
          <cell r="I911">
            <v>2.6636273239238499E-2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6.0643446599076096E-3</v>
          </cell>
          <cell r="F912">
            <v>6.070019846281343E-3</v>
          </cell>
          <cell r="G912">
            <v>1.6310887773467845E-2</v>
          </cell>
          <cell r="H912">
            <v>4.1756031991049797E-2</v>
          </cell>
          <cell r="I912">
            <v>4.8509206958240257E-2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6.6494003562931172E-3</v>
          </cell>
          <cell r="E913">
            <v>1.1971698210371429E-3</v>
          </cell>
          <cell r="F913">
            <v>4.0333383113136329E-3</v>
          </cell>
          <cell r="G913">
            <v>3.9012068410399052E-3</v>
          </cell>
          <cell r="H913">
            <v>1.411337875916706E-2</v>
          </cell>
          <cell r="I913">
            <v>3.3872753138955172E-2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6.5201556961176311E-3</v>
          </cell>
          <cell r="E914">
            <v>1.1968120744008355E-3</v>
          </cell>
          <cell r="F914">
            <v>4.0341196820936386E-3</v>
          </cell>
          <cell r="G914">
            <v>3.9933865437224601E-3</v>
          </cell>
          <cell r="H914">
            <v>1.4393186927179639E-2</v>
          </cell>
          <cell r="I914">
            <v>3.462922339530998E-2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1.3169556052410741E-2</v>
          </cell>
          <cell r="E915">
            <v>2.3939818954379797E-3</v>
          </cell>
          <cell r="F915">
            <v>8.0674579934072697E-3</v>
          </cell>
          <cell r="G915">
            <v>7.8945933847623644E-3</v>
          </cell>
          <cell r="H915">
            <v>2.8506565686346678E-2</v>
          </cell>
          <cell r="I915">
            <v>6.8501976534265194E-2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1.1622439033710334E-6</v>
          </cell>
          <cell r="E916">
            <v>1.1521441089293432E-6</v>
          </cell>
          <cell r="F916">
            <v>1.6675212601325543E-3</v>
          </cell>
          <cell r="G916">
            <v>4.1528497618139058E-4</v>
          </cell>
          <cell r="H916">
            <v>6.8595770622668031</v>
          </cell>
          <cell r="I916">
            <v>8.1660924570289648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F917">
            <v>2.1582318714538557E-3</v>
          </cell>
          <cell r="G917">
            <v>5.2468525624687213E-4</v>
          </cell>
          <cell r="H917">
            <v>8.0701398492594123</v>
          </cell>
          <cell r="I917">
            <v>9.073462003106787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4.5278501314802398E-3</v>
          </cell>
          <cell r="E918">
            <v>1.89593044184652E-2</v>
          </cell>
          <cell r="F918">
            <v>2.7292489648172202E-6</v>
          </cell>
          <cell r="G918">
            <v>4.4960940752087199E-4</v>
          </cell>
          <cell r="H918">
            <v>4.5069590440212401E-2</v>
          </cell>
          <cell r="I918">
            <v>7.6221725933685203E-2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4.5278501314802398E-3</v>
          </cell>
          <cell r="E919">
            <v>2.3487154549945401E-2</v>
          </cell>
          <cell r="F919">
            <v>2.3489883798910201E-2</v>
          </cell>
          <cell r="G919">
            <v>2.3939493206431101E-2</v>
          </cell>
          <cell r="H919">
            <v>0.15552008884559701</v>
          </cell>
          <cell r="I919">
            <v>0.155520112249243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0.15438662425707692</v>
          </cell>
          <cell r="F920">
            <v>0.14918806988948835</v>
          </cell>
          <cell r="G920">
            <v>9.0607449607672775E-4</v>
          </cell>
          <cell r="H920">
            <v>4.2730525451657259E-4</v>
          </cell>
          <cell r="I920">
            <v>1.9235406371955407E-4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0.15438662425707692</v>
          </cell>
          <cell r="F921">
            <v>0.14918806988948835</v>
          </cell>
          <cell r="G921">
            <v>9.0607449607672775E-4</v>
          </cell>
          <cell r="H921">
            <v>4.2730525451657259E-4</v>
          </cell>
          <cell r="I921">
            <v>1.9235406371955407E-4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1.2100709262641E-2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1.2100709262641E-2</v>
          </cell>
          <cell r="F923">
            <v>1.2100267761005841E-2</v>
          </cell>
          <cell r="G923">
            <v>1.3110785972990022E-4</v>
          </cell>
          <cell r="H923">
            <v>6.1960678748768192E-5</v>
          </cell>
          <cell r="I923">
            <v>2.6109633418843916E-5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1.8834013849791943E-7</v>
          </cell>
          <cell r="F924">
            <v>4.7900259103955799E-3</v>
          </cell>
          <cell r="G924">
            <v>4.7926281689901016E-3</v>
          </cell>
          <cell r="H924">
            <v>2.6287401980849837E-2</v>
          </cell>
          <cell r="I924">
            <v>3.5183448996271613E-2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F925">
            <v>4.7893315916272541E-3</v>
          </cell>
          <cell r="G925">
            <v>4.7919669909752419E-3</v>
          </cell>
          <cell r="H925">
            <v>2.6288662844730439E-2</v>
          </cell>
          <cell r="I925">
            <v>3.5184758890189217E-2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2.1222673849137E-5</v>
          </cell>
          <cell r="E926">
            <v>7.1472758958492002E-4</v>
          </cell>
          <cell r="F926">
            <v>1.0700006721529199E-5</v>
          </cell>
          <cell r="G926">
            <v>1.8376427468096001E-7</v>
          </cell>
          <cell r="H926">
            <v>4.0360681734103298E-3</v>
          </cell>
          <cell r="I926">
            <v>2.4320914771025098E-3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2.1222673849137E-5</v>
          </cell>
          <cell r="E927">
            <v>7.3595026343405698E-4</v>
          </cell>
          <cell r="F927">
            <v>7.4665027015558601E-4</v>
          </cell>
          <cell r="G927">
            <v>7.4683403443026705E-4</v>
          </cell>
          <cell r="H927">
            <v>4.0435818626520098E-3</v>
          </cell>
          <cell r="I927">
            <v>5.3635249542343597E-3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0.24357780422056108</v>
          </cell>
          <cell r="F928">
            <v>0.77747282406517004</v>
          </cell>
          <cell r="G928">
            <v>1.6093982778579139</v>
          </cell>
          <cell r="H928">
            <v>2.9399897719187051</v>
          </cell>
          <cell r="I928">
            <v>4.368724826258946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7.4870226707139623E-2</v>
          </cell>
          <cell r="F929">
            <v>0.23324184721955088</v>
          </cell>
          <cell r="G929">
            <v>0.46424950322824415</v>
          </cell>
          <cell r="H929">
            <v>0.79459183024830016</v>
          </cell>
          <cell r="I929">
            <v>1.1201858528869091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0.24357780422056108</v>
          </cell>
          <cell r="F930">
            <v>0.77747282406517004</v>
          </cell>
          <cell r="G930">
            <v>1.6093982778579139</v>
          </cell>
          <cell r="H930">
            <v>2.9399897719187051</v>
          </cell>
          <cell r="I930">
            <v>4.368724826258946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1.7841412766359099E-2</v>
          </cell>
          <cell r="F931">
            <v>3.9022477378898399E-2</v>
          </cell>
          <cell r="G931">
            <v>6.0642580958007702E-2</v>
          </cell>
          <cell r="H931">
            <v>0.10981252564504</v>
          </cell>
          <cell r="I931">
            <v>0.21616631574283099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1.7841412766359099E-2</v>
          </cell>
          <cell r="F932">
            <v>5.6863863538578578E-2</v>
          </cell>
          <cell r="G932">
            <v>0.11750637718497736</v>
          </cell>
          <cell r="H932">
            <v>0.21538822563894658</v>
          </cell>
          <cell r="I932">
            <v>0.32007566303673013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1.2230663969400319</v>
          </cell>
          <cell r="E933">
            <v>1.3407665606609547</v>
          </cell>
          <cell r="F933">
            <v>1.3566972259457328</v>
          </cell>
          <cell r="G933">
            <v>1.4920245402651786</v>
          </cell>
          <cell r="H933">
            <v>3.4327558064883887</v>
          </cell>
          <cell r="I933">
            <v>8.3561038217109083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1.4022774557899926</v>
          </cell>
          <cell r="E934">
            <v>1.5372237567770626</v>
          </cell>
          <cell r="F934">
            <v>1.5554886791397993</v>
          </cell>
          <cell r="G934">
            <v>1.7106449670547774</v>
          </cell>
          <cell r="H934">
            <v>3.9357438735248729</v>
          </cell>
          <cell r="I934">
            <v>9.5804905087260952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5.3264010903020203E-7</v>
          </cell>
          <cell r="E935">
            <v>3.0152410849857298E-6</v>
          </cell>
          <cell r="F935">
            <v>3.4047573450332699E-6</v>
          </cell>
          <cell r="G935">
            <v>1.0015744238688E-2</v>
          </cell>
          <cell r="H935">
            <v>0.25437753690154802</v>
          </cell>
          <cell r="I935">
            <v>0.41734139557444899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0.10534145810878504</v>
          </cell>
          <cell r="E936">
            <v>0.10534433755021816</v>
          </cell>
          <cell r="F936">
            <v>0.10534740712572266</v>
          </cell>
          <cell r="G936">
            <v>0.11536269947870252</v>
          </cell>
          <cell r="H936">
            <v>0.39465758260901751</v>
          </cell>
          <cell r="I936">
            <v>0.65839560630398386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1.2730839127399052</v>
          </cell>
          <cell r="E938">
            <v>1.4868723622787883</v>
          </cell>
          <cell r="F938">
            <v>1.4860140957429859</v>
          </cell>
          <cell r="G938">
            <v>1.4866693805190296</v>
          </cell>
          <cell r="H938">
            <v>1.4789777450593995</v>
          </cell>
          <cell r="I938">
            <v>1.4759745055983129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7.7365288288808245E-2</v>
          </cell>
          <cell r="E939">
            <v>5.5632207408223572E-3</v>
          </cell>
          <cell r="F939">
            <v>1.7785027176859348E-2</v>
          </cell>
          <cell r="G939">
            <v>1.7372602635571863E-2</v>
          </cell>
          <cell r="H939">
            <v>7.8439008017061107E-2</v>
          </cell>
          <cell r="I939">
            <v>0.16079949457908121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0.37036266004234136</v>
          </cell>
          <cell r="E940">
            <v>0.43546548093488308</v>
          </cell>
          <cell r="F940">
            <v>0.4346348346877878</v>
          </cell>
          <cell r="G940">
            <v>0.43524020702431704</v>
          </cell>
          <cell r="H940">
            <v>0.57874758744407184</v>
          </cell>
          <cell r="I940">
            <v>0.51710125713137167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1.0950966066911327E-2</v>
          </cell>
          <cell r="E941">
            <v>1.3419798047834208E-6</v>
          </cell>
          <cell r="G941">
            <v>4.4651623309174674E-4</v>
          </cell>
          <cell r="H941">
            <v>1.9928583116714568E-2</v>
          </cell>
          <cell r="I941">
            <v>2.0996528260088621E-2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17.502591148233211</v>
          </cell>
          <cell r="E942">
            <v>20.244577296501816</v>
          </cell>
          <cell r="F942">
            <v>18.431432711994891</v>
          </cell>
          <cell r="G942">
            <v>18.432171583982115</v>
          </cell>
          <cell r="H942">
            <v>15.425601734544269</v>
          </cell>
          <cell r="I942">
            <v>7.3849750216405106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1.1361773538261101E-2</v>
          </cell>
          <cell r="E943">
            <v>5.5287415414797399E-6</v>
          </cell>
          <cell r="F943">
            <v>1.2782622397330553E-3</v>
          </cell>
          <cell r="G943">
            <v>4.3334597755493269E-4</v>
          </cell>
          <cell r="H943">
            <v>2.0663423041955578E-2</v>
          </cell>
          <cell r="I943">
            <v>2.1540197372701114E-2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0.10948243178933628</v>
          </cell>
          <cell r="E944">
            <v>7.1989812372717801E-2</v>
          </cell>
          <cell r="F944">
            <v>1.389215629478222E-3</v>
          </cell>
          <cell r="G944">
            <v>4.1948023337472272E-4</v>
          </cell>
          <cell r="H944">
            <v>5.8951885956034225E-3</v>
          </cell>
          <cell r="I944">
            <v>6.9474200034083127E-6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21.594886925813153</v>
          </cell>
          <cell r="E945">
            <v>19.946189061516129</v>
          </cell>
          <cell r="F945">
            <v>20.703178221608621</v>
          </cell>
          <cell r="G945">
            <v>19.254135735117266</v>
          </cell>
          <cell r="H945">
            <v>9.655716900200801</v>
          </cell>
          <cell r="I945">
            <v>2.1131418883288875E-2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1.6504629666689563</v>
          </cell>
          <cell r="E946">
            <v>4.0020357282899646</v>
          </cell>
          <cell r="F946">
            <v>4.0526556335165917</v>
          </cell>
          <cell r="G946">
            <v>6.2563644331116999</v>
          </cell>
          <cell r="H946">
            <v>16.164572964556118</v>
          </cell>
          <cell r="I946">
            <v>19.201004886396582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4.3395571749786255</v>
          </cell>
          <cell r="E947">
            <v>4.3870923172151572</v>
          </cell>
          <cell r="F947">
            <v>4.2428252212474806</v>
          </cell>
          <cell r="G947">
            <v>3.7804815963620699</v>
          </cell>
          <cell r="H947">
            <v>3.435894896575415</v>
          </cell>
          <cell r="I947">
            <v>1.4951143839586249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1.7400092509983598</v>
          </cell>
          <cell r="E948">
            <v>3.5037825801962796</v>
          </cell>
          <cell r="F948">
            <v>3.5311694169845218</v>
          </cell>
          <cell r="G948">
            <v>3.2916566920268768</v>
          </cell>
          <cell r="H948">
            <v>2.5117291698212156</v>
          </cell>
          <cell r="I948">
            <v>2.0860502107873287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4.2328348326563976</v>
          </cell>
          <cell r="E949">
            <v>3.5069210237113451</v>
          </cell>
          <cell r="F949">
            <v>4.2785612796687484</v>
          </cell>
          <cell r="G949">
            <v>2.116631336226126</v>
          </cell>
          <cell r="H949">
            <v>0.68184257368663803</v>
          </cell>
          <cell r="I949">
            <v>0.22205601852592735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9.0979436496003299</v>
          </cell>
          <cell r="E950">
            <v>10.27589452722883</v>
          </cell>
          <cell r="F950">
            <v>10.274876409627888</v>
          </cell>
          <cell r="G950">
            <v>10.275620100313359</v>
          </cell>
          <cell r="H950">
            <v>11.385347220641478</v>
          </cell>
          <cell r="I950">
            <v>24.302148444087667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1.3958075021334686E-2</v>
          </cell>
          <cell r="E951">
            <v>1.0492002340288352E-5</v>
          </cell>
          <cell r="F951">
            <v>7.2887879927091385E-4</v>
          </cell>
          <cell r="G951">
            <v>1.7954452470293744E-4</v>
          </cell>
          <cell r="H951">
            <v>6.0608015719939238E-3</v>
          </cell>
          <cell r="I951">
            <v>1.31411831848087E-2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1.3102317842547649E-3</v>
          </cell>
          <cell r="E952">
            <v>2.2694963147881986E-5</v>
          </cell>
          <cell r="F952">
            <v>1.0039346745831771E-4</v>
          </cell>
          <cell r="G952">
            <v>7.2374134232259431E-5</v>
          </cell>
          <cell r="H952">
            <v>5.477299800151738E-3</v>
          </cell>
          <cell r="I952">
            <v>6.918889863920644E-5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4.462476749535324E-2</v>
          </cell>
          <cell r="E953">
            <v>2.5703522965108069E-3</v>
          </cell>
          <cell r="F953">
            <v>1.1106814018135564E-2</v>
          </cell>
          <cell r="G953">
            <v>0.50500803212008449</v>
          </cell>
          <cell r="H953">
            <v>1.0568695784265234</v>
          </cell>
          <cell r="I953">
            <v>1.0136596771092989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F954">
            <v>3.5490462165091906E-6</v>
          </cell>
          <cell r="G954">
            <v>9.715107735660168E-5</v>
          </cell>
          <cell r="H954">
            <v>2.3777147853859953E-3</v>
          </cell>
          <cell r="I954">
            <v>5.2063116837809609E-5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4.5934999279608056E-2</v>
          </cell>
          <cell r="E955">
            <v>2.5943152104262951E-3</v>
          </cell>
          <cell r="F955">
            <v>1.1211723123856029E-2</v>
          </cell>
          <cell r="G955">
            <v>0.50517762537276767</v>
          </cell>
          <cell r="H955">
            <v>1.0647245930120617</v>
          </cell>
          <cell r="I955">
            <v>1.0137809978172185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4.3358951818476453E-2</v>
          </cell>
          <cell r="E956">
            <v>2.5164833900683118E-3</v>
          </cell>
          <cell r="F956">
            <v>1.0841503160659027E-2</v>
          </cell>
          <cell r="G956">
            <v>0.49990027491009148</v>
          </cell>
          <cell r="H956">
            <v>1.0247481181466043</v>
          </cell>
          <cell r="I956">
            <v>1.0035009380112971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4.3796921028764105E-2</v>
          </cell>
          <cell r="E957">
            <v>2.5419024142104159E-3</v>
          </cell>
          <cell r="F957">
            <v>1.095101329359497E-2</v>
          </cell>
          <cell r="G957">
            <v>0.50494977263645613</v>
          </cell>
          <cell r="H957">
            <v>1.0350991092389936</v>
          </cell>
          <cell r="I957">
            <v>1.0136373111225234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4.3358951818476453E-2</v>
          </cell>
          <cell r="E958">
            <v>2.5164833900683118E-3</v>
          </cell>
          <cell r="F958">
            <v>1.0841503160659027E-2</v>
          </cell>
          <cell r="G958">
            <v>0.49990027491009148</v>
          </cell>
          <cell r="H958">
            <v>1.0247481181466043</v>
          </cell>
          <cell r="I958">
            <v>1.0035009380112971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2.7538452901996601E-8</v>
          </cell>
          <cell r="E959">
            <v>1.93486550301316E-4</v>
          </cell>
          <cell r="F959">
            <v>6.8957693518361199E-4</v>
          </cell>
          <cell r="G959">
            <v>3.7129092703929598E-2</v>
          </cell>
          <cell r="H959">
            <v>2.8943518167279601E-2</v>
          </cell>
          <cell r="I959">
            <v>4.76262010722266E-2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6.7982285370016314E-3</v>
          </cell>
          <cell r="E960">
            <v>2.9739074082579808E-4</v>
          </cell>
          <cell r="F960">
            <v>8.6335595805917941E-4</v>
          </cell>
          <cell r="G960">
            <v>3.766115047219723E-2</v>
          </cell>
          <cell r="H960">
            <v>7.9587070647033201E-2</v>
          </cell>
          <cell r="I960">
            <v>7.5567161961545906E-2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1.8295435563947038</v>
          </cell>
          <cell r="E961">
            <v>1.5051585976735704</v>
          </cell>
          <cell r="F961">
            <v>1.7965635022162219</v>
          </cell>
          <cell r="G961">
            <v>2.1229785278997917</v>
          </cell>
          <cell r="H961">
            <v>3.0689024559533644</v>
          </cell>
          <cell r="I961">
            <v>5.042053518702013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0.30539553233995848</v>
          </cell>
          <cell r="E962">
            <v>1.885507745468767</v>
          </cell>
          <cell r="F962">
            <v>2.4340687375598717</v>
          </cell>
          <cell r="G962">
            <v>3.3053109321257303</v>
          </cell>
          <cell r="H962">
            <v>4.2262659678904528</v>
          </cell>
          <cell r="I962">
            <v>4.7620442747755973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3.3906651831717314</v>
          </cell>
          <cell r="F963">
            <v>4.2306322397760914</v>
          </cell>
          <cell r="G963">
            <v>5.4282894600255238</v>
          </cell>
          <cell r="H963">
            <v>7.2951684238438181</v>
          </cell>
          <cell r="I963">
            <v>9.804097793477613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9.8454236751398881E-7</v>
          </cell>
          <cell r="H964">
            <v>0.85280974975409318</v>
          </cell>
          <cell r="I964">
            <v>4.5749735509630547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9.9448723991312073E-7</v>
          </cell>
          <cell r="H965">
            <v>0.86142398965059896</v>
          </cell>
          <cell r="I965">
            <v>4.6211854050131809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1.27098376757435E-5</v>
          </cell>
          <cell r="H966">
            <v>4.4021679944703497E-2</v>
          </cell>
          <cell r="I966">
            <v>0.499855312957314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1.27098376757435E-5</v>
          </cell>
          <cell r="H967">
            <v>0.114530320224494</v>
          </cell>
          <cell r="I967">
            <v>0.61438563318180806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1.8458222703924845</v>
          </cell>
          <cell r="E968">
            <v>1.2076939787249628E-4</v>
          </cell>
          <cell r="F968">
            <v>3.5151996231791048E-4</v>
          </cell>
          <cell r="G968">
            <v>1.6514819465654687E-4</v>
          </cell>
          <cell r="H968">
            <v>3.0735056317126403E-4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210.21011620665001</v>
          </cell>
          <cell r="E969">
            <v>1.3694490297006401E-2</v>
          </cell>
          <cell r="F969">
            <v>3.9604260957994103E-2</v>
          </cell>
          <cell r="G969">
            <v>1.84095707398539E-2</v>
          </cell>
          <cell r="H969">
            <v>3.3550938669767598E-2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2.7300015091772747</v>
          </cell>
          <cell r="E970">
            <v>1.7785052333774585E-4</v>
          </cell>
          <cell r="F970">
            <v>5.1434105140252132E-4</v>
          </cell>
          <cell r="G970">
            <v>2.3908533428381766E-4</v>
          </cell>
          <cell r="H970">
            <v>4.3572647623074825E-4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8.0307988427356296E-5</v>
          </cell>
          <cell r="E971">
            <v>4.1944980314654797E-6</v>
          </cell>
          <cell r="F971">
            <v>2.3465148426136101E-5</v>
          </cell>
          <cell r="G971">
            <v>3.76059885313994E-6</v>
          </cell>
          <cell r="H971">
            <v>2.62586686701436E-5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0.10079730798842736</v>
          </cell>
          <cell r="E972">
            <v>1.1374153723819891E-5</v>
          </cell>
          <cell r="F972">
            <v>3.3089763782967463E-5</v>
          </cell>
          <cell r="G972">
            <v>1.5557078819103398E-5</v>
          </cell>
          <cell r="H972">
            <v>2.8868875514169228E-5</v>
          </cell>
          <cell r="I972">
            <v>3.1301187062012328E-9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1.577474881563846</v>
          </cell>
          <cell r="G973">
            <v>2.1671156970757735</v>
          </cell>
          <cell r="H973">
            <v>2.4339085166451291</v>
          </cell>
          <cell r="I973">
            <v>2.862749853331378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1.5775430913948327</v>
          </cell>
          <cell r="G974">
            <v>2.1672064830573925</v>
          </cell>
          <cell r="H974">
            <v>2.4340079689755574</v>
          </cell>
          <cell r="I974">
            <v>2.8628568601429252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2.7801105358480401E-3</v>
          </cell>
          <cell r="E975">
            <v>5.5136011349304702E-2</v>
          </cell>
          <cell r="F975">
            <v>8.7728694700684395E-2</v>
          </cell>
          <cell r="G975">
            <v>7.8365332404544699E-2</v>
          </cell>
          <cell r="H975">
            <v>0.16442642216943501</v>
          </cell>
          <cell r="I975">
            <v>0.17156276224427899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2.7813500652511289E-3</v>
          </cell>
          <cell r="E976">
            <v>5.7911972455284531E-2</v>
          </cell>
          <cell r="F976">
            <v>0.14563384550025818</v>
          </cell>
          <cell r="G976">
            <v>0.22398857267792485</v>
          </cell>
          <cell r="H976">
            <v>0.26391378491354162</v>
          </cell>
          <cell r="I976">
            <v>0.30375671653590119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F977">
            <v>1.2341437909069658E-3</v>
          </cell>
          <cell r="G977">
            <v>3.1302905762977849E-4</v>
          </cell>
          <cell r="H977">
            <v>4.3126209972309424E-3</v>
          </cell>
          <cell r="I977">
            <v>1.6847085610610817E-2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F978">
            <v>1.6054803487169425E-3</v>
          </cell>
          <cell r="G978">
            <v>4.0564681598727386E-4</v>
          </cell>
          <cell r="H978">
            <v>5.0910895000911569E-3</v>
          </cell>
          <cell r="I978">
            <v>1.8735053412708737E-2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1.0018699530444699E-2</v>
          </cell>
          <cell r="E979">
            <v>7.9503737352051192E-3</v>
          </cell>
          <cell r="F979">
            <v>1.2741480556596199E-2</v>
          </cell>
          <cell r="G979">
            <v>1.88366088134043E-2</v>
          </cell>
          <cell r="H979">
            <v>2.3188318586120901E-2</v>
          </cell>
          <cell r="I979">
            <v>4.6375398389417101E-2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1.0018699530444699E-2</v>
          </cell>
          <cell r="E980">
            <v>1.7935676921708114E-2</v>
          </cell>
          <cell r="F980">
            <v>3.0666560284630561E-2</v>
          </cell>
          <cell r="G980">
            <v>4.9491260441584681E-2</v>
          </cell>
          <cell r="H980">
            <v>4.9746838198368545E-2</v>
          </cell>
          <cell r="I980">
            <v>6.8034766912145009E-2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G981">
            <v>3.9775863378553529E-4</v>
          </cell>
          <cell r="H981">
            <v>5.1240293054889913E-4</v>
          </cell>
          <cell r="I981">
            <v>1.9165464164014044E-4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G982">
            <v>5.3345418391133403E-5</v>
          </cell>
          <cell r="H982">
            <v>1.6404813606582319E-4</v>
          </cell>
          <cell r="I982">
            <v>2.2368243785759642E-6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H983">
            <v>5.5550391990948569E-7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G984">
            <v>4.523968776500616E-4</v>
          </cell>
          <cell r="H984">
            <v>6.7838738471166261E-4</v>
          </cell>
          <cell r="I984">
            <v>1.9524217658811128E-4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4.047659706180049</v>
          </cell>
          <cell r="E985">
            <v>4.583412648371131</v>
          </cell>
          <cell r="F985">
            <v>5.0188372958536593</v>
          </cell>
          <cell r="G985">
            <v>5.1637174870276317</v>
          </cell>
          <cell r="H985">
            <v>7.30049204252576</v>
          </cell>
          <cell r="I985">
            <v>17.467853258006521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4.047659706180049</v>
          </cell>
          <cell r="E986">
            <v>4.583412648371131</v>
          </cell>
          <cell r="F986">
            <v>5.0188372958536593</v>
          </cell>
          <cell r="G986">
            <v>5.1637174870276317</v>
          </cell>
          <cell r="H986">
            <v>7.30049204252576</v>
          </cell>
          <cell r="I986">
            <v>17.467853258006521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6.9677221190770133E-2</v>
          </cell>
          <cell r="E988">
            <v>1.5052552643861306E-5</v>
          </cell>
          <cell r="F988">
            <v>1.0106539400420319E-3</v>
          </cell>
          <cell r="G988">
            <v>1.8927734253422005E-4</v>
          </cell>
          <cell r="H988">
            <v>4.3056860072367809E-2</v>
          </cell>
          <cell r="I988">
            <v>4.1343548509402382E-2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1.365132618080678</v>
          </cell>
          <cell r="E989">
            <v>1.6077845490750211</v>
          </cell>
          <cell r="F989">
            <v>1.6068025688007801</v>
          </cell>
          <cell r="G989">
            <v>1.607626833037852</v>
          </cell>
          <cell r="H989">
            <v>1.6170475669186137</v>
          </cell>
          <cell r="I989">
            <v>1.6101545426638351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3.0652474579595312E-6</v>
          </cell>
          <cell r="F990">
            <v>1.7816024122712605E-3</v>
          </cell>
          <cell r="G990">
            <v>4.3805529256521567E-4</v>
          </cell>
          <cell r="H990">
            <v>6.910985656831975E-2</v>
          </cell>
          <cell r="I990">
            <v>6.5007844932806091E-2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6.801306893921987E-7</v>
          </cell>
          <cell r="G991">
            <v>9.6919617314577655E-4</v>
          </cell>
          <cell r="H991">
            <v>6.832525407765902E-2</v>
          </cell>
          <cell r="I991">
            <v>6.3911224165557834E-2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0.44480588042540692</v>
          </cell>
          <cell r="E992">
            <v>0.47087746071338732</v>
          </cell>
          <cell r="F992">
            <v>0.46983720122249906</v>
          </cell>
          <cell r="G992">
            <v>0.4707799706095247</v>
          </cell>
          <cell r="H992">
            <v>1.4739462634510569</v>
          </cell>
          <cell r="I992">
            <v>1.4137353288960246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1.9588906908645785</v>
          </cell>
          <cell r="E993">
            <v>3.7887104353610983</v>
          </cell>
          <cell r="F993">
            <v>3.8587384236489513</v>
          </cell>
          <cell r="G993">
            <v>4.0911888158843057</v>
          </cell>
          <cell r="H993">
            <v>3.5611483222788003</v>
          </cell>
          <cell r="I993">
            <v>3.1921055616784431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18.884120942164714</v>
          </cell>
          <cell r="E994">
            <v>18.93234962132377</v>
          </cell>
          <cell r="F994">
            <v>18.962795776811213</v>
          </cell>
          <cell r="G994">
            <v>18.790700176994481</v>
          </cell>
          <cell r="H994">
            <v>16.026595379318096</v>
          </cell>
          <cell r="I994">
            <v>9.6342618169861431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4.5449734698995705</v>
          </cell>
          <cell r="E995">
            <v>3.6632271167354191</v>
          </cell>
          <cell r="F995">
            <v>4.3082129045430735</v>
          </cell>
          <cell r="G995">
            <v>2.6521815917217908</v>
          </cell>
          <cell r="H995">
            <v>0.98229264598706356</v>
          </cell>
          <cell r="I995">
            <v>0.3655238000550462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9.8011775527501026</v>
          </cell>
          <cell r="E996">
            <v>11.655181708059425</v>
          </cell>
          <cell r="F996">
            <v>11.654003281858063</v>
          </cell>
          <cell r="G996">
            <v>11.654937848553789</v>
          </cell>
          <cell r="H996">
            <v>13.486009539223334</v>
          </cell>
          <cell r="I996">
            <v>29.602539934416249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23.308837675815635</v>
          </cell>
          <cell r="E997">
            <v>18.504338591975053</v>
          </cell>
          <cell r="F997">
            <v>18.624999784611273</v>
          </cell>
          <cell r="G997">
            <v>18.625887712296411</v>
          </cell>
          <cell r="H997">
            <v>12.968090144777642</v>
          </cell>
          <cell r="I997">
            <v>6.3795457763613492E-2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1.8031640802206281</v>
          </cell>
          <cell r="E998">
            <v>4.5202361516244443</v>
          </cell>
          <cell r="F998">
            <v>4.519716706804827</v>
          </cell>
          <cell r="G998">
            <v>4.520163877598554</v>
          </cell>
          <cell r="H998">
            <v>11.119106288134393</v>
          </cell>
          <cell r="I998">
            <v>14.79007408518147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4.6624649015336646</v>
          </cell>
          <cell r="E999">
            <v>3.6870254764500259</v>
          </cell>
          <cell r="F999">
            <v>2.8747233775584671</v>
          </cell>
          <cell r="G999">
            <v>2.8443464934153129</v>
          </cell>
          <cell r="H999">
            <v>2.0309786453112864</v>
          </cell>
          <cell r="I999">
            <v>0.88997924880692936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0.14354443892383867</v>
          </cell>
          <cell r="E1000">
            <v>2.5052422690567747E-3</v>
          </cell>
          <cell r="F1000">
            <v>1.091129193092732E-2</v>
          </cell>
          <cell r="G1000">
            <v>0.49973629360505711</v>
          </cell>
          <cell r="H1000">
            <v>1.0509993217676417</v>
          </cell>
          <cell r="I1000">
            <v>1.0251738124319683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1.0199515454922426E-3</v>
          </cell>
          <cell r="H1001">
            <v>7.7070519062863614</v>
          </cell>
          <cell r="I1001">
            <v>12.53829118495474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1.2670153104897583E-3</v>
          </cell>
          <cell r="H1002">
            <v>9.5322198867844712</v>
          </cell>
          <cell r="I1002">
            <v>15.44030273902726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9.1487330749526495E-5</v>
          </cell>
          <cell r="H1003">
            <v>1.21931598332155E-2</v>
          </cell>
          <cell r="I1003">
            <v>0.84621391600663398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9.1487330749526495E-5</v>
          </cell>
          <cell r="H1004">
            <v>0.6622564991451213</v>
          </cell>
          <cell r="I1004">
            <v>1.1300086338204856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F1005">
            <v>8.2893222860998088E-3</v>
          </cell>
          <cell r="G1005">
            <v>1.068804840110911E-4</v>
          </cell>
          <cell r="H1005">
            <v>1.6036561103148774E-5</v>
          </cell>
          <cell r="I1005">
            <v>6.757418228489914E-6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F1006">
            <v>8.2897579740979482E-3</v>
          </cell>
          <cell r="G1006">
            <v>1.0690679428982847E-4</v>
          </cell>
          <cell r="H1006">
            <v>1.6048125467070919E-5</v>
          </cell>
          <cell r="I1006">
            <v>6.7161418610802548E-6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4.5438459392991198E-5</v>
          </cell>
          <cell r="E1007">
            <v>8.4791881706090799E-4</v>
          </cell>
          <cell r="F1007">
            <v>8.2089484409484506E-6</v>
          </cell>
          <cell r="G1007">
            <v>5.5391293902670002E-6</v>
          </cell>
          <cell r="H1007">
            <v>3.0383721543062401E-6</v>
          </cell>
          <cell r="I1007">
            <v>1.5539912892484E-6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4.5438459392991198E-5</v>
          </cell>
          <cell r="E1008">
            <v>8.9217376097375841E-4</v>
          </cell>
          <cell r="F1008">
            <v>8.9243268680935209E-4</v>
          </cell>
          <cell r="G1008">
            <v>3.0145570337947961E-5</v>
          </cell>
          <cell r="H1008">
            <v>6.9017823535375012E-6</v>
          </cell>
          <cell r="I1008">
            <v>2.9095979097741297E-6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9.2701246986578205</v>
          </cell>
          <cell r="E1009">
            <v>9.2701039190781902</v>
          </cell>
          <cell r="F1009">
            <v>6.6151343491213599E-2</v>
          </cell>
          <cell r="G1009">
            <v>3.3561013478131202E-2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7.2000968533264612E-2</v>
          </cell>
          <cell r="E1010">
            <v>7.2000807138471387E-2</v>
          </cell>
          <cell r="F1010">
            <v>5.1379684265020326E-4</v>
          </cell>
          <cell r="G1010">
            <v>2.6066806584956303E-4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0.10000134518508978</v>
          </cell>
          <cell r="E1011">
            <v>0.10000112102565469</v>
          </cell>
          <cell r="F1011">
            <v>7.136067259030603E-4</v>
          </cell>
          <cell r="G1011">
            <v>3.6203898034661538E-4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6.3685533281096522E-3</v>
          </cell>
          <cell r="F1012">
            <v>7.1715947109290273E-5</v>
          </cell>
          <cell r="G1012">
            <v>3.9799855414000135E-5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2101.4896620460599</v>
          </cell>
          <cell r="E1013">
            <v>1815.4026194610301</v>
          </cell>
          <cell r="F1013">
            <v>1828.7605071788701</v>
          </cell>
          <cell r="G1013">
            <v>1233.5613631276599</v>
          </cell>
          <cell r="H1013">
            <v>607.23711211595401</v>
          </cell>
          <cell r="I1013">
            <v>128.06521882414199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37.468832181350749</v>
          </cell>
          <cell r="E1014">
            <v>32.085538818219192</v>
          </cell>
          <cell r="F1014">
            <v>35.185174319387471</v>
          </cell>
          <cell r="G1014">
            <v>24.670659906620372</v>
          </cell>
          <cell r="H1014">
            <v>15.087339736203965</v>
          </cell>
          <cell r="I1014">
            <v>6.5752799518772855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37.260455000816712</v>
          </cell>
          <cell r="E1015">
            <v>32.187989706755772</v>
          </cell>
          <cell r="F1015">
            <v>32.424831687568634</v>
          </cell>
          <cell r="G1015">
            <v>21.871655374603868</v>
          </cell>
          <cell r="H1015">
            <v>10.766615463048815</v>
          </cell>
          <cell r="I1015">
            <v>2.2706599082294692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0.32807584576241428</v>
          </cell>
          <cell r="E1016">
            <v>4.9948569053133631E-5</v>
          </cell>
          <cell r="F1016">
            <v>2.8681879508806727</v>
          </cell>
          <cell r="G1016">
            <v>2.8681950996499554</v>
          </cell>
          <cell r="H1016">
            <v>4.2843194610796758</v>
          </cell>
          <cell r="I1016">
            <v>4.2843198506689424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4.5579280282634074E-3</v>
          </cell>
          <cell r="G1017">
            <v>9.6248459970831243E-3</v>
          </cell>
          <cell r="H1017">
            <v>8.460432960228885E-2</v>
          </cell>
          <cell r="I1017">
            <v>4.1309374127695454E-2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1.92522147106557E-7</v>
          </cell>
          <cell r="E1018">
            <v>1.22787302433707E-7</v>
          </cell>
          <cell r="F1018">
            <v>1.5639163162329899E-7</v>
          </cell>
          <cell r="G1018">
            <v>1.90442183153675E-7</v>
          </cell>
          <cell r="H1018">
            <v>5.5245909073445501E-7</v>
          </cell>
          <cell r="I1018">
            <v>1.9701121642691198E-6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1.9844835627882471</v>
          </cell>
          <cell r="E1019">
            <v>1.9844836855755494</v>
          </cell>
          <cell r="F1019">
            <v>1.9844838419671811</v>
          </cell>
          <cell r="G1019">
            <v>1.9844840324093642</v>
          </cell>
          <cell r="H1019">
            <v>1.9844849551366255</v>
          </cell>
          <cell r="I1019">
            <v>1.0954629924286097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6.0606473196151396E-3</v>
          </cell>
          <cell r="G1020">
            <v>6.9272441828272802E-3</v>
          </cell>
          <cell r="H1020">
            <v>7.1217302072403904E-3</v>
          </cell>
          <cell r="I1020">
            <v>1.86050289812634E-2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2.1491657161755822E-4</v>
          </cell>
          <cell r="G1021">
            <v>2.5547283511136073E-4</v>
          </cell>
          <cell r="H1021">
            <v>2.8032342305095155E-4</v>
          </cell>
          <cell r="I1021">
            <v>7.7191077688220299E-4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2.1491657161755822E-4</v>
          </cell>
          <cell r="G1022">
            <v>2.5547283511136073E-4</v>
          </cell>
          <cell r="H1022">
            <v>2.8032342305095155E-4</v>
          </cell>
          <cell r="I1022">
            <v>7.7191077688220299E-4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1.074582858087791E-4</v>
          </cell>
          <cell r="G1023">
            <v>1.2282347841892344E-4</v>
          </cell>
          <cell r="H1023">
            <v>1.2627181218511326E-4</v>
          </cell>
          <cell r="I1023">
            <v>3.2987640037700992E-4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2.0688923072232001E-7</v>
          </cell>
          <cell r="E1024">
            <v>5.6135513618168097E-7</v>
          </cell>
          <cell r="F1024">
            <v>2.5802019141108401E-5</v>
          </cell>
          <cell r="G1024">
            <v>9.2398240044873398E-7</v>
          </cell>
          <cell r="H1024">
            <v>1.8895382928996799E-6</v>
          </cell>
          <cell r="I1024">
            <v>4.7629612027232599E-5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2.0688923072232001E-7</v>
          </cell>
          <cell r="E1025">
            <v>7.5498854214601569E-7</v>
          </cell>
          <cell r="F1025">
            <v>2.6520561444944142E-5</v>
          </cell>
          <cell r="G1025">
            <v>2.7386893351272574E-5</v>
          </cell>
          <cell r="H1025">
            <v>3.2358967775118382E-5</v>
          </cell>
          <cell r="I1025">
            <v>5.9696518621593512E-5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2.0856341350810168</v>
          </cell>
          <cell r="E1026">
            <v>2.4000918474444775</v>
          </cell>
          <cell r="F1026">
            <v>2.3997378452026417</v>
          </cell>
          <cell r="G1026">
            <v>2.4725283063466446</v>
          </cell>
          <cell r="H1026">
            <v>2.5226482649294777</v>
          </cell>
          <cell r="I1026">
            <v>2.4177970510521165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2.0856341350810168</v>
          </cell>
          <cell r="E1027">
            <v>2.4000918474444775</v>
          </cell>
          <cell r="F1027">
            <v>2.3997378452026417</v>
          </cell>
          <cell r="G1027">
            <v>2.4725283063466446</v>
          </cell>
          <cell r="H1027">
            <v>2.5226482649294777</v>
          </cell>
          <cell r="I1027">
            <v>2.4177970510521165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4.0758546629454116E-5</v>
          </cell>
          <cell r="G1028">
            <v>4.3696766014329539E-5</v>
          </cell>
          <cell r="H1028">
            <v>6.2483460221569409E-5</v>
          </cell>
          <cell r="I1028">
            <v>6.5122163137636217E-5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4.0758546629454116E-5</v>
          </cell>
          <cell r="G1029">
            <v>4.3696766014329539E-5</v>
          </cell>
          <cell r="H1029">
            <v>6.2483460221569409E-5</v>
          </cell>
          <cell r="I1029">
            <v>6.5122163137636217E-5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1.3690510347356801E-8</v>
          </cell>
          <cell r="F1030">
            <v>4.0612131259509904E-6</v>
          </cell>
          <cell r="G1030">
            <v>4.1177277536948298E-8</v>
          </cell>
          <cell r="H1030">
            <v>6.6575342482602496E-8</v>
          </cell>
          <cell r="I1030">
            <v>2.1263978456234601E-8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1.3690510347356801E-8</v>
          </cell>
          <cell r="F1031">
            <v>4.07490363629834E-6</v>
          </cell>
          <cell r="G1031">
            <v>4.1160809138352897E-6</v>
          </cell>
          <cell r="H1031">
            <v>5.7974090557919496E-6</v>
          </cell>
          <cell r="I1031">
            <v>5.8186730342481799E-6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1.9867184885235429</v>
          </cell>
          <cell r="G1032">
            <v>1.9867204254693531</v>
          </cell>
          <cell r="H1032">
            <v>3.0637003592012002</v>
          </cell>
          <cell r="I1032">
            <v>3.0636682116061205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1.9867184885235429</v>
          </cell>
          <cell r="G1033">
            <v>1.9867204254693531</v>
          </cell>
          <cell r="H1033">
            <v>3.0637003592012002</v>
          </cell>
          <cell r="I1033">
            <v>3.0636682116061205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1.9867184885235429</v>
          </cell>
          <cell r="G1034">
            <v>1.9867204254693531</v>
          </cell>
          <cell r="H1034">
            <v>3.0637003592012002</v>
          </cell>
          <cell r="I1034">
            <v>3.0636682116061205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1.7489203488333799E-7</v>
          </cell>
          <cell r="G1035">
            <v>2.8130062752593298E-7</v>
          </cell>
          <cell r="H1035">
            <v>0.301043112311217</v>
          </cell>
          <cell r="I1035">
            <v>0.165589694413255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0.28852906219065677</v>
          </cell>
          <cell r="G1036">
            <v>0.2885293434912844</v>
          </cell>
          <cell r="H1036">
            <v>0.44493777555456998</v>
          </cell>
          <cell r="I1036">
            <v>0.44493335168736697</v>
          </cell>
        </row>
        <row r="1037">
          <cell r="A1037" t="str">
            <v>RHES-SHSOLBR</v>
          </cell>
          <cell r="B1037" t="str">
            <v>VAR_fout</v>
          </cell>
          <cell r="C1037" t="str">
            <v>RHES-SHASOL</v>
          </cell>
          <cell r="D1037">
            <v>0.37732610756439694</v>
          </cell>
          <cell r="E1037">
            <v>0.43546065320658611</v>
          </cell>
          <cell r="F1037">
            <v>0.43546178372650068</v>
          </cell>
          <cell r="G1037">
            <v>0.43546243861063494</v>
          </cell>
          <cell r="H1037">
            <v>0.60778694900813779</v>
          </cell>
          <cell r="I1037">
            <v>0.56913479232294306</v>
          </cell>
        </row>
        <row r="1038">
          <cell r="A1038" t="str">
            <v>RHES-SHSOLBR</v>
          </cell>
          <cell r="B1038" t="str">
            <v>VAR_fin</v>
          </cell>
          <cell r="C1038" t="str">
            <v>SOL</v>
          </cell>
          <cell r="D1038">
            <v>0.37732610756439694</v>
          </cell>
          <cell r="E1038">
            <v>0.43546065320658611</v>
          </cell>
          <cell r="F1038">
            <v>0.43546178372650068</v>
          </cell>
          <cell r="G1038">
            <v>0.43546243861063494</v>
          </cell>
          <cell r="H1038">
            <v>0.60778694900813779</v>
          </cell>
          <cell r="I1038">
            <v>0.56913479232294306</v>
          </cell>
        </row>
        <row r="1039">
          <cell r="A1039" t="str">
            <v>RHES-SHSOLBR</v>
          </cell>
          <cell r="B1039" t="str">
            <v>VAR_ncap</v>
          </cell>
          <cell r="C1039" t="str">
            <v>-</v>
          </cell>
          <cell r="E1039">
            <v>8.4428196706852598E-3</v>
          </cell>
          <cell r="F1039">
            <v>1.64184232841934E-7</v>
          </cell>
          <cell r="G1039">
            <v>9.5108142465855196E-8</v>
          </cell>
          <cell r="H1039">
            <v>4.56067816476141E-2</v>
          </cell>
          <cell r="I1039">
            <v>3.1510975523294599E-2</v>
          </cell>
        </row>
        <row r="1040">
          <cell r="A1040" t="str">
            <v>RHES-SHSOLBR</v>
          </cell>
          <cell r="B1040" t="str">
            <v>VAR_cap</v>
          </cell>
          <cell r="C1040" t="str">
            <v>-</v>
          </cell>
          <cell r="D1040">
            <v>5.4798678617278197E-2</v>
          </cell>
          <cell r="E1040">
            <v>6.3241498287963452E-2</v>
          </cell>
          <cell r="F1040">
            <v>6.32416624721963E-2</v>
          </cell>
          <cell r="G1040">
            <v>6.3241757580338773E-2</v>
          </cell>
          <cell r="H1040">
            <v>8.8268192339384197E-2</v>
          </cell>
          <cell r="I1040">
            <v>8.26548546447812E-2</v>
          </cell>
        </row>
        <row r="1041">
          <cell r="A1041" t="str">
            <v>SCOM-SHSOLBR</v>
          </cell>
          <cell r="B1041" t="str">
            <v>VAR_fout</v>
          </cell>
          <cell r="C1041" t="str">
            <v>SCOM-SHASOL</v>
          </cell>
          <cell r="D1041">
            <v>0.62699335417326996</v>
          </cell>
          <cell r="E1041">
            <v>0.68733127363266378</v>
          </cell>
          <cell r="F1041">
            <v>0.68741114274422699</v>
          </cell>
          <cell r="G1041">
            <v>0.70056857337514422</v>
          </cell>
          <cell r="H1041">
            <v>4.5511610381741603</v>
          </cell>
          <cell r="I1041">
            <v>4.5511617305187908</v>
          </cell>
        </row>
        <row r="1042">
          <cell r="A1042" t="str">
            <v>SCOM-SHSOLBR</v>
          </cell>
          <cell r="B1042" t="str">
            <v>VAR_fin</v>
          </cell>
          <cell r="C1042" t="str">
            <v>SOL</v>
          </cell>
          <cell r="D1042">
            <v>0.62699335417326996</v>
          </cell>
          <cell r="E1042">
            <v>0.68733127363266378</v>
          </cell>
          <cell r="F1042">
            <v>0.68741114274422699</v>
          </cell>
          <cell r="G1042">
            <v>0.70056857337514422</v>
          </cell>
          <cell r="H1042">
            <v>4.5511610381741603</v>
          </cell>
          <cell r="I1042">
            <v>4.5511617305187908</v>
          </cell>
        </row>
        <row r="1043">
          <cell r="A1043" t="str">
            <v>SCOM-SHSOLBR</v>
          </cell>
          <cell r="B1043" t="str">
            <v>VAR_ncap</v>
          </cell>
          <cell r="C1043" t="str">
            <v>-</v>
          </cell>
          <cell r="E1043">
            <v>8.7628133611884207E-3</v>
          </cell>
          <cell r="F1043">
            <v>1.1599308100473199E-5</v>
          </cell>
          <cell r="G1043">
            <v>1.9108399819637099E-3</v>
          </cell>
          <cell r="H1043">
            <v>0.17337606876857101</v>
          </cell>
          <cell r="I1043">
            <v>0.329443014882701</v>
          </cell>
        </row>
        <row r="1044">
          <cell r="A1044" t="str">
            <v>SCOM-SHSOLBR</v>
          </cell>
          <cell r="B1044" t="str">
            <v>VAR_cap</v>
          </cell>
          <cell r="C1044" t="str">
            <v>-</v>
          </cell>
          <cell r="D1044">
            <v>9.1057593476079501E-2</v>
          </cell>
          <cell r="E1044">
            <v>9.9820406837267922E-2</v>
          </cell>
          <cell r="F1044">
            <v>9.9832006145368399E-2</v>
          </cell>
          <cell r="G1044">
            <v>0.1017428461273321</v>
          </cell>
          <cell r="H1044">
            <v>0.66096038961157799</v>
          </cell>
          <cell r="I1044">
            <v>0.66096049016006897</v>
          </cell>
        </row>
        <row r="1045">
          <cell r="A1045" t="str">
            <v>RHEM-SHSTG-ELCHP</v>
          </cell>
          <cell r="B1045" t="str">
            <v>VAR_fout</v>
          </cell>
          <cell r="C1045" t="str">
            <v>RHEM-SHAELCH</v>
          </cell>
          <cell r="D1045">
            <v>3.9859876909981896E-8</v>
          </cell>
          <cell r="E1045">
            <v>4.1244957655825502E-8</v>
          </cell>
          <cell r="F1045">
            <v>1.8423065846130926</v>
          </cell>
          <cell r="G1045">
            <v>1.5355210209475205</v>
          </cell>
          <cell r="H1045">
            <v>1.7067909674485842</v>
          </cell>
          <cell r="I1045">
            <v>4.3380201137372438</v>
          </cell>
        </row>
        <row r="1046">
          <cell r="A1046" t="str">
            <v>RHEM-SHSTG-ELCHP</v>
          </cell>
          <cell r="B1046" t="str">
            <v>VAR_fin</v>
          </cell>
          <cell r="C1046" t="str">
            <v>RHEM-SHAELCH</v>
          </cell>
          <cell r="D1046">
            <v>6.3725386824410412E-8</v>
          </cell>
          <cell r="E1046">
            <v>6.4741366328360807E-8</v>
          </cell>
          <cell r="F1046">
            <v>1.8424024122433691</v>
          </cell>
          <cell r="G1046">
            <v>1.5355948064307345</v>
          </cell>
          <cell r="H1046">
            <v>1.7068742037974578</v>
          </cell>
          <cell r="I1046">
            <v>4.3381976291627842</v>
          </cell>
        </row>
        <row r="1047">
          <cell r="A1047" t="str">
            <v>RHEM-SHSTG-ELCHP</v>
          </cell>
          <cell r="B1047" t="str">
            <v>VAR_ncap</v>
          </cell>
          <cell r="C1047" t="str">
            <v>-</v>
          </cell>
          <cell r="D1047">
            <v>2.9867920285943598E-3</v>
          </cell>
          <cell r="E1047">
            <v>0.19066690717854901</v>
          </cell>
          <cell r="F1047">
            <v>1.8612879053495899E-5</v>
          </cell>
          <cell r="G1047">
            <v>2.0041554618469599E-5</v>
          </cell>
          <cell r="H1047">
            <v>0.13084922509025301</v>
          </cell>
          <cell r="I1047">
            <v>0.36349780885108102</v>
          </cell>
        </row>
        <row r="1048">
          <cell r="A1048" t="str">
            <v>RHEM-SHSTG-ELCHP</v>
          </cell>
          <cell r="B1048" t="str">
            <v>VAR_cap</v>
          </cell>
          <cell r="C1048" t="str">
            <v>-</v>
          </cell>
          <cell r="D1048">
            <v>2.9867920285943598E-3</v>
          </cell>
          <cell r="E1048">
            <v>0.19365050496256528</v>
          </cell>
          <cell r="F1048">
            <v>0.19365150768512651</v>
          </cell>
          <cell r="G1048">
            <v>0.19365163809852412</v>
          </cell>
          <cell r="H1048">
            <v>0.22679318521341504</v>
          </cell>
          <cell r="I1048">
            <v>0.4990221786897977</v>
          </cell>
        </row>
        <row r="1049">
          <cell r="A1049" t="str">
            <v>ITOT-SWHELCBR</v>
          </cell>
          <cell r="B1049" t="str">
            <v>VAR_fout</v>
          </cell>
          <cell r="C1049" t="str">
            <v>ITOT-SWHAELC</v>
          </cell>
          <cell r="D1049">
            <v>9.8138882668167859</v>
          </cell>
          <cell r="E1049">
            <v>10.335083520810496</v>
          </cell>
          <cell r="F1049">
            <v>10.50056041279905</v>
          </cell>
          <cell r="G1049">
            <v>10.630965987122227</v>
          </cell>
          <cell r="H1049">
            <v>11.051298678853932</v>
          </cell>
          <cell r="I1049">
            <v>11.093015180937826</v>
          </cell>
        </row>
        <row r="1050">
          <cell r="A1050" t="str">
            <v>ITOT-SWHELCBR</v>
          </cell>
          <cell r="B1050" t="str">
            <v>VAR_fin</v>
          </cell>
          <cell r="C1050" t="str">
            <v>ITOT_ELC</v>
          </cell>
          <cell r="D1050">
            <v>11.646936341588509</v>
          </cell>
          <cell r="E1050">
            <v>12.258978633325697</v>
          </cell>
          <cell r="F1050">
            <v>12.445362799655516</v>
          </cell>
          <cell r="G1050">
            <v>12.583256942119922</v>
          </cell>
          <cell r="H1050">
            <v>13.046272170913241</v>
          </cell>
          <cell r="I1050">
            <v>13.061063161745716</v>
          </cell>
        </row>
        <row r="1051">
          <cell r="A1051" t="str">
            <v>ITOT-SWHELCBR</v>
          </cell>
          <cell r="B1051" t="str">
            <v>VAR_ncap</v>
          </cell>
          <cell r="C1051" t="str">
            <v>-</v>
          </cell>
          <cell r="E1051">
            <v>0.18219302047072</v>
          </cell>
          <cell r="F1051">
            <v>4.5324451392848997E-5</v>
          </cell>
          <cell r="G1051">
            <v>1.3110834328741799E-2</v>
          </cell>
          <cell r="H1051">
            <v>0.25061342394920499</v>
          </cell>
          <cell r="I1051">
            <v>0.48592151572813302</v>
          </cell>
        </row>
        <row r="1052">
          <cell r="A1052" t="str">
            <v>ITOT-SWHELCBR</v>
          </cell>
          <cell r="B1052" t="str">
            <v>VAR_cap</v>
          </cell>
          <cell r="C1052" t="str">
            <v>-</v>
          </cell>
          <cell r="D1052">
            <v>0.55644997413134401</v>
          </cell>
          <cell r="E1052">
            <v>0.73864166654306396</v>
          </cell>
          <cell r="F1052">
            <v>0.738682625329662</v>
          </cell>
          <cell r="G1052">
            <v>0.75178742929974818</v>
          </cell>
          <cell r="H1052">
            <v>0.87671697015628547</v>
          </cell>
          <cell r="I1052">
            <v>0.92884747642271326</v>
          </cell>
        </row>
        <row r="1053">
          <cell r="A1053"/>
          <cell r="B1053"/>
          <cell r="C1053"/>
        </row>
        <row r="1054">
          <cell r="A1054"/>
          <cell r="B1054"/>
          <cell r="C1054"/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295.10557111706828</v>
          </cell>
          <cell r="J4">
            <v>787.72731624453627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1.0481622864211712E-2</v>
          </cell>
          <cell r="J5">
            <v>5.994184047940442E-3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22.982058735875274</v>
          </cell>
          <cell r="J6">
            <v>59.010312845385819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272.11303075832865</v>
          </cell>
          <cell r="J7">
            <v>728.71100921510174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-100.23246268336844</v>
          </cell>
          <cell r="J8">
            <v>-53.275068251530158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825.8414833556767</v>
          </cell>
          <cell r="J9">
            <v>1140.9283192619762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0.37238353241907579</v>
          </cell>
          <cell r="J10">
            <v>1.3301172063566151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921.21475845961061</v>
          </cell>
          <cell r="J11">
            <v>1088.6167789944682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314.60737081303927</v>
          </cell>
          <cell r="J12">
            <v>715.19312288275989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0.64465239693222032</v>
          </cell>
          <cell r="J13">
            <v>0.63899348464366768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2.2397198106011824E-3</v>
          </cell>
          <cell r="J14">
            <v>2.0564104621031481E-3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54.231270403957382</v>
          </cell>
          <cell r="J15">
            <v>1679.5783454339542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0.24302871698405593</v>
          </cell>
          <cell r="J16">
            <v>2833.7857124495199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5.4977492350361368E-2</v>
          </cell>
          <cell r="J17">
            <v>1031.8743294591668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2.189295683883637E-2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4.490784692807173E-3</v>
          </cell>
          <cell r="J19">
            <v>6.8961751664670971E-3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1.0645805748771084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7.6862754814566625E-4</v>
          </cell>
          <cell r="J21">
            <v>3.7223234758765783E-4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1.8586637675216239E-3</v>
          </cell>
          <cell r="J22">
            <v>6.9744756964690768E-3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6.346094630472766E-3</v>
          </cell>
          <cell r="J23">
            <v>5.4300490543114366E-3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2117.1877053721146</v>
          </cell>
          <cell r="J24">
            <v>8493.0205698311092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-101.88459792884245</v>
          </cell>
          <cell r="J25">
            <v>-54.721392765133849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833.33327168676385</v>
          </cell>
          <cell r="J26">
            <v>1904.7618999354795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833.33327168676385</v>
          </cell>
          <cell r="J27">
            <v>1904.7618999354795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-100.23246268336844</v>
          </cell>
          <cell r="J28">
            <v>-53.275068251530158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3.3087521951294899E-2</v>
          </cell>
          <cell r="H29">
            <v>3.2669167018964898E-2</v>
          </cell>
          <cell r="I29">
            <v>4.4434710397202502E-2</v>
          </cell>
          <cell r="J29">
            <v>1.4545755641978001E-2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5.9922717073189902E-3</v>
          </cell>
          <cell r="I30">
            <v>1.82159854449097E-2</v>
          </cell>
          <cell r="J30">
            <v>1.18492163714175E-2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3.1179361431577499</v>
          </cell>
          <cell r="F31">
            <v>0.49942429221550699</v>
          </cell>
          <cell r="G31">
            <v>1.7097030087382801</v>
          </cell>
          <cell r="H31">
            <v>1.5954053562613599</v>
          </cell>
          <cell r="I31">
            <v>5.6441261482691996</v>
          </cell>
          <cell r="J31">
            <v>13.334917804532299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2.7609429046771099E-2</v>
          </cell>
          <cell r="I32">
            <v>0.11289591842278</v>
          </cell>
          <cell r="J32">
            <v>8.6863265940793105E-2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1127.9630929951099</v>
          </cell>
          <cell r="F33">
            <v>1123.9845270983501</v>
          </cell>
          <cell r="G33">
            <v>1125.85693428886</v>
          </cell>
          <cell r="H33">
            <v>1115.5852382261701</v>
          </cell>
          <cell r="I33">
            <v>961.08900984868501</v>
          </cell>
          <cell r="J33">
            <v>580.41099114031704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2.3235497331865699E-2</v>
          </cell>
          <cell r="H34">
            <v>2.65931905540144E-2</v>
          </cell>
          <cell r="I34">
            <v>5.5308995239163397E-2</v>
          </cell>
          <cell r="J34">
            <v>1.9621434417687801E-2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1928.7103847390499</v>
          </cell>
          <cell r="F35">
            <v>1522.34888651748</v>
          </cell>
          <cell r="G35">
            <v>1532.3655205262701</v>
          </cell>
          <cell r="H35">
            <v>1532.3627745336901</v>
          </cell>
          <cell r="I35">
            <v>1078.31199468556</v>
          </cell>
          <cell r="J35">
            <v>1.7992850485021E-2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7.1866636404002296E-3</v>
          </cell>
          <cell r="H36">
            <v>7.5080680955899202E-3</v>
          </cell>
          <cell r="I36">
            <v>3.6167605633122997E-2</v>
          </cell>
          <cell r="J36">
            <v>1.9721056342926702E-2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6.1895523198749998E-3</v>
          </cell>
          <cell r="I37">
            <v>2.0065451441354201E-2</v>
          </cell>
          <cell r="J37">
            <v>1.43289693951859E-2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0.23806609309322799</v>
          </cell>
          <cell r="G38">
            <v>0.493885893201856</v>
          </cell>
          <cell r="H38">
            <v>0.41449322406172001</v>
          </cell>
          <cell r="I38">
            <v>28.181408031769301</v>
          </cell>
          <cell r="J38">
            <v>20.608446426275101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5.20304294761487E-2</v>
          </cell>
          <cell r="H39">
            <v>5.0875566084781498E-2</v>
          </cell>
          <cell r="I39">
            <v>7.5453586431229999E-2</v>
          </cell>
          <cell r="J39">
            <v>2.26927725135679E-2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1043.1350809119499</v>
          </cell>
          <cell r="F40">
            <v>1201.88931949927</v>
          </cell>
          <cell r="G40">
            <v>1094.30280535324</v>
          </cell>
          <cell r="H40">
            <v>1094.3027720667501</v>
          </cell>
          <cell r="I40">
            <v>917.85893097477003</v>
          </cell>
          <cell r="J40">
            <v>441.47725571558499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479.80979991800501</v>
          </cell>
          <cell r="F41">
            <v>396.230487763084</v>
          </cell>
          <cell r="G41">
            <v>473.47059663870601</v>
          </cell>
          <cell r="H41">
            <v>348.822391285224</v>
          </cell>
          <cell r="I41">
            <v>289.076244168107</v>
          </cell>
          <cell r="J41">
            <v>155.252340780754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726.71215081717003</v>
          </cell>
          <cell r="F42">
            <v>618.96586880947405</v>
          </cell>
          <cell r="G42">
            <v>0.27634371910717398</v>
          </cell>
          <cell r="H42">
            <v>4.6217181651581597E-2</v>
          </cell>
          <cell r="I42">
            <v>2.4024565630674202E-2</v>
          </cell>
          <cell r="J42">
            <v>6.1280285110444001E-3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1783.6624936153</v>
          </cell>
          <cell r="F43">
            <v>1640.96947787866</v>
          </cell>
          <cell r="G43">
            <v>1703.3258549693301</v>
          </cell>
          <cell r="H43">
            <v>1584.0523947261599</v>
          </cell>
          <cell r="I43">
            <v>796.89226338983099</v>
          </cell>
          <cell r="J43">
            <v>2.92426719219291E-2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8.2669386019871005E-2</v>
          </cell>
          <cell r="G44">
            <v>0.174636912900276</v>
          </cell>
          <cell r="H44">
            <v>0.13593826100919101</v>
          </cell>
          <cell r="I44">
            <v>0.16110897326701701</v>
          </cell>
          <cell r="J44">
            <v>6.14860815496883E-2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2.52813763282385E-2</v>
          </cell>
          <cell r="I45">
            <v>0.10597313110267299</v>
          </cell>
          <cell r="J45">
            <v>7.0265682153886594E-2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5.7721458594596404</v>
          </cell>
          <cell r="F46">
            <v>0.237856490029906</v>
          </cell>
          <cell r="G46">
            <v>1.0975515602402801</v>
          </cell>
          <cell r="H46">
            <v>46.247322215650797</v>
          </cell>
          <cell r="I46">
            <v>98.547099040150897</v>
          </cell>
          <cell r="J46">
            <v>94.286688003256998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9.2701246986578205</v>
          </cell>
          <cell r="F47">
            <v>9.2701039190781902</v>
          </cell>
          <cell r="G47">
            <v>6.6151343491213599E-2</v>
          </cell>
          <cell r="H47">
            <v>3.3561013478131202E-2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6.0606473196151396E-3</v>
          </cell>
          <cell r="H48">
            <v>6.9272441828272802E-3</v>
          </cell>
          <cell r="I48">
            <v>7.1217302072403904E-3</v>
          </cell>
          <cell r="J48">
            <v>1.86050289812634E-2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7108.1532096978499</v>
          </cell>
          <cell r="F49">
            <v>6514.7166877467498</v>
          </cell>
          <cell r="G49">
            <v>5933.2615849738004</v>
          </cell>
          <cell r="H49">
            <v>5723.7881539554401</v>
          </cell>
          <cell r="I49">
            <v>4176.2618469403596</v>
          </cell>
          <cell r="J49">
            <v>1305.76398268495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2.0941771062982999E-2</v>
          </cell>
          <cell r="H50">
            <v>1.4739397774515E-2</v>
          </cell>
          <cell r="I50">
            <v>0.12975841855498599</v>
          </cell>
          <cell r="J50">
            <v>4.6413788311551803E-2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93.405639066956795</v>
          </cell>
          <cell r="F51">
            <v>98.055698607009504</v>
          </cell>
          <cell r="G51">
            <v>82.243853004221506</v>
          </cell>
          <cell r="H51">
            <v>294.39924117347903</v>
          </cell>
          <cell r="I51">
            <v>275.46610956405902</v>
          </cell>
          <cell r="J51">
            <v>0.74454839671144701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1440.9459963573199</v>
          </cell>
          <cell r="F52">
            <v>1508.6876606815799</v>
          </cell>
          <cell r="G52">
            <v>1463.16778625345</v>
          </cell>
          <cell r="H52">
            <v>1456.0549667975299</v>
          </cell>
          <cell r="I52">
            <v>1353.3769439602099</v>
          </cell>
          <cell r="J52">
            <v>780.04667700419304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2.63598421683175E-2</v>
          </cell>
          <cell r="I53">
            <v>0.116221531736889</v>
          </cell>
          <cell r="J53">
            <v>2.9086557660581699E-2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2229.9139980198402</v>
          </cell>
          <cell r="F54">
            <v>2015.98198524133</v>
          </cell>
          <cell r="G54">
            <v>1935.52216647147</v>
          </cell>
          <cell r="H54">
            <v>1367.48735047542</v>
          </cell>
          <cell r="I54">
            <v>454.52018483878697</v>
          </cell>
          <cell r="J54">
            <v>62.7969931276522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3764.2656334441099</v>
          </cell>
          <cell r="F55">
            <v>3622.7253445299202</v>
          </cell>
          <cell r="G55">
            <v>3480.9547475002</v>
          </cell>
          <cell r="H55">
            <v>3117.9826576863702</v>
          </cell>
          <cell r="I55">
            <v>2083.6092183133501</v>
          </cell>
          <cell r="J55">
            <v>843.66371887452897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1.7856771794314601E-2</v>
          </cell>
          <cell r="F56">
            <v>1.7881715558511702E-2</v>
          </cell>
          <cell r="G56">
            <v>1.7817503961643898E-2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3.5337978783646813</v>
          </cell>
          <cell r="F57">
            <v>8.0930551444250263</v>
          </cell>
          <cell r="G57">
            <v>13.935583135053175</v>
          </cell>
          <cell r="H57">
            <v>23.517767553653663</v>
          </cell>
          <cell r="I57">
            <v>55.551419512229899</v>
          </cell>
          <cell r="J57">
            <v>114.07392098937818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2.2376479810151999E-2</v>
          </cell>
          <cell r="F58">
            <v>9.68694662151217E-2</v>
          </cell>
          <cell r="G58">
            <v>8.0905707302618632E-2</v>
          </cell>
          <cell r="H58">
            <v>7.23127535153896E-2</v>
          </cell>
          <cell r="I58">
            <v>3.4429616620382991E-2</v>
          </cell>
          <cell r="J58">
            <v>1.4973953535679551E-2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6.16187963894766</v>
          </cell>
          <cell r="F59">
            <v>10.91162037482561</v>
          </cell>
          <cell r="G59">
            <v>8.848324519099009</v>
          </cell>
          <cell r="H59">
            <v>7.5425701533948466</v>
          </cell>
          <cell r="I59">
            <v>1.1848031285652316</v>
          </cell>
          <cell r="J59">
            <v>0.39270092762880487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6.5131250524984399</v>
          </cell>
          <cell r="F60">
            <v>17.61870466233345</v>
          </cell>
          <cell r="G60">
            <v>155.2457653375796</v>
          </cell>
          <cell r="H60">
            <v>520.41067506500622</v>
          </cell>
          <cell r="I60">
            <v>668.8915002660641</v>
          </cell>
          <cell r="J60">
            <v>344.78523025594984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12.9977455434534</v>
          </cell>
          <cell r="F61">
            <v>19.308737524043202</v>
          </cell>
          <cell r="G61">
            <v>17.90331646949172</v>
          </cell>
          <cell r="H61">
            <v>12.74218783204636</v>
          </cell>
          <cell r="I61">
            <v>0.48372034152873744</v>
          </cell>
          <cell r="J61">
            <v>0.16342337986483557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31.705092617526802</v>
          </cell>
          <cell r="G62">
            <v>48.0186985995445</v>
          </cell>
          <cell r="H62">
            <v>195.88995872204839</v>
          </cell>
          <cell r="I62">
            <v>443.76327881171858</v>
          </cell>
          <cell r="J62">
            <v>132.05130846228246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61.401418715991497</v>
          </cell>
          <cell r="F63">
            <v>128.870967260127</v>
          </cell>
          <cell r="G63">
            <v>40.031696194057901</v>
          </cell>
          <cell r="H63">
            <v>19.993082130063499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802.88724230552202</v>
          </cell>
          <cell r="F64">
            <v>545.262840370464</v>
          </cell>
          <cell r="G64">
            <v>406.87347167217001</v>
          </cell>
          <cell r="H64">
            <v>199.770171672294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0.20551864802109471</v>
          </cell>
          <cell r="F65">
            <v>0.22679052917532502</v>
          </cell>
          <cell r="G65">
            <v>0.16888545130505148</v>
          </cell>
          <cell r="H65">
            <v>0.12964473887344385</v>
          </cell>
          <cell r="I65">
            <v>7.9925939253888776E-3</v>
          </cell>
          <cell r="J65">
            <v>1.3758141796663299E-3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3.1601515018251209</v>
          </cell>
          <cell r="F66">
            <v>3.4310907831920106</v>
          </cell>
          <cell r="G66">
            <v>3.3962601698736044</v>
          </cell>
          <cell r="H66">
            <v>2.7734693732466678</v>
          </cell>
          <cell r="I66">
            <v>1.8405106565950811E-2</v>
          </cell>
          <cell r="J66">
            <v>3.1788557969037699E-3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326.13437738128567</v>
          </cell>
          <cell r="F67">
            <v>384.71707169837259</v>
          </cell>
          <cell r="G67">
            <v>456.32454119869629</v>
          </cell>
          <cell r="H67">
            <v>258.24804451652693</v>
          </cell>
          <cell r="I67">
            <v>6.0785758163396486E-2</v>
          </cell>
          <cell r="J67">
            <v>2.6125548018641781E-2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0.2460043323111282</v>
          </cell>
          <cell r="F68">
            <v>0.28194237124416743</v>
          </cell>
          <cell r="G68">
            <v>0.9185716538383466</v>
          </cell>
          <cell r="H68">
            <v>0.86745805022068723</v>
          </cell>
          <cell r="I68">
            <v>0.1335955267720976</v>
          </cell>
          <cell r="J68">
            <v>1.3522527925698699E-2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2.7301758049380758</v>
          </cell>
          <cell r="F69">
            <v>2.66757880528194</v>
          </cell>
          <cell r="G69">
            <v>5.6893297157547043</v>
          </cell>
          <cell r="H69">
            <v>16.248248416368227</v>
          </cell>
          <cell r="I69">
            <v>8.9250969262111006</v>
          </cell>
          <cell r="J69">
            <v>1.59158816300688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3.2416104977047002E-3</v>
          </cell>
          <cell r="G70">
            <v>3.4089256215999911E-2</v>
          </cell>
          <cell r="H70">
            <v>7.2400051993178394E-2</v>
          </cell>
          <cell r="I70">
            <v>3.5560005470375779E-2</v>
          </cell>
          <cell r="J70">
            <v>6.4419392961192496E-3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3.2696738114821101E-3</v>
          </cell>
          <cell r="G71">
            <v>3.0882568052840769E-2</v>
          </cell>
          <cell r="H71">
            <v>5.1395952726728956E-2</v>
          </cell>
          <cell r="I71">
            <v>3.2827252286855221E-2</v>
          </cell>
          <cell r="J71">
            <v>8.3841151667694985E-3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3.21634226711275E-3</v>
          </cell>
          <cell r="G72">
            <v>2.6771623041402293E-2</v>
          </cell>
          <cell r="H72">
            <v>5.680982059216752E-2</v>
          </cell>
          <cell r="I72">
            <v>3.562944959856975E-2</v>
          </cell>
          <cell r="J72">
            <v>8.849224542961661E-3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3.5300929733739902E-3</v>
          </cell>
          <cell r="G73">
            <v>3.2095741571226653E-2</v>
          </cell>
          <cell r="H73">
            <v>5.2199267843256777E-2</v>
          </cell>
          <cell r="I73">
            <v>3.4996691963187165E-2</v>
          </cell>
          <cell r="J73">
            <v>9.1449616778867902E-3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3.2362213794539501E-3</v>
          </cell>
          <cell r="G74">
            <v>2.6155611478600089E-2</v>
          </cell>
          <cell r="H74">
            <v>4.7406700244298605E-2</v>
          </cell>
          <cell r="I74">
            <v>3.2238296659409381E-2</v>
          </cell>
          <cell r="J74">
            <v>9.2100508815748001E-3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4.52348277188315E-3</v>
          </cell>
          <cell r="G75">
            <v>4.8787532154891101E-2</v>
          </cell>
          <cell r="H75">
            <v>8.9046685790143382E-2</v>
          </cell>
          <cell r="I75">
            <v>8.4040745951483087E-2</v>
          </cell>
          <cell r="J75">
            <v>2.8778349127314161E-2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3.4643759220035599E-3</v>
          </cell>
          <cell r="G76">
            <v>2.616476671721021E-2</v>
          </cell>
          <cell r="H76">
            <v>4.3445300016459548E-2</v>
          </cell>
          <cell r="I76">
            <v>3.3664692422005753E-2</v>
          </cell>
          <cell r="J76">
            <v>9.8107454137545298E-3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17.435054038454499</v>
          </cell>
          <cell r="G77">
            <v>17.438271635345561</v>
          </cell>
          <cell r="H77">
            <v>0.82666171681638601</v>
          </cell>
          <cell r="I77">
            <v>6.2684539345787771E-2</v>
          </cell>
          <cell r="J77">
            <v>1.096667418087667E-2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3.2657021060222601E-3</v>
          </cell>
          <cell r="G78">
            <v>1.481358604177477E-2</v>
          </cell>
          <cell r="H78">
            <v>2.3465324672827671E-2</v>
          </cell>
          <cell r="I78">
            <v>2.1076647135345059E-2</v>
          </cell>
          <cell r="J78">
            <v>6.7526203260781896E-3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1.3826155611864699E-2</v>
          </cell>
          <cell r="G79">
            <v>2.249376030732805E-2</v>
          </cell>
          <cell r="H79">
            <v>0.64437377095123838</v>
          </cell>
          <cell r="I79">
            <v>0.15386879007488172</v>
          </cell>
          <cell r="J79">
            <v>1.2744167699403211E-2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1.15813328659662E-2</v>
          </cell>
          <cell r="G80">
            <v>1.6571202414414621E-2</v>
          </cell>
          <cell r="H80">
            <v>5.2620173816578681</v>
          </cell>
          <cell r="I80">
            <v>8.6220184945414197E-2</v>
          </cell>
          <cell r="J80">
            <v>8.7710749485228195E-3</v>
          </cell>
        </row>
        <row r="81">
          <cell r="B81" t="str">
            <v>CO2_T</v>
          </cell>
          <cell r="C81" t="str">
            <v>VAR_fout</v>
          </cell>
          <cell r="D81" t="str">
            <v>TFHGV-ICEDSLExt</v>
          </cell>
          <cell r="E81">
            <v>1410.2336138358601</v>
          </cell>
          <cell r="F81">
            <v>1167.20892934211</v>
          </cell>
          <cell r="G81">
            <v>838.671655861163</v>
          </cell>
          <cell r="H81">
            <v>356.83450018887601</v>
          </cell>
        </row>
        <row r="82">
          <cell r="B82" t="str">
            <v>CO2_T</v>
          </cell>
          <cell r="C82" t="str">
            <v>VAR_fout</v>
          </cell>
          <cell r="D82" t="str">
            <v>TPSHPGSLEXT</v>
          </cell>
          <cell r="E82">
            <v>129.873812963153</v>
          </cell>
          <cell r="F82">
            <v>6.2540093840905296E-5</v>
          </cell>
          <cell r="G82">
            <v>8.0437511064468598E-4</v>
          </cell>
          <cell r="H82">
            <v>7.4994335259854703E-4</v>
          </cell>
          <cell r="I82">
            <v>1.0682780177170899E-3</v>
          </cell>
        </row>
        <row r="83">
          <cell r="B83" t="str">
            <v>CO2_T</v>
          </cell>
          <cell r="C83" t="str">
            <v>VAR_fout</v>
          </cell>
          <cell r="D83" t="str">
            <v>T_TW-ICEGSL-S1</v>
          </cell>
          <cell r="E83">
            <v>3.2685116071982616</v>
          </cell>
          <cell r="F83">
            <v>3.8900662979429641</v>
          </cell>
          <cell r="G83">
            <v>16.925791863449117</v>
          </cell>
          <cell r="H83">
            <v>36.155257942707699</v>
          </cell>
          <cell r="I83">
            <v>70.117506081265461</v>
          </cell>
          <cell r="J83">
            <v>36.300526332274679</v>
          </cell>
        </row>
        <row r="84">
          <cell r="B84" t="str">
            <v>CO2_T</v>
          </cell>
          <cell r="C84" t="str">
            <v>VAR_fout</v>
          </cell>
          <cell r="D84" t="str">
            <v>TPSHPDSLEXT</v>
          </cell>
          <cell r="E84">
            <v>1273.9831592043399</v>
          </cell>
          <cell r="F84">
            <v>1163.8421425721899</v>
          </cell>
          <cell r="G84">
            <v>728.21444421470005</v>
          </cell>
          <cell r="H84">
            <v>600.38983583866604</v>
          </cell>
          <cell r="I84">
            <v>1197.9630612655401</v>
          </cell>
          <cell r="J84">
            <v>1197.96403453776</v>
          </cell>
        </row>
        <row r="85">
          <cell r="B85" t="str">
            <v>CO2_T</v>
          </cell>
          <cell r="C85" t="str">
            <v>VAR_fout</v>
          </cell>
          <cell r="D85" t="str">
            <v>T_TW-ICEGSL-S2</v>
          </cell>
          <cell r="E85">
            <v>8.2898103606083904</v>
          </cell>
          <cell r="F85">
            <v>12.020400212429623</v>
          </cell>
          <cell r="G85">
            <v>11.036682010801684</v>
          </cell>
          <cell r="H85">
            <v>7.464179602189148</v>
          </cell>
          <cell r="I85">
            <v>1.4130080857874899E-2</v>
          </cell>
          <cell r="J85">
            <v>7.1005342949875001E-3</v>
          </cell>
        </row>
        <row r="86">
          <cell r="B86" t="str">
            <v>CO2_T</v>
          </cell>
          <cell r="C86" t="str">
            <v>VAR_fout</v>
          </cell>
          <cell r="D86" t="str">
            <v>T_TW-ICEGSL-S3</v>
          </cell>
          <cell r="E86">
            <v>7.2987121881150596</v>
          </cell>
          <cell r="F86">
            <v>0.10765414131617976</v>
          </cell>
          <cell r="G86">
            <v>0.11887173245899756</v>
          </cell>
          <cell r="H86">
            <v>0.11285588314698848</v>
          </cell>
          <cell r="I86">
            <v>4.1585066204240684E-2</v>
          </cell>
          <cell r="J86">
            <v>6.513884163849972E-3</v>
          </cell>
        </row>
        <row r="87">
          <cell r="B87" t="str">
            <v>CO2_T</v>
          </cell>
          <cell r="C87" t="str">
            <v>VAR_fout</v>
          </cell>
          <cell r="D87" t="str">
            <v>T_C-ICEGSLEXT</v>
          </cell>
          <cell r="E87">
            <v>4722.2885659901403</v>
          </cell>
          <cell r="F87">
            <v>4315.5478175424996</v>
          </cell>
          <cell r="G87">
            <v>3631.78839273213</v>
          </cell>
          <cell r="H87">
            <v>1096.1065701182999</v>
          </cell>
        </row>
        <row r="88">
          <cell r="B88" t="str">
            <v>CO2_T</v>
          </cell>
          <cell r="C88" t="str">
            <v>VAR_fout</v>
          </cell>
          <cell r="D88" t="str">
            <v>T_TW-ICEGSL-S4</v>
          </cell>
          <cell r="E88">
            <v>3.3353477495824189</v>
          </cell>
          <cell r="F88">
            <v>0.11536345006926352</v>
          </cell>
          <cell r="G88">
            <v>0.12902785108038117</v>
          </cell>
          <cell r="H88">
            <v>0.12034836163343186</v>
          </cell>
          <cell r="I88">
            <v>0.11544344207483447</v>
          </cell>
          <cell r="J88">
            <v>1.28444258014885E-2</v>
          </cell>
        </row>
        <row r="89">
          <cell r="B89" t="str">
            <v>CO2_T</v>
          </cell>
          <cell r="C89" t="str">
            <v>VAR_fout</v>
          </cell>
          <cell r="D89" t="str">
            <v>T_C-ICEDSLEXT</v>
          </cell>
          <cell r="E89">
            <v>3824.2160458585299</v>
          </cell>
          <cell r="F89">
            <v>3569.77774421198</v>
          </cell>
          <cell r="G89">
            <v>2530.9428836844099</v>
          </cell>
          <cell r="H89">
            <v>970.44949391529406</v>
          </cell>
        </row>
        <row r="90">
          <cell r="B90" t="str">
            <v>CO2_T</v>
          </cell>
          <cell r="C90" t="str">
            <v>VAR_fout</v>
          </cell>
          <cell r="D90" t="str">
            <v>T_TW-ICEGSLEXT</v>
          </cell>
          <cell r="E90">
            <v>154.83470040155001</v>
          </cell>
          <cell r="F90">
            <v>103.026368828511</v>
          </cell>
          <cell r="G90">
            <v>70.210139681491697</v>
          </cell>
          <cell r="H90">
            <v>33.4343778914266</v>
          </cell>
        </row>
        <row r="91">
          <cell r="B91" t="str">
            <v>CO2_T</v>
          </cell>
          <cell r="C91" t="str">
            <v>VAR_fout</v>
          </cell>
          <cell r="D91" t="str">
            <v>TFLGV-ICENGA</v>
          </cell>
          <cell r="E91">
            <v>1.44424705410849</v>
          </cell>
          <cell r="F91">
            <v>1.6443561587807445</v>
          </cell>
          <cell r="G91">
            <v>3.0189485474299209</v>
          </cell>
          <cell r="H91">
            <v>4.2643115884880309</v>
          </cell>
          <cell r="I91">
            <v>5.3822022357798964</v>
          </cell>
          <cell r="J91">
            <v>5.9057924116492941</v>
          </cell>
        </row>
        <row r="92">
          <cell r="B92" t="str">
            <v>CO2_T</v>
          </cell>
          <cell r="C92" t="str">
            <v>VAR_fout</v>
          </cell>
          <cell r="D92" t="str">
            <v>T_B_c-ICENGA-S1</v>
          </cell>
          <cell r="F92">
            <v>4.0252111997322098E-3</v>
          </cell>
          <cell r="G92">
            <v>4.0663496986185613E-2</v>
          </cell>
          <cell r="H92">
            <v>2.1313535613866549E-2</v>
          </cell>
          <cell r="I92">
            <v>6.6394100262502753E-2</v>
          </cell>
          <cell r="J92">
            <v>9.9161692238275301E-3</v>
          </cell>
        </row>
        <row r="93">
          <cell r="B93" t="str">
            <v>CO2_T</v>
          </cell>
          <cell r="C93" t="str">
            <v>VAR_fout</v>
          </cell>
          <cell r="D93" t="str">
            <v>T_B_c-ICENGA-S2</v>
          </cell>
          <cell r="F93">
            <v>3.4818851622904598E-3</v>
          </cell>
          <cell r="G93">
            <v>2.9248431087766268E-2</v>
          </cell>
          <cell r="H93">
            <v>5.3198204780905534E-2</v>
          </cell>
          <cell r="I93">
            <v>5.3744720071576456E-2</v>
          </cell>
          <cell r="J93">
            <v>1.670823374448923E-2</v>
          </cell>
        </row>
        <row r="94">
          <cell r="B94" t="str">
            <v>CO2_T</v>
          </cell>
          <cell r="C94" t="str">
            <v>VAR_fout</v>
          </cell>
          <cell r="D94" t="str">
            <v>T_B_u-ICEDSL-S1</v>
          </cell>
          <cell r="E94">
            <v>2.1462820186978107E-2</v>
          </cell>
          <cell r="F94">
            <v>4.8019595271047461E-2</v>
          </cell>
          <cell r="G94">
            <v>11.932906069809235</v>
          </cell>
          <cell r="H94">
            <v>45.350944439663266</v>
          </cell>
          <cell r="I94">
            <v>32.534186733216949</v>
          </cell>
          <cell r="J94">
            <v>1.7693810022853782E-2</v>
          </cell>
        </row>
        <row r="95">
          <cell r="B95" t="str">
            <v>CO2_T</v>
          </cell>
          <cell r="C95" t="str">
            <v>VAR_fout</v>
          </cell>
          <cell r="D95" t="str">
            <v>T_B_c-ICENGA-S3</v>
          </cell>
          <cell r="F95">
            <v>2.3121061012144799E-3</v>
          </cell>
          <cell r="G95">
            <v>1.5828759461230537</v>
          </cell>
          <cell r="H95">
            <v>2.285327382077698</v>
          </cell>
          <cell r="I95">
            <v>4.76798026268927</v>
          </cell>
          <cell r="J95">
            <v>0.70426135287834102</v>
          </cell>
        </row>
        <row r="96">
          <cell r="B96" t="str">
            <v>CO2_T</v>
          </cell>
          <cell r="C96" t="str">
            <v>VAR_fout</v>
          </cell>
          <cell r="D96" t="str">
            <v>T_B_u-ICEDSL-S2</v>
          </cell>
          <cell r="E96">
            <v>8.1301779434531802</v>
          </cell>
          <cell r="F96">
            <v>9.6856121116404914</v>
          </cell>
          <cell r="G96">
            <v>17.650404865025038</v>
          </cell>
          <cell r="H96">
            <v>29.643303745635137</v>
          </cell>
          <cell r="I96">
            <v>2.9357331144422045</v>
          </cell>
          <cell r="J96">
            <v>1.293069848073743E-2</v>
          </cell>
        </row>
        <row r="97">
          <cell r="B97" t="str">
            <v>CO2_T</v>
          </cell>
          <cell r="C97" t="str">
            <v>VAR_fout</v>
          </cell>
          <cell r="D97" t="str">
            <v>T_B_u-ICEDSL-S3</v>
          </cell>
          <cell r="E97">
            <v>45.274532536881381</v>
          </cell>
          <cell r="F97">
            <v>55.365986080169414</v>
          </cell>
          <cell r="G97">
            <v>102.95459921980436</v>
          </cell>
          <cell r="H97">
            <v>183.61122800879866</v>
          </cell>
          <cell r="I97">
            <v>81.870263387194555</v>
          </cell>
          <cell r="J97">
            <v>2.028165903907854E-2</v>
          </cell>
        </row>
        <row r="98">
          <cell r="B98" t="str">
            <v>CO2_T</v>
          </cell>
          <cell r="C98" t="str">
            <v>VAR_fout</v>
          </cell>
          <cell r="D98" t="str">
            <v>T_B_u-ICEDSL-S4</v>
          </cell>
          <cell r="E98">
            <v>0.22934011694784329</v>
          </cell>
        </row>
        <row r="99">
          <cell r="B99" t="str">
            <v>CO2_T</v>
          </cell>
          <cell r="C99" t="str">
            <v>VAR_fout</v>
          </cell>
          <cell r="D99" t="str">
            <v>T_B_c-ICENGAEXT</v>
          </cell>
          <cell r="E99">
            <v>7.7421734933694501E-3</v>
          </cell>
          <cell r="F99">
            <v>7.7454843453212399E-3</v>
          </cell>
          <cell r="G99">
            <v>7.6735819780708401E-3</v>
          </cell>
        </row>
        <row r="100">
          <cell r="B100" t="str">
            <v>CO2_T</v>
          </cell>
          <cell r="C100" t="str">
            <v>VAR_fout</v>
          </cell>
          <cell r="D100" t="str">
            <v>T_B_u-ICEDSLEXT</v>
          </cell>
          <cell r="E100">
            <v>1.27101977700147</v>
          </cell>
          <cell r="F100">
            <v>1.2694238721441899</v>
          </cell>
          <cell r="G100">
            <v>1.2644422337171199</v>
          </cell>
        </row>
        <row r="101">
          <cell r="B101" t="str">
            <v>CO2_T</v>
          </cell>
          <cell r="C101" t="str">
            <v>VAR_fout</v>
          </cell>
          <cell r="D101" t="str">
            <v>T_C-HYBGSLEXT</v>
          </cell>
          <cell r="E101">
            <v>101.617892600717</v>
          </cell>
          <cell r="F101">
            <v>91.724586659844704</v>
          </cell>
          <cell r="G101">
            <v>68.278514687343304</v>
          </cell>
          <cell r="H101">
            <v>32.395567566947797</v>
          </cell>
        </row>
        <row r="102">
          <cell r="B102" t="str">
            <v>CO2_T</v>
          </cell>
          <cell r="C102" t="str">
            <v>VAR_fout</v>
          </cell>
          <cell r="D102" t="str">
            <v>TPAVDKEREXT</v>
          </cell>
          <cell r="E102">
            <v>79.576349423418094</v>
          </cell>
          <cell r="F102">
            <v>100.796237247683</v>
          </cell>
          <cell r="G102">
            <v>132.626068984081</v>
          </cell>
          <cell r="H102">
            <v>185.675788544743</v>
          </cell>
          <cell r="I102">
            <v>154.38211110512901</v>
          </cell>
          <cell r="J102">
            <v>123.088433665514</v>
          </cell>
        </row>
        <row r="103">
          <cell r="B103" t="str">
            <v>CO2_T</v>
          </cell>
          <cell r="C103" t="str">
            <v>VAR_fout</v>
          </cell>
          <cell r="D103" t="str">
            <v>T_C-ICE-GSL-S1</v>
          </cell>
          <cell r="E103">
            <v>36.346454362150126</v>
          </cell>
          <cell r="F103">
            <v>40.603780195545433</v>
          </cell>
          <cell r="G103">
            <v>28.482028791259701</v>
          </cell>
          <cell r="H103">
            <v>21.639256798092276</v>
          </cell>
          <cell r="I103">
            <v>5.7251514892754998E-2</v>
          </cell>
          <cell r="J103">
            <v>5.0690946234001402E-3</v>
          </cell>
        </row>
        <row r="104">
          <cell r="B104" t="str">
            <v>CO2_T</v>
          </cell>
          <cell r="C104" t="str">
            <v>VAR_fout</v>
          </cell>
          <cell r="D104" t="str">
            <v>TFLGV-ICEGSL</v>
          </cell>
          <cell r="E104">
            <v>26.869159400054308</v>
          </cell>
          <cell r="F104">
            <v>42.577284380305528</v>
          </cell>
          <cell r="G104">
            <v>68.561667399955752</v>
          </cell>
          <cell r="H104">
            <v>100.99534882721218</v>
          </cell>
          <cell r="I104">
            <v>10.584026340394887</v>
          </cell>
          <cell r="J104">
            <v>0.12954697975440471</v>
          </cell>
        </row>
        <row r="105">
          <cell r="B105" t="str">
            <v>CO2_T</v>
          </cell>
          <cell r="C105" t="str">
            <v>VAR_fout</v>
          </cell>
          <cell r="D105" t="str">
            <v>T_C-ICE-GSL-S2</v>
          </cell>
          <cell r="E105">
            <v>275.260776912121</v>
          </cell>
          <cell r="F105">
            <v>391.63310791698439</v>
          </cell>
          <cell r="G105">
            <v>361.3272274394663</v>
          </cell>
          <cell r="H105">
            <v>302.94937633487825</v>
          </cell>
          <cell r="I105">
            <v>5.90296306248074E-2</v>
          </cell>
          <cell r="J105">
            <v>7.0922506448899102E-3</v>
          </cell>
        </row>
        <row r="106">
          <cell r="B106" t="str">
            <v>CO2_T</v>
          </cell>
          <cell r="C106" t="str">
            <v>VAR_fout</v>
          </cell>
          <cell r="D106" t="str">
            <v>T_C-ICE-DSL-S1</v>
          </cell>
          <cell r="E106">
            <v>0.37999881302152472</v>
          </cell>
          <cell r="F106">
            <v>0.42909928517121704</v>
          </cell>
          <cell r="G106">
            <v>0.31529602654978262</v>
          </cell>
          <cell r="H106">
            <v>0.22548202544035917</v>
          </cell>
          <cell r="I106">
            <v>1.3275013097171721E-2</v>
          </cell>
          <cell r="J106">
            <v>2.5286203571941702E-3</v>
          </cell>
        </row>
        <row r="107">
          <cell r="B107" t="str">
            <v>CO2_T</v>
          </cell>
          <cell r="C107" t="str">
            <v>VAR_fout</v>
          </cell>
          <cell r="D107" t="str">
            <v>T_C-ICE-GSL-S3</v>
          </cell>
          <cell r="E107">
            <v>274.41303343453541</v>
          </cell>
          <cell r="F107">
            <v>423.60690468141229</v>
          </cell>
          <cell r="G107">
            <v>417.50510330375647</v>
          </cell>
          <cell r="H107">
            <v>336.28481147483382</v>
          </cell>
          <cell r="I107">
            <v>7.3648964342071702E-2</v>
          </cell>
          <cell r="J107">
            <v>8.3975729860394505E-3</v>
          </cell>
        </row>
        <row r="108">
          <cell r="B108" t="str">
            <v>CO2_T</v>
          </cell>
          <cell r="C108" t="str">
            <v>VAR_fout</v>
          </cell>
          <cell r="D108" t="str">
            <v>T_C-ICE-DSL-S2</v>
          </cell>
          <cell r="E108">
            <v>89.512168105468277</v>
          </cell>
          <cell r="F108">
            <v>94.012743518505815</v>
          </cell>
          <cell r="G108">
            <v>69.624162846873475</v>
          </cell>
          <cell r="H108">
            <v>60.722944847648861</v>
          </cell>
          <cell r="I108">
            <v>1.6911619262104889E-2</v>
          </cell>
          <cell r="J108">
            <v>3.3154850786032298E-3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T_C-ICE-GSL-S4</v>
          </cell>
          <cell r="E109">
            <v>275.23100960794886</v>
          </cell>
          <cell r="F109">
            <v>323.95900282595255</v>
          </cell>
          <cell r="G109">
            <v>583.17621420019645</v>
          </cell>
          <cell r="H109">
            <v>497.9458895112536</v>
          </cell>
          <cell r="I109">
            <v>15.925973980823848</v>
          </cell>
          <cell r="J109">
            <v>4.5997767868266898E-2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T_C-ICE-DSL-S3</v>
          </cell>
          <cell r="E110">
            <v>369.37603067317355</v>
          </cell>
          <cell r="F110">
            <v>390.44994069212993</v>
          </cell>
          <cell r="G110">
            <v>386.70400156499289</v>
          </cell>
          <cell r="H110">
            <v>295.31895816968688</v>
          </cell>
          <cell r="I110">
            <v>1.829596124019129E-2</v>
          </cell>
          <cell r="J110">
            <v>3.6705687194206601E-3</v>
          </cell>
        </row>
        <row r="111">
          <cell r="B111" t="str">
            <v>CO2_T</v>
          </cell>
          <cell r="C111" t="str">
            <v>VAR_fout</v>
          </cell>
          <cell r="D111" t="str">
            <v>T_C-ICE-DSL-S4</v>
          </cell>
          <cell r="E111">
            <v>142.24903363137719</v>
          </cell>
          <cell r="F111">
            <v>162.05209079653227</v>
          </cell>
          <cell r="G111">
            <v>159.23457121383041</v>
          </cell>
          <cell r="H111">
            <v>122.59136888766423</v>
          </cell>
          <cell r="I111">
            <v>1.2030073475967015E-2</v>
          </cell>
          <cell r="J111">
            <v>2.4824637203832902E-3</v>
          </cell>
        </row>
        <row r="112">
          <cell r="B112" t="str">
            <v>CO2_T</v>
          </cell>
          <cell r="C112" t="str">
            <v>VAR_fout</v>
          </cell>
          <cell r="D112" t="str">
            <v>TFLGV-ICENGAExt</v>
          </cell>
          <cell r="E112">
            <v>6.0635239380484096</v>
          </cell>
          <cell r="F112">
            <v>1.82837435402881</v>
          </cell>
          <cell r="G112">
            <v>3.9534888763923899</v>
          </cell>
          <cell r="H112">
            <v>1.97596855030167</v>
          </cell>
        </row>
        <row r="113">
          <cell r="B113" t="str">
            <v>CO2_T</v>
          </cell>
          <cell r="C113" t="str">
            <v>VAR_fout</v>
          </cell>
          <cell r="D113" t="str">
            <v>T_B_u-HYBDSL-S1</v>
          </cell>
          <cell r="F113">
            <v>15.747773466662901</v>
          </cell>
          <cell r="G113">
            <v>15.643378075910247</v>
          </cell>
          <cell r="H113">
            <v>7.0716826903589991E-2</v>
          </cell>
          <cell r="I113">
            <v>7.6188264298304775E-2</v>
          </cell>
          <cell r="J113">
            <v>5.1399179772421064</v>
          </cell>
        </row>
        <row r="114">
          <cell r="B114" t="str">
            <v>CO2_T</v>
          </cell>
          <cell r="C114" t="str">
            <v>VAR_fout</v>
          </cell>
          <cell r="D114" t="str">
            <v>T_B_u-HYBDSL-S2</v>
          </cell>
          <cell r="F114">
            <v>0.30896739680924101</v>
          </cell>
          <cell r="G114">
            <v>0.32043794450811502</v>
          </cell>
          <cell r="H114">
            <v>0.31239756842315891</v>
          </cell>
          <cell r="I114">
            <v>5.0550968396017082E-2</v>
          </cell>
          <cell r="J114">
            <v>1.8723046546066872E-2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T_B_u-HYBDSL-S3</v>
          </cell>
          <cell r="F115">
            <v>9.3877248748836006</v>
          </cell>
          <cell r="G115">
            <v>9.3953068884808655</v>
          </cell>
          <cell r="H115">
            <v>5.6055531532151655</v>
          </cell>
          <cell r="I115">
            <v>15.720619418458339</v>
          </cell>
          <cell r="J115">
            <v>2.7797788542423172</v>
          </cell>
        </row>
        <row r="116">
          <cell r="B116" t="str">
            <v>CO2_T</v>
          </cell>
          <cell r="C116" t="str">
            <v>VAR_fout</v>
          </cell>
          <cell r="D116" t="str">
            <v>T_C-HY-GSL-S1</v>
          </cell>
          <cell r="E116">
            <v>3.384335301583608</v>
          </cell>
          <cell r="F116">
            <v>3.9202565350923133</v>
          </cell>
          <cell r="G116">
            <v>2.7484103642401005</v>
          </cell>
          <cell r="H116">
            <v>3.9819503709339381</v>
          </cell>
          <cell r="I116">
            <v>1.5874656492831944</v>
          </cell>
          <cell r="J116">
            <v>0.24511271801331755</v>
          </cell>
        </row>
        <row r="117">
          <cell r="B117" t="str">
            <v>CO2_T</v>
          </cell>
          <cell r="C117" t="str">
            <v>VAR_fout</v>
          </cell>
          <cell r="D117" t="str">
            <v>TFRLFDSLEXT</v>
          </cell>
          <cell r="E117">
            <v>29.015040544856902</v>
          </cell>
          <cell r="F117">
            <v>20.287437477724101</v>
          </cell>
        </row>
        <row r="118">
          <cell r="B118" t="str">
            <v>CO2_T</v>
          </cell>
          <cell r="C118" t="str">
            <v>VAR_fout</v>
          </cell>
          <cell r="D118" t="str">
            <v>T_C-HY-GSL-S2</v>
          </cell>
          <cell r="E118">
            <v>10.14968232691557</v>
          </cell>
          <cell r="F118">
            <v>15.088728790811718</v>
          </cell>
          <cell r="G118">
            <v>70.92183115191942</v>
          </cell>
          <cell r="H118">
            <v>61.68018108000048</v>
          </cell>
          <cell r="I118">
            <v>3.5566185125297278</v>
          </cell>
          <cell r="J118">
            <v>1.8334863113419978E-2</v>
          </cell>
        </row>
        <row r="119">
          <cell r="B119" t="str">
            <v>CO2_T</v>
          </cell>
          <cell r="C119" t="str">
            <v>VAR_fout</v>
          </cell>
          <cell r="D119" t="str">
            <v>TPSHPNGAEXT</v>
          </cell>
          <cell r="F119">
            <v>1.61861378628346E-5</v>
          </cell>
          <cell r="G119">
            <v>299.68372804330397</v>
          </cell>
          <cell r="H119">
            <v>350.63310144173897</v>
          </cell>
        </row>
        <row r="120">
          <cell r="B120" t="str">
            <v>CO2_T</v>
          </cell>
          <cell r="C120" t="str">
            <v>VAR_fout</v>
          </cell>
          <cell r="D120" t="str">
            <v>T_C-HY-DSL-S1</v>
          </cell>
          <cell r="E120">
            <v>2.4226167665736299E-3</v>
          </cell>
          <cell r="F120">
            <v>8.9790080435649903E-3</v>
          </cell>
          <cell r="G120">
            <v>3.8672169052751934E-2</v>
          </cell>
          <cell r="H120">
            <v>5.2680076288592372E-2</v>
          </cell>
          <cell r="I120">
            <v>0.56520266537961317</v>
          </cell>
          <cell r="J120">
            <v>0.16556146901873742</v>
          </cell>
        </row>
        <row r="121">
          <cell r="B121" t="str">
            <v>CO2_T</v>
          </cell>
          <cell r="C121" t="str">
            <v>VAR_fout</v>
          </cell>
          <cell r="D121" t="str">
            <v>T_C-HY-GSL-S3</v>
          </cell>
          <cell r="E121">
            <v>7.5422307696688495</v>
          </cell>
          <cell r="F121">
            <v>109.15468616299826</v>
          </cell>
          <cell r="G121">
            <v>103.17071644641689</v>
          </cell>
          <cell r="H121">
            <v>82.56309581173808</v>
          </cell>
          <cell r="I121">
            <v>2.211272388487626E-2</v>
          </cell>
          <cell r="J121">
            <v>6.4368413170803303E-3</v>
          </cell>
        </row>
        <row r="122">
          <cell r="B122" t="str">
            <v>CO2_T</v>
          </cell>
          <cell r="C122" t="str">
            <v>VAR_fout</v>
          </cell>
          <cell r="D122" t="str">
            <v>T_C-HY-DSL-S2</v>
          </cell>
          <cell r="E122">
            <v>0.20644379964321716</v>
          </cell>
          <cell r="F122">
            <v>49.411840035311599</v>
          </cell>
          <cell r="G122">
            <v>116.60806527087755</v>
          </cell>
          <cell r="H122">
            <v>98.977489678317539</v>
          </cell>
          <cell r="I122">
            <v>4.3199201852261195</v>
          </cell>
          <cell r="J122">
            <v>1.7779797603564448E-2</v>
          </cell>
        </row>
        <row r="123">
          <cell r="B123" t="str">
            <v>CO2_T</v>
          </cell>
          <cell r="C123" t="str">
            <v>VAR_fout</v>
          </cell>
          <cell r="D123" t="str">
            <v>T_C-HY-GSL-S4</v>
          </cell>
          <cell r="E123">
            <v>6.1652762216837438</v>
          </cell>
          <cell r="F123">
            <v>9.3196487531250547</v>
          </cell>
          <cell r="G123">
            <v>8.9307986632324106</v>
          </cell>
          <cell r="H123">
            <v>7.5806247089350576</v>
          </cell>
          <cell r="I123">
            <v>2.7874999852249119E-2</v>
          </cell>
          <cell r="J123">
            <v>8.7714889763350692E-3</v>
          </cell>
        </row>
        <row r="124">
          <cell r="B124" t="str">
            <v>CO2_T</v>
          </cell>
          <cell r="C124" t="str">
            <v>VAR_fout</v>
          </cell>
          <cell r="D124" t="str">
            <v>T_C-HY-DSL-S3</v>
          </cell>
          <cell r="E124">
            <v>2.1590617753819377</v>
          </cell>
          <cell r="F124">
            <v>3.3144338427585027</v>
          </cell>
          <cell r="G124">
            <v>3.1726327738253248</v>
          </cell>
          <cell r="H124">
            <v>2.3755816786865407</v>
          </cell>
          <cell r="I124">
            <v>2.0971413938394884E-2</v>
          </cell>
          <cell r="J124">
            <v>6.3431768151966193E-3</v>
          </cell>
        </row>
        <row r="125">
          <cell r="B125" t="str">
            <v>CO2_T</v>
          </cell>
          <cell r="C125" t="str">
            <v>VAR_fout</v>
          </cell>
          <cell r="D125" t="str">
            <v>T_C-HY-DSL-S4</v>
          </cell>
          <cell r="E125">
            <v>2.5981887365183325</v>
          </cell>
          <cell r="F125">
            <v>10.856260747118576</v>
          </cell>
          <cell r="G125">
            <v>10.263707731200773</v>
          </cell>
          <cell r="H125">
            <v>8.3254194723680737</v>
          </cell>
          <cell r="I125">
            <v>2.6421325976055954E-2</v>
          </cell>
          <cell r="J125">
            <v>8.6339190069198903E-3</v>
          </cell>
        </row>
        <row r="126">
          <cell r="B126" t="str">
            <v>CO2_T</v>
          </cell>
          <cell r="C126" t="str">
            <v>VAR_fout</v>
          </cell>
          <cell r="D126" t="str">
            <v>TFHGV-HYBDSL</v>
          </cell>
          <cell r="F126">
            <v>386.57192589308403</v>
          </cell>
          <cell r="G126">
            <v>542.48961112155894</v>
          </cell>
          <cell r="H126">
            <v>784.79698184734104</v>
          </cell>
          <cell r="I126">
            <v>790.46906700643899</v>
          </cell>
          <cell r="J126">
            <v>195.1395099245722</v>
          </cell>
        </row>
        <row r="127">
          <cell r="B127" t="str">
            <v>CO2_T</v>
          </cell>
          <cell r="C127" t="str">
            <v>VAR_fout</v>
          </cell>
          <cell r="D127" t="str">
            <v>TFHGV-ICEDSL</v>
          </cell>
          <cell r="E127">
            <v>380.88887325323674</v>
          </cell>
          <cell r="F127">
            <v>7.2374915077763544E-2</v>
          </cell>
          <cell r="G127">
            <v>0.10550348669411727</v>
          </cell>
          <cell r="H127">
            <v>7.8217042295091826E-2</v>
          </cell>
          <cell r="I127">
            <v>1.8537628118515302E-2</v>
          </cell>
          <cell r="J127">
            <v>6.8646986881965699E-3</v>
          </cell>
        </row>
        <row r="128">
          <cell r="B128" t="str">
            <v>CO2_T</v>
          </cell>
          <cell r="C128" t="str">
            <v>VAR_fout</v>
          </cell>
          <cell r="D128" t="str">
            <v>T-Plg-DSL-mix_S1</v>
          </cell>
          <cell r="E128">
            <v>1.3283165001258101E-3</v>
          </cell>
          <cell r="F128">
            <v>0.13724366296549631</v>
          </cell>
          <cell r="G128">
            <v>0.10429253072900349</v>
          </cell>
          <cell r="H128">
            <v>8.9979489279061575E-2</v>
          </cell>
          <cell r="I128">
            <v>3.3722346236613271E-2</v>
          </cell>
          <cell r="J128">
            <v>1.4821183013095559E-2</v>
          </cell>
        </row>
        <row r="129">
          <cell r="B129" t="str">
            <v>CO2_T</v>
          </cell>
          <cell r="C129" t="str">
            <v>VAR_fout</v>
          </cell>
          <cell r="D129" t="str">
            <v>T-Plg-DSL-mix_S2</v>
          </cell>
          <cell r="E129">
            <v>3.74202472962409E-4</v>
          </cell>
          <cell r="F129">
            <v>2.5507045610218701E-2</v>
          </cell>
          <cell r="G129">
            <v>0.1002468981820215</v>
          </cell>
          <cell r="H129">
            <v>0.14972926567177519</v>
          </cell>
          <cell r="I129">
            <v>7.977171678834214</v>
          </cell>
          <cell r="J129">
            <v>2.5593424350188498</v>
          </cell>
        </row>
        <row r="130">
          <cell r="B130" t="str">
            <v>CO2_T</v>
          </cell>
          <cell r="C130" t="str">
            <v>VAR_fout</v>
          </cell>
          <cell r="D130" t="str">
            <v>T-Plg-DSL-mix_S3</v>
          </cell>
          <cell r="E130">
            <v>7.1914397073390597E-3</v>
          </cell>
          <cell r="F130">
            <v>0.15880256108607382</v>
          </cell>
          <cell r="G130">
            <v>72.168447545246494</v>
          </cell>
          <cell r="H130">
            <v>333.01188538318314</v>
          </cell>
          <cell r="I130">
            <v>463.83772325320933</v>
          </cell>
          <cell r="J130">
            <v>233.97939389007416</v>
          </cell>
        </row>
        <row r="131">
          <cell r="B131" t="str">
            <v>CO2_T</v>
          </cell>
          <cell r="C131" t="str">
            <v>VAR_fout</v>
          </cell>
          <cell r="D131" t="str">
            <v>T_B_c-ICEDSL-S1</v>
          </cell>
          <cell r="E131">
            <v>8.3195518271053199</v>
          </cell>
          <cell r="F131">
            <v>0.44120527687837446</v>
          </cell>
          <cell r="G131">
            <v>5.4538456824875414</v>
          </cell>
          <cell r="H131">
            <v>26.128650160877726</v>
          </cell>
          <cell r="I131">
            <v>14.005965890563679</v>
          </cell>
          <cell r="J131">
            <v>6.00860107553373E-3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T-Plg-DSL-mix_S4</v>
          </cell>
          <cell r="E132">
            <v>0.43161787034589799</v>
          </cell>
          <cell r="F132">
            <v>59.234923403143</v>
          </cell>
          <cell r="G132">
            <v>53.901925121837778</v>
          </cell>
          <cell r="H132">
            <v>38.262836737499043</v>
          </cell>
          <cell r="I132">
            <v>0.55930557846391737</v>
          </cell>
          <cell r="J132">
            <v>0.18617701092675715</v>
          </cell>
        </row>
        <row r="133">
          <cell r="B133" t="str">
            <v>CO2_T</v>
          </cell>
          <cell r="C133" t="str">
            <v>VAR_fout</v>
          </cell>
          <cell r="D133" t="str">
            <v>T_B_c-ICEDSL-S2</v>
          </cell>
          <cell r="E133">
            <v>38.089071163764899</v>
          </cell>
          <cell r="F133">
            <v>29.160997474239199</v>
          </cell>
          <cell r="G133">
            <v>35.526097775428049</v>
          </cell>
          <cell r="H133">
            <v>43.247611548951241</v>
          </cell>
          <cell r="I133">
            <v>15.321101588251029</v>
          </cell>
          <cell r="J133">
            <v>7.1644800560584903E-3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T_B_c-ICEDSL-S3</v>
          </cell>
          <cell r="E134">
            <v>11.638545262418249</v>
          </cell>
          <cell r="F134">
            <v>9.3778812804595084</v>
          </cell>
          <cell r="G134">
            <v>9.5206409079290779</v>
          </cell>
          <cell r="H134">
            <v>4.2015694891317512</v>
          </cell>
          <cell r="I134">
            <v>3.4165709912649405</v>
          </cell>
          <cell r="J134">
            <v>6.1867836393508365E-3</v>
          </cell>
        </row>
        <row r="135">
          <cell r="B135" t="str">
            <v>CO2_T</v>
          </cell>
          <cell r="C135" t="str">
            <v>VAR_fout</v>
          </cell>
          <cell r="D135" t="str">
            <v>T_B_c-ICEDSL-S4</v>
          </cell>
          <cell r="E135">
            <v>0.92974604394972349</v>
          </cell>
        </row>
        <row r="136">
          <cell r="B136" t="str">
            <v>CO2_T</v>
          </cell>
          <cell r="C136" t="str">
            <v>VAR_fout</v>
          </cell>
          <cell r="D136" t="str">
            <v>T_B_u-ICENGA-S1</v>
          </cell>
          <cell r="F136">
            <v>3.67920939595953E-3</v>
          </cell>
          <cell r="G136">
            <v>2.3534841319768574</v>
          </cell>
          <cell r="H136">
            <v>2.2701923967891911E-2</v>
          </cell>
          <cell r="I136">
            <v>3.2140213518283882E-2</v>
          </cell>
          <cell r="J136">
            <v>0.14349721261801032</v>
          </cell>
        </row>
        <row r="137">
          <cell r="B137" t="str">
            <v>CO2_T</v>
          </cell>
          <cell r="C137" t="str">
            <v>VAR_fout</v>
          </cell>
          <cell r="D137" t="str">
            <v>T_B_u-ICENGA-S2</v>
          </cell>
          <cell r="F137">
            <v>4.2562731538056597E-3</v>
          </cell>
          <cell r="G137">
            <v>4.3750563931552564E-2</v>
          </cell>
          <cell r="H137">
            <v>6.3140844873180987E-2</v>
          </cell>
          <cell r="I137">
            <v>3.7924767214587318E-2</v>
          </cell>
          <cell r="J137">
            <v>1.7168685091250139E-2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T_B_c-ICEDSLEXT</v>
          </cell>
          <cell r="E138">
            <v>0.44182161211124599</v>
          </cell>
          <cell r="F138">
            <v>0.440769762465055</v>
          </cell>
          <cell r="G138">
            <v>0.437516219771027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T_B_u-ICENGA-S3</v>
          </cell>
          <cell r="F139">
            <v>3.7801008891100501E-3</v>
          </cell>
          <cell r="G139">
            <v>5.8956234358864474</v>
          </cell>
          <cell r="H139">
            <v>5.9856593530685931</v>
          </cell>
          <cell r="I139">
            <v>13.054758102555329</v>
          </cell>
          <cell r="J139">
            <v>1.5899228437007276</v>
          </cell>
        </row>
        <row r="140">
          <cell r="B140" t="str">
            <v>CO2_T</v>
          </cell>
          <cell r="C140" t="str">
            <v>VAR_comnet</v>
          </cell>
          <cell r="D140" t="str">
            <v>-</v>
          </cell>
          <cell r="E140">
            <v>14998.8787066226</v>
          </cell>
          <cell r="F140">
            <v>14370.3792166854</v>
          </cell>
          <cell r="G140">
            <v>12790.4777372891</v>
          </cell>
          <cell r="H140">
            <v>8448.5911260335997</v>
          </cell>
          <cell r="I140">
            <v>4091.4116230270201</v>
          </cell>
          <cell r="J140">
            <v>2399.5837932198001</v>
          </cell>
        </row>
        <row r="141">
          <cell r="B141" t="str">
            <v>CO2</v>
          </cell>
          <cell r="C141" t="str">
            <v>VAR_fout</v>
          </cell>
          <cell r="D141" t="str">
            <v>EWSTINCCS</v>
          </cell>
          <cell r="I141">
            <v>-825.84148335567704</v>
          </cell>
          <cell r="J141">
            <v>-1140.9283192619801</v>
          </cell>
        </row>
        <row r="142">
          <cell r="B142" t="str">
            <v>CO2</v>
          </cell>
          <cell r="C142" t="str">
            <v>VAR_fout</v>
          </cell>
          <cell r="D142" t="str">
            <v>D-ICOA</v>
          </cell>
          <cell r="E142">
            <v>330.01214242803002</v>
          </cell>
          <cell r="F142">
            <v>321.17935399037401</v>
          </cell>
          <cell r="G142">
            <v>0.378978293125874</v>
          </cell>
          <cell r="H142">
            <v>1.8570010504926099E-2</v>
          </cell>
          <cell r="I142">
            <v>3.0725965726134199E-2</v>
          </cell>
          <cell r="J142">
            <v>8.3175530514335502E-3</v>
          </cell>
        </row>
        <row r="143">
          <cell r="B143" t="str">
            <v>CO2</v>
          </cell>
          <cell r="C143" t="str">
            <v>VAR_fout</v>
          </cell>
          <cell r="D143" t="str">
            <v>ENGA-CCS</v>
          </cell>
          <cell r="I143">
            <v>-0.37238353241907601</v>
          </cell>
          <cell r="J143">
            <v>-1.33011720635661</v>
          </cell>
        </row>
        <row r="144">
          <cell r="B144" t="str">
            <v>CO2</v>
          </cell>
          <cell r="C144" t="str">
            <v>VAR_fout</v>
          </cell>
          <cell r="D144" t="str">
            <v>CHPWSTCCS</v>
          </cell>
          <cell r="I144">
            <v>-921.21475845961004</v>
          </cell>
          <cell r="J144">
            <v>-1088.61677899447</v>
          </cell>
        </row>
        <row r="145">
          <cell r="B145" t="str">
            <v>CO2</v>
          </cell>
          <cell r="C145" t="str">
            <v>VAR_fout</v>
          </cell>
          <cell r="D145" t="str">
            <v>D-ENGA</v>
          </cell>
          <cell r="E145">
            <v>310.76224877615999</v>
          </cell>
          <cell r="F145">
            <v>95.676189637648605</v>
          </cell>
          <cell r="G145">
            <v>126.54043624966999</v>
          </cell>
          <cell r="H145">
            <v>33.138233675153401</v>
          </cell>
          <cell r="I145">
            <v>28.141519998152798</v>
          </cell>
          <cell r="J145">
            <v>7.06451201215066E-3</v>
          </cell>
        </row>
        <row r="146">
          <cell r="B146" t="str">
            <v>CO2</v>
          </cell>
          <cell r="C146" t="str">
            <v>VAR_fout</v>
          </cell>
          <cell r="D146" t="str">
            <v>D-ILFO</v>
          </cell>
          <cell r="E146">
            <v>688.84249912754103</v>
          </cell>
          <cell r="F146">
            <v>646.64610934213295</v>
          </cell>
          <cell r="G146">
            <v>594.05733898511198</v>
          </cell>
          <cell r="H146">
            <v>515.750005706509</v>
          </cell>
          <cell r="I146">
            <v>235.45683100819301</v>
          </cell>
        </row>
        <row r="147">
          <cell r="B147" t="str">
            <v>CO2</v>
          </cell>
          <cell r="C147" t="str">
            <v>VAR_fout</v>
          </cell>
          <cell r="D147" t="str">
            <v>ITOT-CHPWSTCCS</v>
          </cell>
          <cell r="I147">
            <v>-314.60737081303898</v>
          </cell>
          <cell r="J147">
            <v>-715.19312288276001</v>
          </cell>
        </row>
        <row r="148">
          <cell r="B148" t="str">
            <v>CO2</v>
          </cell>
          <cell r="C148" t="str">
            <v>VAR_fout</v>
          </cell>
          <cell r="D148" t="str">
            <v>ITOT-CHPNGACCS</v>
          </cell>
          <cell r="I148">
            <v>-0.64465239693221998</v>
          </cell>
          <cell r="J148">
            <v>-0.63899348464366701</v>
          </cell>
        </row>
        <row r="149">
          <cell r="B149" t="str">
            <v>CO2</v>
          </cell>
          <cell r="C149" t="str">
            <v>VAR_fout</v>
          </cell>
          <cell r="D149" t="str">
            <v>D-TDSL</v>
          </cell>
          <cell r="E149">
            <v>8678.3934724992705</v>
          </cell>
          <cell r="F149">
            <v>8089.3374634404099</v>
          </cell>
          <cell r="G149">
            <v>6529.7033727540402</v>
          </cell>
          <cell r="H149">
            <v>4521.1294411297304</v>
          </cell>
          <cell r="I149">
            <v>2901.1255008826101</v>
          </cell>
          <cell r="J149">
            <v>728.71100440204498</v>
          </cell>
        </row>
        <row r="150">
          <cell r="B150" t="str">
            <v>CO2</v>
          </cell>
          <cell r="C150" t="str">
            <v>VAR_fout</v>
          </cell>
          <cell r="D150" t="str">
            <v>ITOT-PROCESSCO2</v>
          </cell>
          <cell r="E150">
            <v>2089.34680048464</v>
          </cell>
          <cell r="F150">
            <v>2111.0131698740802</v>
          </cell>
          <cell r="G150">
            <v>2102.26947106126</v>
          </cell>
          <cell r="H150">
            <v>2093.6570631977402</v>
          </cell>
          <cell r="I150">
            <v>2077.4128479142901</v>
          </cell>
          <cell r="J150">
            <v>2063.7485570444101</v>
          </cell>
        </row>
        <row r="151">
          <cell r="B151" t="str">
            <v>CO2</v>
          </cell>
          <cell r="C151" t="str">
            <v>VAR_fout</v>
          </cell>
          <cell r="D151" t="str">
            <v>D-ELFO</v>
          </cell>
          <cell r="E151">
            <v>26.2023102521769</v>
          </cell>
          <cell r="F151">
            <v>161.62442110308601</v>
          </cell>
          <cell r="G151">
            <v>0.59539640291280804</v>
          </cell>
          <cell r="H151">
            <v>0.13929291639643099</v>
          </cell>
          <cell r="I151">
            <v>0.239227028341471</v>
          </cell>
          <cell r="J151">
            <v>6.7929774005036299E-5</v>
          </cell>
        </row>
        <row r="152">
          <cell r="B152" t="str">
            <v>CO2</v>
          </cell>
          <cell r="C152" t="str">
            <v>VAR_fout</v>
          </cell>
          <cell r="D152" t="str">
            <v>D-TNGA</v>
          </cell>
          <cell r="E152">
            <v>16.152878716279002</v>
          </cell>
          <cell r="F152">
            <v>15.322310328897</v>
          </cell>
          <cell r="G152">
            <v>341.67354933672601</v>
          </cell>
          <cell r="H152">
            <v>410.12232568753302</v>
          </cell>
          <cell r="I152">
            <v>87.626597217156601</v>
          </cell>
          <cell r="J152">
            <v>123.505291438676</v>
          </cell>
        </row>
        <row r="153">
          <cell r="B153" t="str">
            <v>CO2</v>
          </cell>
          <cell r="C153" t="str">
            <v>VAR_fout</v>
          </cell>
          <cell r="D153" t="str">
            <v>D-SNGA</v>
          </cell>
          <cell r="E153">
            <v>1521.9643157749899</v>
          </cell>
          <cell r="F153">
            <v>1360.7587083286901</v>
          </cell>
          <cell r="G153">
            <v>1550.26145540168</v>
          </cell>
          <cell r="H153">
            <v>1756.0766601687001</v>
          </cell>
          <cell r="I153">
            <v>1630.05588691459</v>
          </cell>
          <cell r="J153">
            <v>780.62649716631404</v>
          </cell>
        </row>
        <row r="154">
          <cell r="B154" t="str">
            <v>CO2</v>
          </cell>
          <cell r="C154" t="str">
            <v>VAR_fout</v>
          </cell>
          <cell r="D154" t="str">
            <v>D-RNGA</v>
          </cell>
          <cell r="E154">
            <v>2650.71253707611</v>
          </cell>
          <cell r="F154">
            <v>2731.8444464734898</v>
          </cell>
          <cell r="G154">
            <v>2705.7903362933298</v>
          </cell>
          <cell r="H154">
            <v>2615.5999059067699</v>
          </cell>
          <cell r="I154">
            <v>2303.07497824346</v>
          </cell>
          <cell r="J154">
            <v>1305.3643309097499</v>
          </cell>
        </row>
        <row r="155">
          <cell r="B155" t="str">
            <v>CO2</v>
          </cell>
          <cell r="C155" t="str">
            <v>VAR_fout</v>
          </cell>
          <cell r="D155" t="str">
            <v>D-IHFO</v>
          </cell>
          <cell r="E155">
            <v>213.780499690292</v>
          </cell>
          <cell r="F155">
            <v>1.3927088912409199E-2</v>
          </cell>
          <cell r="G155">
            <v>4.0276932672172E-2</v>
          </cell>
          <cell r="H155">
            <v>1.8722254203888001E-2</v>
          </cell>
          <cell r="I155">
            <v>3.4120795722553103E-2</v>
          </cell>
        </row>
        <row r="156">
          <cell r="B156" t="str">
            <v>CO2</v>
          </cell>
          <cell r="C156" t="str">
            <v>VAR_fout</v>
          </cell>
          <cell r="D156" t="str">
            <v>SUP_WSTHTGBIOCCS</v>
          </cell>
          <cell r="I156">
            <v>-2.2397198106011802E-3</v>
          </cell>
          <cell r="J156">
            <v>-2.0564104621031499E-3</v>
          </cell>
        </row>
        <row r="157">
          <cell r="B157" t="str">
            <v>CO2</v>
          </cell>
          <cell r="C157" t="str">
            <v>VAR_fout</v>
          </cell>
          <cell r="D157" t="str">
            <v>D-SLFO</v>
          </cell>
          <cell r="E157">
            <v>2267.7887123872702</v>
          </cell>
          <cell r="F157">
            <v>2050.22310033756</v>
          </cell>
          <cell r="G157">
            <v>1968.39136898682</v>
          </cell>
          <cell r="H157">
            <v>1390.7062136668401</v>
          </cell>
          <cell r="I157">
            <v>462.22115274760699</v>
          </cell>
        </row>
        <row r="158">
          <cell r="B158" t="str">
            <v>CO2</v>
          </cell>
          <cell r="C158" t="str">
            <v>VAR_fout</v>
          </cell>
          <cell r="D158" t="str">
            <v>D-RCOA</v>
          </cell>
          <cell r="E158">
            <v>9.2701246986578205</v>
          </cell>
          <cell r="F158">
            <v>9.2701039190781902</v>
          </cell>
          <cell r="G158">
            <v>6.6151343491213599E-2</v>
          </cell>
          <cell r="H158">
            <v>3.3561013478131202E-2</v>
          </cell>
        </row>
        <row r="159">
          <cell r="B159" t="str">
            <v>CO2</v>
          </cell>
          <cell r="C159" t="str">
            <v>VAR_fout</v>
          </cell>
          <cell r="D159" t="str">
            <v>ITOT-CHPWODCCS</v>
          </cell>
          <cell r="I159">
            <v>-54.231270403957403</v>
          </cell>
          <cell r="J159">
            <v>-1679.5783454339501</v>
          </cell>
        </row>
        <row r="160">
          <cell r="B160" t="str">
            <v>CO2</v>
          </cell>
          <cell r="C160" t="str">
            <v>VAR_fout</v>
          </cell>
          <cell r="D160" t="str">
            <v>D-RLFO</v>
          </cell>
          <cell r="E160">
            <v>4514.4821421013803</v>
          </cell>
          <cell r="F160">
            <v>3846.5256950361099</v>
          </cell>
          <cell r="G160">
            <v>3290.9246488751901</v>
          </cell>
          <cell r="H160">
            <v>3169.3863629666298</v>
          </cell>
          <cell r="I160">
            <v>1907.05989840798</v>
          </cell>
        </row>
        <row r="161">
          <cell r="B161" t="str">
            <v>CO2</v>
          </cell>
          <cell r="C161" t="str">
            <v>VAR_fout</v>
          </cell>
          <cell r="D161" t="str">
            <v>D-TGSL</v>
          </cell>
          <cell r="E161">
            <v>5883.9922131512803</v>
          </cell>
          <cell r="F161">
            <v>5816.6920574246897</v>
          </cell>
          <cell r="G161">
            <v>5435.2956062543999</v>
          </cell>
          <cell r="H161">
            <v>3053.07319793025</v>
          </cell>
          <cell r="I161">
            <v>425.22603371549098</v>
          </cell>
          <cell r="J161">
            <v>59.010312845385798</v>
          </cell>
        </row>
        <row r="162">
          <cell r="B162" t="str">
            <v>CO2</v>
          </cell>
          <cell r="C162" t="str">
            <v>VAR_fout</v>
          </cell>
          <cell r="D162" t="str">
            <v>EWOD-CCS</v>
          </cell>
          <cell r="I162">
            <v>-0.24302871698405601</v>
          </cell>
          <cell r="J162">
            <v>-2833.7857124495199</v>
          </cell>
        </row>
        <row r="163">
          <cell r="B163" t="str">
            <v>CO2</v>
          </cell>
          <cell r="C163" t="str">
            <v>VAR_fout</v>
          </cell>
          <cell r="D163" t="str">
            <v>ITOT-PROCESSCO2CCS</v>
          </cell>
          <cell r="I163">
            <v>-5.4977492350361402E-2</v>
          </cell>
          <cell r="J163">
            <v>-1031.87432945917</v>
          </cell>
        </row>
        <row r="164">
          <cell r="B164" t="str">
            <v>CO2</v>
          </cell>
          <cell r="C164" t="str">
            <v>VAR_fout</v>
          </cell>
          <cell r="D164" t="str">
            <v>D-IWST</v>
          </cell>
          <cell r="E164">
            <v>1068.1297095115401</v>
          </cell>
          <cell r="F164">
            <v>1094.48201200572</v>
          </cell>
          <cell r="G164">
            <v>1024.6412129057401</v>
          </cell>
          <cell r="H164">
            <v>1013.19802753871</v>
          </cell>
          <cell r="I164">
            <v>996.69847243565903</v>
          </cell>
          <cell r="J164">
            <v>986.58522702751998</v>
          </cell>
        </row>
        <row r="165">
          <cell r="B165" t="str">
            <v>CO2</v>
          </cell>
          <cell r="C165" t="str">
            <v>VAR_fout</v>
          </cell>
          <cell r="D165" t="str">
            <v>SUP_WODH2CCS</v>
          </cell>
          <cell r="J165">
            <v>-2.1892956838836301E-2</v>
          </cell>
        </row>
        <row r="166">
          <cell r="B166" t="str">
            <v>CO2</v>
          </cell>
          <cell r="C166" t="str">
            <v>VAR_fout</v>
          </cell>
          <cell r="D166" t="str">
            <v>SUP_WODBIOCCS</v>
          </cell>
          <cell r="I166">
            <v>-4.4907846928071799E-3</v>
          </cell>
          <cell r="J166">
            <v>-6.8961751664670902E-3</v>
          </cell>
        </row>
        <row r="167">
          <cell r="B167" t="str">
            <v>CO2</v>
          </cell>
          <cell r="C167" t="str">
            <v>VAR_fout</v>
          </cell>
          <cell r="D167" t="str">
            <v>SUP_NGAH2CCS</v>
          </cell>
          <cell r="J167">
            <v>-1.06458057487711</v>
          </cell>
        </row>
        <row r="168">
          <cell r="B168" t="str">
            <v>CO2</v>
          </cell>
          <cell r="C168" t="str">
            <v>VAR_fout</v>
          </cell>
          <cell r="D168" t="str">
            <v>CT_CWODETHCCS</v>
          </cell>
          <cell r="I168">
            <v>-7.6862754814566604E-4</v>
          </cell>
          <cell r="J168">
            <v>-3.7223234758765799E-4</v>
          </cell>
        </row>
        <row r="169">
          <cell r="B169" t="str">
            <v>CO2</v>
          </cell>
          <cell r="C169" t="str">
            <v>VAR_fout</v>
          </cell>
          <cell r="D169" t="str">
            <v>D-TKER</v>
          </cell>
          <cell r="E169">
            <v>80.763254672403804</v>
          </cell>
          <cell r="F169">
            <v>102.299643522715</v>
          </cell>
          <cell r="G169">
            <v>134.604226798182</v>
          </cell>
          <cell r="H169">
            <v>187.57262391510699</v>
          </cell>
          <cell r="I169">
            <v>156.43406196229699</v>
          </cell>
          <cell r="J169">
            <v>5.8470275751590599E-6</v>
          </cell>
        </row>
        <row r="170">
          <cell r="B170" t="str">
            <v>CO2</v>
          </cell>
          <cell r="C170" t="str">
            <v>VAR_fout</v>
          </cell>
          <cell r="D170" t="str">
            <v>D-INGA</v>
          </cell>
          <cell r="E170">
            <v>2101.4896620460599</v>
          </cell>
          <cell r="F170">
            <v>1815.4026194610301</v>
          </cell>
          <cell r="G170">
            <v>1828.7605071788701</v>
          </cell>
          <cell r="H170">
            <v>1233.5613631276599</v>
          </cell>
          <cell r="I170">
            <v>607.23711211595401</v>
          </cell>
          <cell r="J170">
            <v>128.06521882414199</v>
          </cell>
        </row>
        <row r="171">
          <cell r="B171" t="str">
            <v>CO2</v>
          </cell>
          <cell r="C171" t="str">
            <v>VAR_fout</v>
          </cell>
          <cell r="D171" t="str">
            <v>SUP_DAC</v>
          </cell>
          <cell r="I171">
            <v>-1.85866376752162E-3</v>
          </cell>
          <cell r="J171">
            <v>-6.9744756964690803E-3</v>
          </cell>
        </row>
        <row r="172">
          <cell r="B172" t="str">
            <v>CO2</v>
          </cell>
          <cell r="C172" t="str">
            <v>VAR_fout</v>
          </cell>
          <cell r="D172" t="str">
            <v>CT_CWODBDSCCS</v>
          </cell>
          <cell r="I172">
            <v>-6.3460946304727704E-3</v>
          </cell>
          <cell r="J172">
            <v>-5.4300490543114401E-3</v>
          </cell>
        </row>
        <row r="173">
          <cell r="B173" t="str">
            <v>CO2</v>
          </cell>
          <cell r="C173" t="str">
            <v>VAR_fout</v>
          </cell>
          <cell r="D173" t="str">
            <v>D-EWST</v>
          </cell>
          <cell r="E173">
            <v>2236.6437158817298</v>
          </cell>
          <cell r="F173">
            <v>2235.4032875336602</v>
          </cell>
          <cell r="G173">
            <v>2268.7819078641501</v>
          </cell>
          <cell r="H173">
            <v>2238.51085708239</v>
          </cell>
          <cell r="I173">
            <v>2266.0991424409199</v>
          </cell>
          <cell r="J173">
            <v>2317.3897759220599</v>
          </cell>
        </row>
        <row r="174">
          <cell r="B174" t="str">
            <v>CO2</v>
          </cell>
          <cell r="C174" t="str">
            <v>VAR_comnet</v>
          </cell>
          <cell r="D174" t="str">
            <v>-</v>
          </cell>
          <cell r="E174">
            <v>34688.729239275803</v>
          </cell>
          <cell r="F174">
            <v>32503.714621656702</v>
          </cell>
          <cell r="G174">
            <v>29902.7762419174</v>
          </cell>
          <cell r="H174">
            <v>24231.692427894301</v>
          </cell>
          <cell r="I174">
            <v>13966.985112046599</v>
          </cell>
          <cell r="J174">
            <v>2.0432781996646701E-4</v>
          </cell>
        </row>
        <row r="175">
          <cell r="B175" t="str">
            <v>CO2</v>
          </cell>
          <cell r="C175" t="str">
            <v>EQ_combalM</v>
          </cell>
          <cell r="D175" t="str">
            <v>-</v>
          </cell>
          <cell r="H175">
            <v>-0.28213806837365402</v>
          </cell>
          <cell r="I175">
            <v>-0.42684809701565002</v>
          </cell>
          <cell r="J175">
            <v>-0.85702130534318399</v>
          </cell>
        </row>
        <row r="176">
          <cell r="B176" t="str">
            <v>CO2_X</v>
          </cell>
          <cell r="C176" t="str">
            <v>VAR_fout</v>
          </cell>
          <cell r="D176" t="str">
            <v>D-CO2_O</v>
          </cell>
          <cell r="I176">
            <v>988.7488625682879</v>
          </cell>
          <cell r="J176">
            <v>5800.531353651093</v>
          </cell>
        </row>
        <row r="177">
          <cell r="B177" t="str">
            <v>CO2_X</v>
          </cell>
          <cell r="C177" t="str">
            <v>VAR_fin</v>
          </cell>
          <cell r="D177" t="str">
            <v>CO2EXP</v>
          </cell>
          <cell r="I177">
            <v>988.7488625682879</v>
          </cell>
          <cell r="J177">
            <v>5800.531353651093</v>
          </cell>
        </row>
        <row r="178">
          <cell r="B178" t="str">
            <v>CO2_X</v>
          </cell>
          <cell r="C178" t="str">
            <v>EQ_combalM</v>
          </cell>
          <cell r="D178" t="str">
            <v>-</v>
          </cell>
          <cell r="I178">
            <v>-42.632462641652239</v>
          </cell>
          <cell r="J178">
            <v>4.3249317901860067</v>
          </cell>
        </row>
        <row r="179">
          <cell r="B179" t="str">
            <v>CO2seq</v>
          </cell>
          <cell r="C179" t="str">
            <v>VAR_fout</v>
          </cell>
          <cell r="D179" t="str">
            <v>CO2SINK</v>
          </cell>
          <cell r="I179">
            <v>833.33327168676385</v>
          </cell>
          <cell r="J179">
            <v>1904.7618999354795</v>
          </cell>
        </row>
        <row r="180">
          <cell r="B180" t="str">
            <v>CO2seq</v>
          </cell>
          <cell r="C180" t="str">
            <v>VAR_comnet</v>
          </cell>
          <cell r="D180" t="str">
            <v>-</v>
          </cell>
          <cell r="I180">
            <v>833.33327168676385</v>
          </cell>
          <cell r="J180">
            <v>1904.7618999354795</v>
          </cell>
        </row>
        <row r="181">
          <cell r="B181" t="str">
            <v>CO2_SECTOR</v>
          </cell>
          <cell r="C181" t="str">
            <v>VAR_fout</v>
          </cell>
          <cell r="D181" t="str">
            <v>CO2_IND</v>
          </cell>
          <cell r="E181">
            <v>6491.6013132880998</v>
          </cell>
          <cell r="F181">
            <v>5988.7371917622413</v>
          </cell>
          <cell r="G181">
            <v>5550.1477853567785</v>
          </cell>
          <cell r="H181">
            <v>4856.20375183533</v>
          </cell>
          <cell r="I181">
            <v>3916.8701102355426</v>
          </cell>
          <cell r="J181">
            <v>3178.4073803997121</v>
          </cell>
        </row>
        <row r="182">
          <cell r="B182" t="str">
            <v>CO2_SECTOR</v>
          </cell>
          <cell r="C182" t="str">
            <v>VAR_fout</v>
          </cell>
          <cell r="D182" t="str">
            <v>CO2_RES</v>
          </cell>
          <cell r="E182">
            <v>7174.4648038761552</v>
          </cell>
          <cell r="F182">
            <v>6587.6402454286845</v>
          </cell>
          <cell r="G182">
            <v>5996.7811365120151</v>
          </cell>
          <cell r="H182">
            <v>5785.0198298868872</v>
          </cell>
          <cell r="I182">
            <v>4210.1348766514438</v>
          </cell>
          <cell r="J182">
            <v>1305.3643914076401</v>
          </cell>
        </row>
        <row r="183">
          <cell r="B183" t="str">
            <v>CO2_SECTOR</v>
          </cell>
          <cell r="C183" t="str">
            <v>VAR_fout</v>
          </cell>
          <cell r="D183" t="str">
            <v>CO2_TRA</v>
          </cell>
          <cell r="E183">
            <v>14658.114913790241</v>
          </cell>
          <cell r="F183">
            <v>14022.148071250096</v>
          </cell>
          <cell r="G183">
            <v>12439.298597329245</v>
          </cell>
          <cell r="H183">
            <v>8169.1410017371218</v>
          </cell>
          <cell r="I183">
            <v>3568.1132237697743</v>
          </cell>
          <cell r="J183">
            <v>911.22661565232397</v>
          </cell>
        </row>
        <row r="184">
          <cell r="B184" t="str">
            <v>CO2_SECTOR</v>
          </cell>
          <cell r="C184" t="str">
            <v>VAR_fout</v>
          </cell>
          <cell r="D184" t="str">
            <v>CO2_ELC</v>
          </cell>
          <cell r="E184">
            <v>2573.6082749100688</v>
          </cell>
          <cell r="F184">
            <v>2492.7038982743948</v>
          </cell>
          <cell r="G184">
            <v>2395.9177405167288</v>
          </cell>
          <cell r="H184">
            <v>2271.7883836739334</v>
          </cell>
          <cell r="I184">
            <v>2294.4798894674141</v>
          </cell>
          <cell r="J184">
            <v>2317.3969992853877</v>
          </cell>
        </row>
        <row r="185">
          <cell r="B185" t="str">
            <v>CO2_SECTOR</v>
          </cell>
          <cell r="C185" t="str">
            <v>VAR_fout</v>
          </cell>
          <cell r="D185" t="str">
            <v>CO2_SER</v>
          </cell>
          <cell r="E185">
            <v>3789.7530281622526</v>
          </cell>
          <cell r="F185">
            <v>3410.981808666249</v>
          </cell>
          <cell r="G185">
            <v>3518.6528243885045</v>
          </cell>
          <cell r="H185">
            <v>3146.7828738355443</v>
          </cell>
          <cell r="I185">
            <v>2092.2770396621977</v>
          </cell>
          <cell r="J185">
            <v>780.62655778231556</v>
          </cell>
        </row>
        <row r="186">
          <cell r="B186" t="str">
            <v>CO2_SECTOR</v>
          </cell>
          <cell r="C186" t="str">
            <v>VAR_fout</v>
          </cell>
          <cell r="D186" t="str">
            <v>CO2_ELCCCS</v>
          </cell>
          <cell r="E186">
            <v>2573.6082749100688</v>
          </cell>
          <cell r="F186">
            <v>2492.7038982743948</v>
          </cell>
          <cell r="G186">
            <v>2395.9177405167288</v>
          </cell>
          <cell r="H186">
            <v>2271.7883836739334</v>
          </cell>
          <cell r="I186">
            <v>546.83104040149328</v>
          </cell>
          <cell r="J186">
            <v>-2747.2523947039003</v>
          </cell>
        </row>
        <row r="187">
          <cell r="B187" t="str">
            <v>CO2_SECTOR</v>
          </cell>
          <cell r="C187" t="str">
            <v>VAR_fout</v>
          </cell>
          <cell r="D187" t="str">
            <v>CO2_H2CCS</v>
          </cell>
          <cell r="I187">
            <v>-5.2777491282767547E-3</v>
          </cell>
          <cell r="J187">
            <v>-1.0867017156069625</v>
          </cell>
        </row>
        <row r="188">
          <cell r="B188" t="str">
            <v>CO2_SECTOR</v>
          </cell>
          <cell r="C188" t="str">
            <v>VAR_fout</v>
          </cell>
          <cell r="D188" t="str">
            <v>CO2_INDCCS</v>
          </cell>
          <cell r="E188">
            <v>6491.6013132880998</v>
          </cell>
          <cell r="F188">
            <v>5988.7371917622413</v>
          </cell>
          <cell r="G188">
            <v>5550.1477853567785</v>
          </cell>
          <cell r="H188">
            <v>4856.2014367285219</v>
          </cell>
          <cell r="I188">
            <v>3547.3363730588012</v>
          </cell>
          <cell r="J188">
            <v>-248.87075950576937</v>
          </cell>
        </row>
        <row r="189">
          <cell r="B189" t="str">
            <v>CO2_SECTOR</v>
          </cell>
          <cell r="C189" t="str">
            <v>VAR_comnet</v>
          </cell>
          <cell r="D189" t="str">
            <v>-</v>
          </cell>
          <cell r="E189">
            <v>43752.751922225005</v>
          </cell>
          <cell r="F189">
            <v>40983.652305418269</v>
          </cell>
          <cell r="G189">
            <v>37846.863609976775</v>
          </cell>
          <cell r="H189">
            <v>31356.925661371275</v>
          </cell>
          <cell r="I189">
            <v>20176.03727549754</v>
          </cell>
          <cell r="J189">
            <v>5495.8120886021024</v>
          </cell>
        </row>
        <row r="190">
          <cell r="B190" t="str">
            <v>CO2SC</v>
          </cell>
          <cell r="C190" t="str">
            <v>VAR_fout</v>
          </cell>
          <cell r="D190" t="str">
            <v>CO2S1</v>
          </cell>
          <cell r="E190">
            <v>6307.1990227535098</v>
          </cell>
          <cell r="F190">
            <v>6307.1990227535098</v>
          </cell>
          <cell r="G190">
            <v>6307.1990227535098</v>
          </cell>
          <cell r="H190">
            <v>6307.1990227535098</v>
          </cell>
          <cell r="I190">
            <v>6307.1990227535098</v>
          </cell>
          <cell r="J190">
            <v>6307.1990227535098</v>
          </cell>
        </row>
        <row r="191">
          <cell r="B191" t="str">
            <v>CO2SC</v>
          </cell>
          <cell r="C191" t="str">
            <v>VAR_fout</v>
          </cell>
          <cell r="D191" t="str">
            <v>CO2S2</v>
          </cell>
          <cell r="J191">
            <v>1.5132813933432901E-5</v>
          </cell>
        </row>
        <row r="192">
          <cell r="B192" t="str">
            <v>CO2SC</v>
          </cell>
          <cell r="C192" t="str">
            <v>VAR_fin</v>
          </cell>
          <cell r="D192" t="str">
            <v>CO2EXP</v>
          </cell>
          <cell r="I192">
            <v>988.74886256828404</v>
          </cell>
          <cell r="J192">
            <v>5800.5313536511103</v>
          </cell>
        </row>
        <row r="193">
          <cell r="B193" t="str">
            <v>CO2SC</v>
          </cell>
          <cell r="C193" t="str">
            <v>EQ_combalM</v>
          </cell>
          <cell r="D193" t="str">
            <v>-</v>
          </cell>
          <cell r="J193">
            <v>-4.5236064878565099E-7</v>
          </cell>
        </row>
        <row r="194">
          <cell r="B194" t="str">
            <v>CO2P</v>
          </cell>
          <cell r="C194" t="str">
            <v>VAR_fout</v>
          </cell>
          <cell r="D194" t="str">
            <v>ITOT-PROCESSCO2</v>
          </cell>
          <cell r="E194">
            <v>2089.34680048464</v>
          </cell>
          <cell r="F194">
            <v>2111.0131698740802</v>
          </cell>
          <cell r="G194">
            <v>2102.26947106126</v>
          </cell>
          <cell r="H194">
            <v>2093.6570631977424</v>
          </cell>
          <cell r="I194">
            <v>2077.4128479142873</v>
          </cell>
          <cell r="J194">
            <v>2063.7485570444069</v>
          </cell>
        </row>
        <row r="195">
          <cell r="B195" t="str">
            <v>CO2P</v>
          </cell>
          <cell r="C195" t="str">
            <v>VAR_comnet</v>
          </cell>
          <cell r="D195" t="str">
            <v>-</v>
          </cell>
          <cell r="E195">
            <v>2089.34680048464</v>
          </cell>
          <cell r="F195">
            <v>2111.0131698740802</v>
          </cell>
          <cell r="G195">
            <v>2102.26947106126</v>
          </cell>
          <cell r="H195">
            <v>2093.6570631977424</v>
          </cell>
          <cell r="I195">
            <v>2077.4128479142873</v>
          </cell>
          <cell r="J195">
            <v>2063.7485570444069</v>
          </cell>
        </row>
        <row r="196">
          <cell r="B196" t="str">
            <v>CO2_E</v>
          </cell>
          <cell r="C196" t="str">
            <v>VAR_fout</v>
          </cell>
          <cell r="D196" t="str">
            <v>EWSTINCCS</v>
          </cell>
          <cell r="I196">
            <v>891.87983376712998</v>
          </cell>
          <cell r="J196">
            <v>1208.0025138851499</v>
          </cell>
        </row>
        <row r="197">
          <cell r="B197" t="str">
            <v>CO2_E</v>
          </cell>
          <cell r="C197" t="str">
            <v>VAR_fout</v>
          </cell>
          <cell r="D197" t="str">
            <v>ENGA-CCS</v>
          </cell>
          <cell r="I197">
            <v>0.43746681050691399</v>
          </cell>
          <cell r="J197">
            <v>1.5098738173097701</v>
          </cell>
        </row>
        <row r="198">
          <cell r="B198" t="str">
            <v>CO2_E</v>
          </cell>
          <cell r="C198" t="str">
            <v>VAR_fout</v>
          </cell>
          <cell r="D198" t="str">
            <v>CHPWSTCCS</v>
          </cell>
          <cell r="I198">
            <v>1035.0727623141699</v>
          </cell>
          <cell r="J198">
            <v>1223.1649202185099</v>
          </cell>
        </row>
        <row r="199">
          <cell r="B199" t="str">
            <v>CO2_E</v>
          </cell>
          <cell r="C199" t="str">
            <v>VAR_fout</v>
          </cell>
          <cell r="D199" t="str">
            <v>HPLNGA</v>
          </cell>
          <cell r="E199">
            <v>114.383411689849</v>
          </cell>
          <cell r="F199">
            <v>95.265268542111997</v>
          </cell>
          <cell r="G199">
            <v>150.993790412263</v>
          </cell>
          <cell r="H199">
            <v>31.4879035381447</v>
          </cell>
          <cell r="I199">
            <v>0.66983878246094497</v>
          </cell>
          <cell r="J199">
            <v>2.7583300211986902E-3</v>
          </cell>
        </row>
        <row r="200">
          <cell r="B200" t="str">
            <v>CO2_E</v>
          </cell>
          <cell r="C200" t="str">
            <v>VAR_fout</v>
          </cell>
          <cell r="D200" t="str">
            <v>CHPWST</v>
          </cell>
          <cell r="E200">
            <v>2783.9939702730398</v>
          </cell>
          <cell r="F200">
            <v>2574.9244282466202</v>
          </cell>
          <cell r="G200">
            <v>2613.3722273272701</v>
          </cell>
          <cell r="H200">
            <v>2556.3803624904599</v>
          </cell>
          <cell r="I200">
            <v>1460.9404736316401</v>
          </cell>
          <cell r="J200">
            <v>995.53939246243704</v>
          </cell>
        </row>
        <row r="201">
          <cell r="B201" t="str">
            <v>CO2_E</v>
          </cell>
          <cell r="C201" t="str">
            <v>VAR_fout</v>
          </cell>
          <cell r="D201" t="str">
            <v>CHPNGA</v>
          </cell>
          <cell r="E201">
            <v>207.02225395266299</v>
          </cell>
          <cell r="F201">
            <v>6.21393611348054E-2</v>
          </cell>
          <cell r="G201">
            <v>0.68274137159148196</v>
          </cell>
          <cell r="H201">
            <v>1.3907656943900799</v>
          </cell>
          <cell r="I201">
            <v>9.1088360514522506</v>
          </cell>
          <cell r="J201">
            <v>4.0034394826592198E-2</v>
          </cell>
        </row>
        <row r="202">
          <cell r="B202" t="str">
            <v>CO2_E</v>
          </cell>
          <cell r="C202" t="str">
            <v>VAR_fout</v>
          </cell>
          <cell r="D202" t="str">
            <v>EWSTINC</v>
          </cell>
          <cell r="E202">
            <v>1689.29346149042</v>
          </cell>
          <cell r="F202">
            <v>1895.8842469628701</v>
          </cell>
          <cell r="G202">
            <v>1924.1936885431101</v>
          </cell>
          <cell r="H202">
            <v>1920.6434518162901</v>
          </cell>
          <cell r="I202">
            <v>1144.3297321909099</v>
          </cell>
          <cell r="J202">
            <v>1208.0854101949501</v>
          </cell>
        </row>
        <row r="203">
          <cell r="B203" t="str">
            <v>CO2_E</v>
          </cell>
          <cell r="C203" t="str">
            <v>VAR_fout</v>
          </cell>
          <cell r="D203" t="str">
            <v>ENGA-GTCC</v>
          </cell>
          <cell r="I203">
            <v>0.51036589069372795</v>
          </cell>
          <cell r="J203">
            <v>5.8250450178151301E-2</v>
          </cell>
        </row>
        <row r="204">
          <cell r="B204" t="str">
            <v>CO2_E</v>
          </cell>
          <cell r="C204" t="str">
            <v>VAR_fout</v>
          </cell>
          <cell r="D204" t="str">
            <v>HPLOIL</v>
          </cell>
          <cell r="E204">
            <v>15.8762542437028</v>
          </cell>
          <cell r="F204">
            <v>158.81915323249501</v>
          </cell>
          <cell r="G204">
            <v>4.3803012959370703E-2</v>
          </cell>
          <cell r="H204">
            <v>1.7965226683802599E-2</v>
          </cell>
          <cell r="I204">
            <v>1.1445867889365101E-2</v>
          </cell>
          <cell r="J204">
            <v>9.4994287547960695E-5</v>
          </cell>
        </row>
        <row r="205">
          <cell r="B205" t="str">
            <v>CO2_E</v>
          </cell>
          <cell r="C205" t="str">
            <v>VAR_fout</v>
          </cell>
          <cell r="D205" t="str">
            <v>CHPGFC</v>
          </cell>
          <cell r="I205">
            <v>9.2698377330035697</v>
          </cell>
          <cell r="J205">
            <v>4.2371978493383304</v>
          </cell>
        </row>
        <row r="206">
          <cell r="B206" t="str">
            <v>CO2_E</v>
          </cell>
          <cell r="C206" t="str">
            <v>VAR_fout</v>
          </cell>
          <cell r="D206" t="str">
            <v>EOIL-ENG</v>
          </cell>
          <cell r="E206">
            <v>8.5005706177535991</v>
          </cell>
          <cell r="F206">
            <v>4.86978527757434E-2</v>
          </cell>
          <cell r="G206">
            <v>0.26669560823211302</v>
          </cell>
          <cell r="H206">
            <v>5.1809678998277701E-2</v>
          </cell>
          <cell r="I206">
            <v>0.136835971052233</v>
          </cell>
          <cell r="J206">
            <v>1.0536823531131401E-3</v>
          </cell>
        </row>
        <row r="207">
          <cell r="B207" t="str">
            <v>CO2_E</v>
          </cell>
          <cell r="C207" t="str">
            <v>VAR_fout</v>
          </cell>
          <cell r="D207" t="str">
            <v>ENGA-GTOC</v>
          </cell>
          <cell r="F207">
            <v>4.7260670619372801E-2</v>
          </cell>
          <cell r="G207">
            <v>0.32147155957948698</v>
          </cell>
          <cell r="H207">
            <v>0.16521070302080901</v>
          </cell>
          <cell r="I207">
            <v>8.2592326807688003</v>
          </cell>
          <cell r="J207">
            <v>3.8754284048766803E-2</v>
          </cell>
        </row>
        <row r="208">
          <cell r="B208" t="str">
            <v>CO2_E</v>
          </cell>
          <cell r="C208" t="str">
            <v>VAR_fout</v>
          </cell>
          <cell r="D208" t="str">
            <v>CHPOIL</v>
          </cell>
          <cell r="E208">
            <v>1.3878762734569801</v>
          </cell>
          <cell r="F208">
            <v>5.82887807398857E-2</v>
          </cell>
          <cell r="G208">
            <v>0.27598891962317701</v>
          </cell>
          <cell r="H208">
            <v>6.8226608381936699E-2</v>
          </cell>
          <cell r="I208">
            <v>9.0555595555596904E-2</v>
          </cell>
          <cell r="J208">
            <v>9.2645797353047596E-4</v>
          </cell>
        </row>
        <row r="209">
          <cell r="B209" t="str">
            <v>CO2_E</v>
          </cell>
          <cell r="C209" t="str">
            <v>VAR_comnet</v>
          </cell>
          <cell r="D209" t="str">
            <v>-</v>
          </cell>
          <cell r="E209">
            <v>4820.4577985408896</v>
          </cell>
          <cell r="F209">
            <v>4725.1094836493703</v>
          </cell>
          <cell r="G209">
            <v>4690.1504067546302</v>
          </cell>
          <cell r="H209">
            <v>4510.20569575637</v>
          </cell>
          <cell r="I209">
            <v>4560.7172172872397</v>
          </cell>
          <cell r="J209">
            <v>4640.6811810213803</v>
          </cell>
        </row>
        <row r="210">
          <cell r="B210" t="str">
            <v>CO2_I</v>
          </cell>
          <cell r="C210" t="str">
            <v>VAR_fout</v>
          </cell>
          <cell r="D210" t="str">
            <v>ITOT-CHPNGA</v>
          </cell>
          <cell r="E210">
            <v>108.08895956638</v>
          </cell>
          <cell r="F210">
            <v>14.424601072726899</v>
          </cell>
          <cell r="G210">
            <v>8.0272634994194103</v>
          </cell>
          <cell r="H210">
            <v>5.94848798272068</v>
          </cell>
          <cell r="I210">
            <v>3.3826586627318602</v>
          </cell>
          <cell r="J210">
            <v>1.1318448591474799</v>
          </cell>
        </row>
        <row r="211">
          <cell r="B211" t="str">
            <v>CO2_I</v>
          </cell>
          <cell r="C211" t="str">
            <v>VAR_fout</v>
          </cell>
          <cell r="D211" t="str">
            <v>ITOT-SWHNGABR</v>
          </cell>
          <cell r="E211">
            <v>2005.1531754617999</v>
          </cell>
          <cell r="F211">
            <v>1795.1997882748401</v>
          </cell>
          <cell r="G211">
            <v>1976.3033345404599</v>
          </cell>
          <cell r="H211">
            <v>1385.36921791134</v>
          </cell>
          <cell r="I211">
            <v>846.55081754833202</v>
          </cell>
          <cell r="J211">
            <v>368.91473628097202</v>
          </cell>
        </row>
        <row r="212">
          <cell r="B212" t="str">
            <v>CO2_I</v>
          </cell>
          <cell r="C212" t="str">
            <v>VAR_fout</v>
          </cell>
          <cell r="D212" t="str">
            <v>ITOT-CHPWSTCCS</v>
          </cell>
          <cell r="I212">
            <v>411.77488356668903</v>
          </cell>
          <cell r="J212">
            <v>986.54372901808404</v>
          </cell>
        </row>
        <row r="213">
          <cell r="B213" t="str">
            <v>CO2_I</v>
          </cell>
          <cell r="C213" t="str">
            <v>VAR_fout</v>
          </cell>
          <cell r="D213" t="str">
            <v>ITOT-SWHLFOBR</v>
          </cell>
          <cell r="E213">
            <v>655.76795678138399</v>
          </cell>
          <cell r="F213">
            <v>584.605512939194</v>
          </cell>
          <cell r="G213">
            <v>583.17072961897702</v>
          </cell>
          <cell r="H213">
            <v>477.36507986254497</v>
          </cell>
          <cell r="I213">
            <v>248.37813866552401</v>
          </cell>
          <cell r="J213">
            <v>18.088022421161099</v>
          </cell>
        </row>
        <row r="214">
          <cell r="B214" t="str">
            <v>CO2_I</v>
          </cell>
          <cell r="C214" t="str">
            <v>VAR_fout</v>
          </cell>
          <cell r="D214" t="str">
            <v>ITOT-CHPNGACCS</v>
          </cell>
          <cell r="I214">
            <v>0.73720259047145997</v>
          </cell>
          <cell r="J214">
            <v>0.721248792631491</v>
          </cell>
        </row>
        <row r="215">
          <cell r="B215" t="str">
            <v>CO2_I</v>
          </cell>
          <cell r="C215" t="str">
            <v>VAR_fout</v>
          </cell>
          <cell r="D215" t="str">
            <v>ITOT-CHPGFC</v>
          </cell>
          <cell r="H215">
            <v>2.3091434147395801E-2</v>
          </cell>
          <cell r="I215">
            <v>0.15431473621078001</v>
          </cell>
          <cell r="J215">
            <v>2.3511798200769998E-2</v>
          </cell>
        </row>
        <row r="216">
          <cell r="B216" t="str">
            <v>CO2_I</v>
          </cell>
          <cell r="C216" t="str">
            <v>VAR_fout</v>
          </cell>
          <cell r="D216" t="str">
            <v>ITOT-SWHCOABR</v>
          </cell>
          <cell r="E216">
            <v>330.01214242803002</v>
          </cell>
          <cell r="F216">
            <v>321.17935399037401</v>
          </cell>
          <cell r="G216">
            <v>0.378978293125874</v>
          </cell>
          <cell r="H216">
            <v>1.8570010504926099E-2</v>
          </cell>
          <cell r="I216">
            <v>3.0725965726134199E-2</v>
          </cell>
          <cell r="J216">
            <v>8.3175530514335502E-3</v>
          </cell>
        </row>
        <row r="217">
          <cell r="B217" t="str">
            <v>CO2_I</v>
          </cell>
          <cell r="C217" t="str">
            <v>VAR_fout</v>
          </cell>
          <cell r="D217" t="str">
            <v>ITOT-CHPOIL</v>
          </cell>
          <cell r="E217">
            <v>21.570069836839401</v>
          </cell>
          <cell r="F217">
            <v>51.241234377043398</v>
          </cell>
          <cell r="G217">
            <v>0.97205130590439703</v>
          </cell>
          <cell r="H217">
            <v>47.921167158836496</v>
          </cell>
          <cell r="I217">
            <v>1.297259158126</v>
          </cell>
          <cell r="J217">
            <v>6.3016925539735702E-2</v>
          </cell>
        </row>
        <row r="218">
          <cell r="B218" t="str">
            <v>CO2_I</v>
          </cell>
          <cell r="C218" t="str">
            <v>VAR_fout</v>
          </cell>
          <cell r="D218" t="str">
            <v>ITOT-SWHWSTBR</v>
          </cell>
          <cell r="E218">
            <v>723.65829154257904</v>
          </cell>
          <cell r="F218">
            <v>749.83713793420202</v>
          </cell>
          <cell r="G218">
            <v>520.44670969955803</v>
          </cell>
          <cell r="H218">
            <v>514.63439393865201</v>
          </cell>
          <cell r="I218">
            <v>506.253482617207</v>
          </cell>
          <cell r="J218">
            <v>2.02462809379849E-2</v>
          </cell>
        </row>
        <row r="219">
          <cell r="B219" t="str">
            <v>CO2_I</v>
          </cell>
          <cell r="C219" t="str">
            <v>VAR_fout</v>
          </cell>
          <cell r="D219" t="str">
            <v>ITOT-SWHNGAHP</v>
          </cell>
          <cell r="G219">
            <v>0.113375082757013</v>
          </cell>
          <cell r="H219">
            <v>8.4785476248004699E-2</v>
          </cell>
          <cell r="I219">
            <v>0.105846377614225</v>
          </cell>
          <cell r="J219">
            <v>5.7213744115120702E-2</v>
          </cell>
        </row>
        <row r="220">
          <cell r="B220" t="str">
            <v>CO2_I</v>
          </cell>
          <cell r="C220" t="str">
            <v>VAR_fout</v>
          </cell>
          <cell r="D220" t="str">
            <v>ITOT-CHPWST</v>
          </cell>
          <cell r="E220">
            <v>344.47141796895698</v>
          </cell>
          <cell r="F220">
            <v>344.64648884313698</v>
          </cell>
          <cell r="G220">
            <v>504.19611797726901</v>
          </cell>
          <cell r="H220">
            <v>498.56524837110402</v>
          </cell>
          <cell r="I220">
            <v>78.677113794865804</v>
          </cell>
          <cell r="J220">
            <v>3.1026921889409299E-2</v>
          </cell>
        </row>
        <row r="221">
          <cell r="B221" t="str">
            <v>CO2_I</v>
          </cell>
          <cell r="C221" t="str">
            <v>VAR_fout</v>
          </cell>
          <cell r="D221" t="str">
            <v>ITOT-SWHHFOBR</v>
          </cell>
          <cell r="E221">
            <v>210.21011620665001</v>
          </cell>
          <cell r="F221">
            <v>1.3694490297006401E-2</v>
          </cell>
          <cell r="G221">
            <v>3.9604260957994103E-2</v>
          </cell>
          <cell r="H221">
            <v>1.84095707398539E-2</v>
          </cell>
          <cell r="I221">
            <v>3.3550938669767598E-2</v>
          </cell>
        </row>
        <row r="222">
          <cell r="B222" t="str">
            <v>CO2_I</v>
          </cell>
          <cell r="C222" t="str">
            <v>VAR_comnet</v>
          </cell>
          <cell r="D222" t="str">
            <v>-</v>
          </cell>
          <cell r="E222">
            <v>4398.9321297926199</v>
          </cell>
          <cell r="F222">
            <v>3861.14781192181</v>
          </cell>
          <cell r="G222">
            <v>3593.6481642784302</v>
          </cell>
          <cell r="H222">
            <v>2929.9484517168398</v>
          </cell>
          <cell r="I222">
            <v>2097.3759946221699</v>
          </cell>
          <cell r="J222">
            <v>1375.60291459573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2.6102505236391601E-7</v>
          </cell>
          <cell r="I4">
            <v>3.6777386773678702E-7</v>
          </cell>
          <cell r="J4">
            <v>2.12015989579457E-5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6.04889001564716E-6</v>
          </cell>
          <cell r="J5">
            <v>8.3368943177872805E-8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9.9552175831522901E-7</v>
          </cell>
          <cell r="I6">
            <v>6.0930408717393201E-7</v>
          </cell>
          <cell r="J6">
            <v>0.88912649854895698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3.8559022053099501E-7</v>
          </cell>
          <cell r="I7">
            <v>4.51494112303169E-5</v>
          </cell>
          <cell r="J7">
            <v>6.4171908889643501E-7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6.0203674626612802E-7</v>
          </cell>
          <cell r="F8">
            <v>9.29945740271307E-8</v>
          </cell>
          <cell r="G8">
            <v>1.15878667757652E-7</v>
          </cell>
          <cell r="H8">
            <v>1.4111484350906301E-7</v>
          </cell>
          <cell r="I8">
            <v>2.79828373666336E-7</v>
          </cell>
          <cell r="J8">
            <v>4.6332150405312098E-7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6.6258907580206297E-4</v>
          </cell>
          <cell r="J9">
            <v>3.81889732813203E-6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4.0960188730823997E-3</v>
          </cell>
          <cell r="F10">
            <v>2.93434710962068E-4</v>
          </cell>
          <cell r="G10">
            <v>1.94555290250185E-7</v>
          </cell>
          <cell r="H10">
            <v>7.2849594378450996E-2</v>
          </cell>
          <cell r="I10">
            <v>1.4400682971875399E-2</v>
          </cell>
          <cell r="J10">
            <v>6.70845203976497E-2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9.4729537250890103E-8</v>
          </cell>
          <cell r="F11">
            <v>1.00456535148946E-7</v>
          </cell>
          <cell r="G11">
            <v>1.2123735375765001E-7</v>
          </cell>
          <cell r="H11">
            <v>1.4949496070159399E-7</v>
          </cell>
          <cell r="I11">
            <v>5.0590156022776699E-7</v>
          </cell>
          <cell r="J11">
            <v>1.0017184645519301E-3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1.43005985555986E-2</v>
          </cell>
          <cell r="F12">
            <v>0.12574130825632401</v>
          </cell>
          <cell r="G12">
            <v>1.3141582943882999E-7</v>
          </cell>
          <cell r="H12">
            <v>1.6464384400582199E-7</v>
          </cell>
          <cell r="I12">
            <v>6.9841850872299799E-2</v>
          </cell>
          <cell r="J12">
            <v>7.4288758588393095E-2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7.1228759781262298E-6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3.0726876800095902E-8</v>
          </cell>
          <cell r="F14">
            <v>2.2241189643028501E-8</v>
          </cell>
          <cell r="G14">
            <v>3.4885995265020503E-8</v>
          </cell>
          <cell r="H14">
            <v>3.05729341790487E-8</v>
          </cell>
          <cell r="I14">
            <v>4.9411398255964297E-8</v>
          </cell>
          <cell r="J14">
            <v>7.7639095827339496E-8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2.1702404064706401E-6</v>
          </cell>
          <cell r="I15">
            <v>4.4463000519865403E-2</v>
          </cell>
          <cell r="J15">
            <v>0.51937494483047197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5.8220314834118497E-7</v>
          </cell>
          <cell r="I16">
            <v>4.66706689422174E-2</v>
          </cell>
          <cell r="J16">
            <v>6.1129047882672401E-7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5.9367649805115201E-7</v>
          </cell>
          <cell r="I17">
            <v>0.11725426634741699</v>
          </cell>
          <cell r="J17">
            <v>1.30415970166242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2.0397898669585401E-7</v>
          </cell>
          <cell r="F18">
            <v>3.43494886944548E-8</v>
          </cell>
          <cell r="G18">
            <v>4.7240074910212799E-8</v>
          </cell>
          <cell r="H18">
            <v>5.4959993207181398E-8</v>
          </cell>
          <cell r="I18">
            <v>1.10558387452728E-7</v>
          </cell>
          <cell r="J18">
            <v>1.86004388614932E-7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4.9498202022155997E-2</v>
          </cell>
          <cell r="F19">
            <v>0.12289792859767899</v>
          </cell>
          <cell r="G19">
            <v>1.59255344812421E-2</v>
          </cell>
          <cell r="H19">
            <v>1.7101109440700198E-2</v>
          </cell>
          <cell r="I19">
            <v>9.1351963889858001E-2</v>
          </cell>
          <cell r="J19">
            <v>0.25383910955216599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1.7131820620748999E-7</v>
          </cell>
          <cell r="F20">
            <v>2.95826734562094E-8</v>
          </cell>
          <cell r="G20">
            <v>4.7039323904295302E-8</v>
          </cell>
          <cell r="H20">
            <v>4.2177719509608501E-8</v>
          </cell>
          <cell r="I20">
            <v>6.4736652999364902E-8</v>
          </cell>
          <cell r="J20">
            <v>1.51405417577075E-7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1.55970860610153E-6</v>
          </cell>
          <cell r="J21">
            <v>1.57924917995648E-7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3.6921812336164399E-7</v>
          </cell>
          <cell r="F22">
            <v>1.1356292028482401E-5</v>
          </cell>
          <cell r="G22">
            <v>2.6377953067908102E-7</v>
          </cell>
          <cell r="H22">
            <v>1.7272747610576399E-7</v>
          </cell>
          <cell r="I22">
            <v>1.27653449973835E-6</v>
          </cell>
          <cell r="J22">
            <v>2.5596282331200299E-6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1.7233357554622E-4</v>
          </cell>
          <cell r="J23">
            <v>1.3968422582360301E-4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1.06519779447329E-5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4.4246155595806404E-6</v>
          </cell>
          <cell r="J25">
            <v>2.3161257726203202E-8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9.1287447220934207E-8</v>
          </cell>
          <cell r="J26">
            <v>6.5956047214586701E-4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3.12833164532602E-4</v>
          </cell>
          <cell r="F27">
            <v>7.0759105934953997E-4</v>
          </cell>
          <cell r="G27">
            <v>7.7471583885915902E-6</v>
          </cell>
          <cell r="H27">
            <v>2.5830335289922499E-3</v>
          </cell>
          <cell r="I27">
            <v>0.83316930675345302</v>
          </cell>
          <cell r="J27">
            <v>1.8240880004545199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9.0991424752137093E-8</v>
          </cell>
          <cell r="F28">
            <v>7.6347661829809503E-8</v>
          </cell>
          <cell r="G28">
            <v>9.5021599322048706E-8</v>
          </cell>
          <cell r="H28">
            <v>1.12635224119872E-7</v>
          </cell>
          <cell r="I28">
            <v>4.8202221544394999E-7</v>
          </cell>
          <cell r="J28">
            <v>1.03896751809245E-7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3.00872207903234E-6</v>
          </cell>
          <cell r="J29">
            <v>4.6607211062607202E-8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0.15246244564936601</v>
          </cell>
          <cell r="F30">
            <v>5.5926588650062503E-2</v>
          </cell>
          <cell r="G30">
            <v>1.34803588329733E-6</v>
          </cell>
          <cell r="H30">
            <v>2.8970166511481702E-3</v>
          </cell>
          <cell r="I30">
            <v>0.18701544938627099</v>
          </cell>
          <cell r="J30">
            <v>0.130926382650874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1.27098376757435E-5</v>
          </cell>
          <cell r="I31">
            <v>4.4021679944703497E-2</v>
          </cell>
          <cell r="J31">
            <v>0.499855312957314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4.7892879169702703E-3</v>
          </cell>
          <cell r="F32">
            <v>6.9681761354058999E-8</v>
          </cell>
          <cell r="G32">
            <v>7.8703430091511704E-8</v>
          </cell>
          <cell r="H32">
            <v>6.8518344133240899E-8</v>
          </cell>
          <cell r="I32">
            <v>2.0714562486556599E-6</v>
          </cell>
          <cell r="J32">
            <v>3.3335183859958699E-7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1.92522147106557E-7</v>
          </cell>
          <cell r="F33">
            <v>1.22787302433707E-7</v>
          </cell>
          <cell r="G33">
            <v>1.5639163162329899E-7</v>
          </cell>
          <cell r="H33">
            <v>1.90442183153675E-7</v>
          </cell>
          <cell r="I33">
            <v>5.5245909073445501E-7</v>
          </cell>
          <cell r="J33">
            <v>1.9701121642691198E-6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5.9204294161591305E-7</v>
          </cell>
          <cell r="I34">
            <v>0.482006732558036</v>
          </cell>
          <cell r="J34">
            <v>0.81318481690409605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4.87383264249414E-4</v>
          </cell>
          <cell r="J35">
            <v>7.1742168385535395E-4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6.3668817567963798E-6</v>
          </cell>
          <cell r="J36">
            <v>1.31983423055821E-7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2.6102505236391601E-7</v>
          </cell>
          <cell r="I37">
            <v>7.0294669940793802E-7</v>
          </cell>
          <cell r="J37">
            <v>2.1670720093892491E-5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6.04889001564716E-6</v>
          </cell>
          <cell r="J38">
            <v>6.1090459494532033E-6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9.9552175831522901E-7</v>
          </cell>
          <cell r="I39">
            <v>4.5857603256850491E-6</v>
          </cell>
          <cell r="J39">
            <v>0.88912966939744698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3.8559022053099501E-7</v>
          </cell>
          <cell r="I40">
            <v>4.6026154683333257E-5</v>
          </cell>
          <cell r="J40">
            <v>4.6064501812939297E-5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1.0275125965777263</v>
          </cell>
          <cell r="F41">
            <v>1.0275126895723004</v>
          </cell>
          <cell r="G41">
            <v>1.0275128054509681</v>
          </cell>
          <cell r="H41">
            <v>1.0275129465658117</v>
          </cell>
          <cell r="I41">
            <v>1.02751343999741</v>
          </cell>
          <cell r="J41">
            <v>0.72467859009269386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6.6258907580206297E-4</v>
          </cell>
          <cell r="J42">
            <v>6.6640797313019496E-4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0.21266641490570182</v>
          </cell>
          <cell r="F43">
            <v>0.21295965410265627</v>
          </cell>
          <cell r="G43">
            <v>0.21295855951533735</v>
          </cell>
          <cell r="H43">
            <v>0.21222395999220556</v>
          </cell>
          <cell r="I43">
            <v>0.20568881631839711</v>
          </cell>
          <cell r="J43">
            <v>0.19354457285779283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9.4729537250890103E-8</v>
          </cell>
          <cell r="F44">
            <v>1.9518607239983601E-7</v>
          </cell>
          <cell r="G44">
            <v>3.1642342615748498E-7</v>
          </cell>
          <cell r="H44">
            <v>4.6591838685907998E-7</v>
          </cell>
          <cell r="I44">
            <v>1.2556950268988001E-6</v>
          </cell>
          <cell r="J44">
            <v>1.00297415957883E-3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4.2318959944068917E-2</v>
          </cell>
          <cell r="F45">
            <v>0.16806018135066589</v>
          </cell>
          <cell r="G45">
            <v>0.14004305384256488</v>
          </cell>
          <cell r="H45">
            <v>0.14003794042607279</v>
          </cell>
          <cell r="I45">
            <v>0.14004223896015291</v>
          </cell>
          <cell r="J45">
            <v>0.14413075986790722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7.1228759781262298E-6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0.95961772380852084</v>
          </cell>
          <cell r="F47">
            <v>0.95961774604971051</v>
          </cell>
          <cell r="G47">
            <v>0.95961778093570571</v>
          </cell>
          <cell r="H47">
            <v>0.9596178115086399</v>
          </cell>
          <cell r="I47">
            <v>0.95961790702166228</v>
          </cell>
          <cell r="J47">
            <v>0.48125364101470203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2.1702404064706401E-6</v>
          </cell>
          <cell r="I48">
            <v>0.115682945305699</v>
          </cell>
          <cell r="J48">
            <v>0.62058912599529004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5.8220314834118497E-7</v>
          </cell>
          <cell r="I49">
            <v>4.6672110905161532E-2</v>
          </cell>
          <cell r="J49">
            <v>4.6671596164094699E-2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5.9367649805115201E-7</v>
          </cell>
          <cell r="I50">
            <v>0.320417226391981</v>
          </cell>
          <cell r="J50">
            <v>1.6245769280544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2.2350524056041268</v>
          </cell>
          <cell r="F51">
            <v>2.2350524399536154</v>
          </cell>
          <cell r="G51">
            <v>2.2350524871936903</v>
          </cell>
          <cell r="H51">
            <v>2.2350525421536838</v>
          </cell>
          <cell r="I51">
            <v>2.2350527370234774</v>
          </cell>
          <cell r="J51">
            <v>1.1208912238915858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4.9498202022155997E-2</v>
          </cell>
          <cell r="F52">
            <v>0.1723960271305662</v>
          </cell>
          <cell r="G52">
            <v>0.18832131326069107</v>
          </cell>
          <cell r="H52">
            <v>0.20542205244148659</v>
          </cell>
          <cell r="I52">
            <v>0.20543728960726598</v>
          </cell>
          <cell r="J52">
            <v>0.34965054967351916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3.0972401787141264</v>
          </cell>
          <cell r="F53">
            <v>3.0972402082967996</v>
          </cell>
          <cell r="G53">
            <v>3.0972402553361236</v>
          </cell>
          <cell r="H53">
            <v>3.0972402975138431</v>
          </cell>
          <cell r="I53">
            <v>3.0972404398160251</v>
          </cell>
          <cell r="J53">
            <v>1.5532828318617427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1.55970860610153E-6</v>
          </cell>
          <cell r="J54">
            <v>1.7051887604011795E-6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3.6921812336164399E-7</v>
          </cell>
          <cell r="F55">
            <v>1.1706804467924096E-5</v>
          </cell>
          <cell r="G55">
            <v>1.1913091071291422E-5</v>
          </cell>
          <cell r="H55">
            <v>1.1939833439700877E-5</v>
          </cell>
          <cell r="I55">
            <v>9.7642561888906091E-6</v>
          </cell>
          <cell r="J55">
            <v>5.7415433758336671E-6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1.7233357554622E-4</v>
          </cell>
          <cell r="J56">
            <v>1.9865724475816535E-4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1.06519779447329E-5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4.4246155595806404E-6</v>
          </cell>
          <cell r="J58">
            <v>4.4477768173068403E-6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9.1287447220934207E-8</v>
          </cell>
          <cell r="J59">
            <v>6.5959358790786094E-4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3.12833164532602E-4</v>
          </cell>
          <cell r="F60">
            <v>1.020361432831757E-3</v>
          </cell>
          <cell r="G60">
            <v>1.027898969098758E-3</v>
          </cell>
          <cell r="H60">
            <v>3.610668522400435E-3</v>
          </cell>
          <cell r="I60">
            <v>1.2302232913776427</v>
          </cell>
          <cell r="J60">
            <v>2.9718820931748637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2.4549278413496946E-2</v>
          </cell>
          <cell r="F61">
            <v>2.4547885655404375E-2</v>
          </cell>
          <cell r="G61">
            <v>2.4547762825103105E-2</v>
          </cell>
          <cell r="H61">
            <v>1.5342533582027307E-5</v>
          </cell>
          <cell r="I61">
            <v>8.4577335609324657E-6</v>
          </cell>
          <cell r="J61">
            <v>6.724224948655995E-6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3.00872207903234E-6</v>
          </cell>
          <cell r="J62">
            <v>3.0553292900949498E-6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0.35476157271661096</v>
          </cell>
          <cell r="F63">
            <v>0.41068791562179857</v>
          </cell>
          <cell r="G63">
            <v>0.41068847556389698</v>
          </cell>
          <cell r="H63">
            <v>0.41358488182282982</v>
          </cell>
          <cell r="I63">
            <v>0.44423633409355778</v>
          </cell>
          <cell r="J63">
            <v>0.45573539870376761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1.27098376757435E-5</v>
          </cell>
          <cell r="I64">
            <v>0.114530320224494</v>
          </cell>
          <cell r="J64">
            <v>0.61438563318180806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6.8266233895372301E-3</v>
          </cell>
          <cell r="F65">
            <v>5.6751202748089868E-5</v>
          </cell>
          <cell r="G65">
            <v>5.6691881912599579E-5</v>
          </cell>
          <cell r="H65">
            <v>1.1538581303269582E-5</v>
          </cell>
          <cell r="I65">
            <v>6.2836101272700437E-6</v>
          </cell>
          <cell r="J65">
            <v>2.5055843001607969E-6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1.9844835627882471</v>
          </cell>
          <cell r="F66">
            <v>1.9844836855755494</v>
          </cell>
          <cell r="G66">
            <v>1.9844838419671811</v>
          </cell>
          <cell r="H66">
            <v>1.9844840324093642</v>
          </cell>
          <cell r="I66">
            <v>1.9844849551366255</v>
          </cell>
          <cell r="J66">
            <v>1.0954629924286097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5.9204294161591305E-7</v>
          </cell>
          <cell r="I67">
            <v>0.48200807629717107</v>
          </cell>
          <cell r="J67">
            <v>1.2951919410118229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4.87383264249414E-4</v>
          </cell>
          <cell r="J68">
            <v>1.0690786150660036E-3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6.3668817567963798E-6</v>
          </cell>
          <cell r="J69">
            <v>6.4988651798521996E-6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1.0481622864211712E-2</v>
          </cell>
          <cell r="J70">
            <v>5.994184047940442E-3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22.982058735875274</v>
          </cell>
          <cell r="J71">
            <v>59.010312845385819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272.11303075832865</v>
          </cell>
          <cell r="J72">
            <v>728.71100921510174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0.11258798546745181</v>
          </cell>
          <cell r="F73">
            <v>0.11274333266587339</v>
          </cell>
          <cell r="G73">
            <v>0.10855957052749678</v>
          </cell>
          <cell r="H73">
            <v>0.11235384475975144</v>
          </cell>
          <cell r="I73">
            <v>0.10889476995478602</v>
          </cell>
          <cell r="J73">
            <v>0.10246500305973809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2.8879376264297886E-6</v>
          </cell>
          <cell r="G74">
            <v>3.1200625951986948E-6</v>
          </cell>
          <cell r="H74">
            <v>1.6906502532924581E-6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1.6335053450489993E-6</v>
          </cell>
          <cell r="J75">
            <v>4.3287822716592378E-6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0.33508003100185496</v>
          </cell>
          <cell r="F76">
            <v>4.0516153464373338E-2</v>
          </cell>
          <cell r="G76">
            <v>6.6184262317463854E-2</v>
          </cell>
          <cell r="H76">
            <v>0.10825675781863404</v>
          </cell>
          <cell r="I76">
            <v>12.759452098891435</v>
          </cell>
          <cell r="J76">
            <v>30.335103862489863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2.2397198106011824E-3</v>
          </cell>
          <cell r="J77">
            <v>2.0564104621031481E-3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2.189295683883637E-2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4.490784692807173E-3</v>
          </cell>
          <cell r="J79">
            <v>6.8961751664670971E-3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1.0645805748771084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7.6862754814566625E-4</v>
          </cell>
          <cell r="J81">
            <v>3.7223234758765783E-4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1.8586637675216239E-3</v>
          </cell>
          <cell r="J82">
            <v>6.9744756964690768E-3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6.346094630472766E-3</v>
          </cell>
          <cell r="J83">
            <v>5.4300490543114366E-3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6.1756085238027977E-5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1.4633847252075964E-2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9.6793499506160554</v>
          </cell>
          <cell r="F86">
            <v>9.6927053711889357</v>
          </cell>
          <cell r="G86">
            <v>9.3330213633496495</v>
          </cell>
          <cell r="H86">
            <v>9.6592205394883486</v>
          </cell>
          <cell r="I86">
            <v>9.3619579504313855</v>
          </cell>
          <cell r="J86">
            <v>8.8092768366604588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2.0223665124534742E-4</v>
          </cell>
          <cell r="J87">
            <v>2.0739125887019565E-4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9.6793499506160554</v>
          </cell>
          <cell r="F88">
            <v>9.6927053711889357</v>
          </cell>
          <cell r="G88">
            <v>9.3330213633496495</v>
          </cell>
          <cell r="H88">
            <v>9.6592205394883486</v>
          </cell>
          <cell r="I88">
            <v>9.361838936970031</v>
          </cell>
          <cell r="J88">
            <v>8.8090626916214827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8.3223833628165222E-5</v>
          </cell>
          <cell r="J89">
            <v>7.6412398264831663E-5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1.8584437702503037E-4</v>
          </cell>
          <cell r="J90">
            <v>1.0627985900603621E-4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3.9656266606754567E-4</v>
          </cell>
          <cell r="I91">
            <v>4.3630538697861658E-4</v>
          </cell>
          <cell r="J91">
            <v>1.260328863283204E-4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5.5099689499319267</v>
          </cell>
          <cell r="F92">
            <v>1.69638634109306</v>
          </cell>
          <cell r="G92">
            <v>2.2436247561998246</v>
          </cell>
          <cell r="H92">
            <v>0.58755733466583926</v>
          </cell>
          <cell r="I92">
            <v>0.49896312053462377</v>
          </cell>
          <cell r="J92">
            <v>1.2525730517997611E-4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0.28639855879927284</v>
          </cell>
          <cell r="F93">
            <v>0.2716721689520743</v>
          </cell>
          <cell r="G93">
            <v>6.0580416549064768</v>
          </cell>
          <cell r="H93">
            <v>7.2716724412683025</v>
          </cell>
          <cell r="I93">
            <v>1.5536630712261823</v>
          </cell>
          <cell r="J93">
            <v>2.1898101318914138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26.985182903811822</v>
          </cell>
          <cell r="F94">
            <v>24.126927452636274</v>
          </cell>
          <cell r="G94">
            <v>27.486905237618519</v>
          </cell>
          <cell r="H94">
            <v>31.136110995899013</v>
          </cell>
          <cell r="I94">
            <v>28.901700122599138</v>
          </cell>
          <cell r="J94">
            <v>13.840895339828265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46.998449238938178</v>
          </cell>
          <cell r="F95">
            <v>48.436958270806663</v>
          </cell>
          <cell r="G95">
            <v>47.975005962647707</v>
          </cell>
          <cell r="H95">
            <v>46.375884856503056</v>
          </cell>
          <cell r="I95">
            <v>40.834662734813101</v>
          </cell>
          <cell r="J95">
            <v>23.144757640243817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37.260455000816712</v>
          </cell>
          <cell r="F96">
            <v>32.187989706755772</v>
          </cell>
          <cell r="G96">
            <v>32.424831687568634</v>
          </cell>
          <cell r="H96">
            <v>21.871655374603868</v>
          </cell>
          <cell r="I96">
            <v>10.766615463048815</v>
          </cell>
          <cell r="J96">
            <v>2.2706599082294692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310.76224877615999</v>
          </cell>
          <cell r="F97">
            <v>95.676189637648605</v>
          </cell>
          <cell r="G97">
            <v>126.54043624966999</v>
          </cell>
          <cell r="H97">
            <v>33.138233675153401</v>
          </cell>
          <cell r="I97">
            <v>28.141519998152798</v>
          </cell>
          <cell r="J97">
            <v>7.06451201215066E-3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688.84249912754103</v>
          </cell>
          <cell r="F98">
            <v>646.64610934213295</v>
          </cell>
          <cell r="G98">
            <v>594.05733898511198</v>
          </cell>
          <cell r="H98">
            <v>515.750005706509</v>
          </cell>
          <cell r="I98">
            <v>235.45683100819301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16.152878716279002</v>
          </cell>
          <cell r="F99">
            <v>15.322310328897</v>
          </cell>
          <cell r="G99">
            <v>341.67354933672601</v>
          </cell>
          <cell r="H99">
            <v>410.12232568753302</v>
          </cell>
          <cell r="I99">
            <v>87.626597217156601</v>
          </cell>
          <cell r="J99">
            <v>123.505291438676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1521.9643157749899</v>
          </cell>
          <cell r="F100">
            <v>1360.7587083286901</v>
          </cell>
          <cell r="G100">
            <v>1550.26145540168</v>
          </cell>
          <cell r="H100">
            <v>1756.0766601687001</v>
          </cell>
          <cell r="I100">
            <v>1630.05588691459</v>
          </cell>
          <cell r="J100">
            <v>780.62649716631404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2650.71253707611</v>
          </cell>
          <cell r="F101">
            <v>2731.8444464734898</v>
          </cell>
          <cell r="G101">
            <v>2705.7903362933298</v>
          </cell>
          <cell r="H101">
            <v>2615.5999059067699</v>
          </cell>
          <cell r="I101">
            <v>2303.07497824346</v>
          </cell>
          <cell r="J101">
            <v>1305.3643309097499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-2.2397198106011802E-3</v>
          </cell>
          <cell r="J102">
            <v>-2.0564104621031499E-3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2267.7887123872702</v>
          </cell>
          <cell r="F103">
            <v>2050.22310033756</v>
          </cell>
          <cell r="G103">
            <v>1968.39136898682</v>
          </cell>
          <cell r="H103">
            <v>1390.7062136668401</v>
          </cell>
          <cell r="I103">
            <v>462.22115274760699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4514.4821421013803</v>
          </cell>
          <cell r="F104">
            <v>3846.5256950361099</v>
          </cell>
          <cell r="G104">
            <v>3290.9246488751901</v>
          </cell>
          <cell r="H104">
            <v>3169.3863629666298</v>
          </cell>
          <cell r="I104">
            <v>1907.05989840798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5883.9922131512803</v>
          </cell>
          <cell r="F105">
            <v>5816.6920574246897</v>
          </cell>
          <cell r="G105">
            <v>5435.2956062543999</v>
          </cell>
          <cell r="H105">
            <v>3053.07319793025</v>
          </cell>
          <cell r="I105">
            <v>425.22603371549098</v>
          </cell>
          <cell r="J105">
            <v>59.010312845385798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-2.1892956838836301E-2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-4.4907846928071799E-3</v>
          </cell>
          <cell r="J107">
            <v>-6.8961751664670902E-3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-1.06458057487711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-7.6862754814566604E-4</v>
          </cell>
          <cell r="J109">
            <v>-3.7223234758765799E-4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2101.4896620460599</v>
          </cell>
          <cell r="F110">
            <v>1815.4026194610301</v>
          </cell>
          <cell r="G110">
            <v>1828.7605071788701</v>
          </cell>
          <cell r="H110">
            <v>1233.5613631276599</v>
          </cell>
          <cell r="I110">
            <v>607.23711211595401</v>
          </cell>
          <cell r="J110">
            <v>128.06521882414199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-1.85866376752162E-3</v>
          </cell>
          <cell r="J111">
            <v>-6.9744756964690803E-3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-6.3460946304727704E-3</v>
          </cell>
          <cell r="J112">
            <v>-5.4300490543114401E-3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5.6986820149381545</v>
          </cell>
          <cell r="F113">
            <v>1.6910334143395567</v>
          </cell>
          <cell r="G113">
            <v>2.6950000592807393</v>
          </cell>
          <cell r="H113">
            <v>0.58587790211544422</v>
          </cell>
          <cell r="I113">
            <v>0.50084720419795314</v>
          </cell>
          <cell r="J113">
            <v>0.1042947400366617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9.1904752594060142</v>
          </cell>
          <cell r="F114">
            <v>8.6274947858576692</v>
          </cell>
          <cell r="G114">
            <v>7.9259536082073332</v>
          </cell>
          <cell r="H114">
            <v>7.1273526310221689</v>
          </cell>
          <cell r="I114">
            <v>3.3877219245576962</v>
          </cell>
          <cell r="J114">
            <v>0.24627809202802922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5.0055650651558662E-4</v>
          </cell>
          <cell r="J115">
            <v>4.9779839444949751E-4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4.8819791595645928E-4</v>
          </cell>
          <cell r="J116">
            <v>4.5334468705954348E-4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1.2358590559127389E-5</v>
          </cell>
          <cell r="J117">
            <v>4.4453707389953725E-5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2.9709323177615357</v>
          </cell>
          <cell r="F118">
            <v>2.9709313333681653</v>
          </cell>
          <cell r="G118">
            <v>2.9709297651839339</v>
          </cell>
          <cell r="H118">
            <v>2.9591205692660441</v>
          </cell>
          <cell r="I118">
            <v>2.967546992007204</v>
          </cell>
          <cell r="J118">
            <v>14.354693633595126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2.1289732285263114E-2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8.1258006892142104E-5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2.120847427837096E-2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2.1351545422203304</v>
          </cell>
          <cell r="I122">
            <v>2.1350635636244975</v>
          </cell>
          <cell r="J122">
            <v>2.1354505639020491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9.9448723991312052E-7</v>
          </cell>
          <cell r="I123">
            <v>0.86142398965059896</v>
          </cell>
          <cell r="J123">
            <v>4.6211854050131809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9.9448723991312073E-7</v>
          </cell>
          <cell r="I124">
            <v>0.86142398965059896</v>
          </cell>
          <cell r="J124">
            <v>4.6211854050131809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1.176471653432158</v>
          </cell>
          <cell r="F125">
            <v>4.5012898083149784</v>
          </cell>
          <cell r="G125">
            <v>3.3305903589120325</v>
          </cell>
          <cell r="H125">
            <v>2.868842030081225</v>
          </cell>
          <cell r="I125">
            <v>4.2852885528192068</v>
          </cell>
          <cell r="J125">
            <v>4.4104028147012899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0.20691818619728725</v>
          </cell>
          <cell r="F126">
            <v>4.9281716013953157E-5</v>
          </cell>
          <cell r="G126">
            <v>0.45940431478873023</v>
          </cell>
          <cell r="H126">
            <v>1.2076160752594647E-4</v>
          </cell>
          <cell r="I126">
            <v>3.8047786508357118E-4</v>
          </cell>
          <cell r="J126">
            <v>0.10405300593277689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2.135774488104622E-2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2.3201812928291019E-2</v>
          </cell>
          <cell r="F128">
            <v>4.8465745955607681E-2</v>
          </cell>
          <cell r="G128">
            <v>1.3461665101814294E-3</v>
          </cell>
          <cell r="H128">
            <v>1.1991519890315392E-4</v>
          </cell>
          <cell r="I128">
            <v>1.3324082317821262E-4</v>
          </cell>
          <cell r="J128">
            <v>1.8833616187417267E-4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0.30654236593604645</v>
          </cell>
          <cell r="F129">
            <v>4.4524394462495946</v>
          </cell>
          <cell r="G129">
            <v>1.3662833223757258E-3</v>
          </cell>
          <cell r="H129">
            <v>1.0726780842383389E-4</v>
          </cell>
          <cell r="I129">
            <v>1.5066042671964893E-4</v>
          </cell>
          <cell r="J129">
            <v>2.1971007442389418E-4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0.31173751543019207</v>
          </cell>
          <cell r="F130">
            <v>2.8946240248478767E-4</v>
          </cell>
          <cell r="G130">
            <v>2.897304232055409E-4</v>
          </cell>
          <cell r="H130">
            <v>2.8996615101167274E-4</v>
          </cell>
          <cell r="I130">
            <v>2.9121829129101143E-4</v>
          </cell>
          <cell r="J130">
            <v>2.942296277722571E-4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0.32807584576241428</v>
          </cell>
          <cell r="F131">
            <v>4.9948569053133631E-5</v>
          </cell>
          <cell r="G131">
            <v>2.8681879508806727</v>
          </cell>
          <cell r="H131">
            <v>2.8681950996499554</v>
          </cell>
          <cell r="I131">
            <v>4.2843194610796758</v>
          </cell>
          <cell r="J131">
            <v>4.2843198506689424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9.3465739366016418</v>
          </cell>
          <cell r="F132">
            <v>8.7740313343572964</v>
          </cell>
          <cell r="G132">
            <v>8.060479497762719</v>
          </cell>
          <cell r="H132">
            <v>6.9979647992742136</v>
          </cell>
          <cell r="I132">
            <v>3.1948009634761685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30.770538838361826</v>
          </cell>
          <cell r="F133">
            <v>27.81849525559787</v>
          </cell>
          <cell r="G133">
            <v>26.708159687745166</v>
          </cell>
          <cell r="H133">
            <v>18.869826508369627</v>
          </cell>
          <cell r="I133">
            <v>6.2716574321249317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61.254845890113764</v>
          </cell>
          <cell r="F134">
            <v>52.19166479017791</v>
          </cell>
          <cell r="G134">
            <v>44.652980310382524</v>
          </cell>
          <cell r="H134">
            <v>43.003885521935317</v>
          </cell>
          <cell r="I134">
            <v>25.875982339321332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3.7980829119602446</v>
          </cell>
          <cell r="F135">
            <v>11.193844025709641</v>
          </cell>
          <cell r="G135">
            <v>14.542046431195669</v>
          </cell>
          <cell r="H135">
            <v>15.86266491135402</v>
          </cell>
          <cell r="I135">
            <v>15.863836497381621</v>
          </cell>
          <cell r="J135">
            <v>26.999999615139235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0.3086159508317689</v>
          </cell>
          <cell r="F136">
            <v>0.32292502200676326</v>
          </cell>
          <cell r="G136">
            <v>6.0412422960902896</v>
          </cell>
          <cell r="H136">
            <v>7.2487498118073441</v>
          </cell>
          <cell r="I136">
            <v>1.5607110020701196</v>
          </cell>
          <cell r="J136">
            <v>2.1997270352002296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8.6414476475725408</v>
          </cell>
          <cell r="F137">
            <v>8.8749569242752262</v>
          </cell>
          <cell r="G137">
            <v>9.5267471432390547</v>
          </cell>
          <cell r="H137">
            <v>8.4413143405833218</v>
          </cell>
          <cell r="I137">
            <v>8.9467213385208009</v>
          </cell>
          <cell r="J137">
            <v>9.0861878700273842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0.31141000997120966</v>
          </cell>
          <cell r="J138">
            <v>0.799597735032329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79.728891777117639</v>
          </cell>
          <cell r="F139">
            <v>78.816965547759992</v>
          </cell>
          <cell r="G139">
            <v>73.648991954666656</v>
          </cell>
          <cell r="H139">
            <v>41.369555527510201</v>
          </cell>
          <cell r="I139">
            <v>5.7618703755486633</v>
          </cell>
          <cell r="J139">
            <v>0.799597735032329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0.43672515199578144</v>
          </cell>
          <cell r="F140">
            <v>0.55206615004387605</v>
          </cell>
          <cell r="G140">
            <v>3.0110360603997517</v>
          </cell>
          <cell r="H140">
            <v>7.2234334639350859</v>
          </cell>
          <cell r="I140">
            <v>7.2234383802466651</v>
          </cell>
          <cell r="J140">
            <v>7.2234406771019639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27.204816230926905</v>
          </cell>
          <cell r="F141">
            <v>28.488357434194882</v>
          </cell>
          <cell r="G141">
            <v>27.401285008899134</v>
          </cell>
          <cell r="H141">
            <v>31.037145226809987</v>
          </cell>
          <cell r="I141">
            <v>28.884551769755561</v>
          </cell>
          <cell r="J141">
            <v>13.845148849079331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2.3053568805435028E-6</v>
          </cell>
          <cell r="I142">
            <v>8.1149579571960772E-6</v>
          </cell>
          <cell r="J142">
            <v>1.4854752731962067E-5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9.6731343187594421E-6</v>
          </cell>
          <cell r="I143">
            <v>4.2515548054456549E-5</v>
          </cell>
          <cell r="J143">
            <v>2.8040118038316488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1.9393502632688585E-6</v>
          </cell>
          <cell r="I144">
            <v>9.0134152662027399E-6</v>
          </cell>
          <cell r="J144">
            <v>7.2370294103956729E-6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2.3938294185810642E-6</v>
          </cell>
          <cell r="I145">
            <v>7.5122202339441553E-6</v>
          </cell>
          <cell r="J145">
            <v>7.8107365715273663E-6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3.034597756366017E-6</v>
          </cell>
          <cell r="I146">
            <v>1.7874954597113648E-5</v>
          </cell>
          <cell r="J146">
            <v>2.803981901312933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6.1756085238027977E-5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2.3858987456310221E-6</v>
          </cell>
          <cell r="I148">
            <v>1.1638664042090723E-5</v>
          </cell>
          <cell r="J148">
            <v>1.5952571648785466E-5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9.576361742292914E-6</v>
          </cell>
          <cell r="I149">
            <v>4.2090361360112574E-5</v>
          </cell>
          <cell r="J149">
            <v>2.7759715930310294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2.9665256819906222E-6</v>
          </cell>
          <cell r="I150">
            <v>1.1574092303022796E-5</v>
          </cell>
          <cell r="J150">
            <v>1.343746232165987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2.3219521664735442E-6</v>
          </cell>
          <cell r="I151">
            <v>1.2653806221393615E-5</v>
          </cell>
          <cell r="J151">
            <v>1.4321869069382345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1.9019851481977245E-6</v>
          </cell>
          <cell r="I152">
            <v>6.223798793605486E-6</v>
          </cell>
          <cell r="J152">
            <v>2.2501355158861996E-5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8.0409439428678429</v>
          </cell>
          <cell r="J153">
            <v>8.0409578395189332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1.6626273289252451E-5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3.2671706683239949E-3</v>
          </cell>
          <cell r="J155">
            <v>4.0801021835358943E-3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1.2597137863616144E-4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1.4633847252075964E-2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4.9037585426352131E-3</v>
          </cell>
          <cell r="F158">
            <v>1.8257248099504991E-2</v>
          </cell>
          <cell r="G158">
            <v>2.1821856376617193E-2</v>
          </cell>
          <cell r="H158">
            <v>7.8993747642250645E-2</v>
          </cell>
          <cell r="I158">
            <v>9.8859534334001111</v>
          </cell>
          <cell r="J158">
            <v>24.871395635400578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9.8454236751398881E-7</v>
          </cell>
          <cell r="I159">
            <v>0.85280974975409318</v>
          </cell>
          <cell r="J159">
            <v>4.5749735509630547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2.3053568805435028E-6</v>
          </cell>
          <cell r="I160">
            <v>8.1149579571960772E-6</v>
          </cell>
          <cell r="J160">
            <v>1.4854752731962067E-5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9.6731343187594421E-6</v>
          </cell>
          <cell r="I161">
            <v>4.2515548054456549E-5</v>
          </cell>
          <cell r="J161">
            <v>2.8040118038316488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1.9393502632688585E-6</v>
          </cell>
          <cell r="I162">
            <v>9.0134152662027399E-6</v>
          </cell>
          <cell r="J162">
            <v>7.2370294103956729E-6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2.3938294185810642E-6</v>
          </cell>
          <cell r="I163">
            <v>7.5122202339441553E-6</v>
          </cell>
          <cell r="J163">
            <v>7.8107365715273663E-6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3.034597756366017E-6</v>
          </cell>
          <cell r="I164">
            <v>1.7874954597113648E-5</v>
          </cell>
          <cell r="J164">
            <v>2.803981901312933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2.4135633379874065E-4</v>
          </cell>
          <cell r="J165">
            <v>1.3802579091693018E-4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5.7467737554432567E-4</v>
          </cell>
          <cell r="H166">
            <v>7.2142945215989735E-5</v>
          </cell>
          <cell r="I166">
            <v>3.1043021682297632E-3</v>
          </cell>
          <cell r="J166">
            <v>4.5033930105180248E-4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3.8170609084704822E-3</v>
          </cell>
          <cell r="G167">
            <v>1.1248275755633172E-3</v>
          </cell>
          <cell r="H167">
            <v>7.9506856799425686E-5</v>
          </cell>
          <cell r="I167">
            <v>1.1893005181305817E-2</v>
          </cell>
          <cell r="J167">
            <v>1.674514968336931E-2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0.44487144281601376</v>
          </cell>
          <cell r="J168">
            <v>1.1422824786176136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5.5016978573312113E-4</v>
          </cell>
          <cell r="H169">
            <v>8.0875444117146569E-5</v>
          </cell>
          <cell r="I169">
            <v>7.4978180728417457E-2</v>
          </cell>
          <cell r="J169">
            <v>4.8268770644663672E-2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6.4763134739540874E-4</v>
          </cell>
          <cell r="H170">
            <v>8.1571705480347747E-5</v>
          </cell>
          <cell r="I170">
            <v>9.382040224193966E-2</v>
          </cell>
          <cell r="J170">
            <v>7.977780111046183E-2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4.5579280282634074E-3</v>
          </cell>
          <cell r="H171">
            <v>9.6248459970831243E-3</v>
          </cell>
          <cell r="I171">
            <v>8.460432960228885E-2</v>
          </cell>
          <cell r="J171">
            <v>4.1309374127695454E-2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6.4005511304118228</v>
          </cell>
          <cell r="J172">
            <v>17.140495112553527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2.385898745631025E-6</v>
          </cell>
          <cell r="I173">
            <v>1.1638664042090723E-5</v>
          </cell>
          <cell r="J173">
            <v>1.5952571648785466E-5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9.5763617422929157E-6</v>
          </cell>
          <cell r="I174">
            <v>4.2090361360112574E-5</v>
          </cell>
          <cell r="J174">
            <v>2.7759715930310294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2.9665256819906222E-6</v>
          </cell>
          <cell r="I175">
            <v>1.1574092303022796E-5</v>
          </cell>
          <cell r="J175">
            <v>1.343746232165987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2.3219521664735442E-6</v>
          </cell>
          <cell r="I176">
            <v>1.2653806221393615E-5</v>
          </cell>
          <cell r="J176">
            <v>1.4321869069382345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1.9019851481977245E-6</v>
          </cell>
          <cell r="I177">
            <v>6.223798793605486E-6</v>
          </cell>
          <cell r="J177">
            <v>2.2501355158861996E-5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47.159529996079065</v>
          </cell>
          <cell r="F178">
            <v>48.283001909538477</v>
          </cell>
          <cell r="G178">
            <v>47.823166499954375</v>
          </cell>
          <cell r="H178">
            <v>46.228573687329785</v>
          </cell>
          <cell r="I178">
            <v>40.798438863390928</v>
          </cell>
          <cell r="J178">
            <v>23.15087144358764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8.6414476475725408</v>
          </cell>
          <cell r="F179">
            <v>8.8749569242752262</v>
          </cell>
          <cell r="G179">
            <v>9.5267471432390547</v>
          </cell>
          <cell r="H179">
            <v>8.4413143405833218</v>
          </cell>
          <cell r="I179">
            <v>8.9467213385208009</v>
          </cell>
          <cell r="J179">
            <v>9.0861878700273842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2.7710455482087435E-5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1.5124139934645061E-4</v>
          </cell>
          <cell r="G181">
            <v>1.5633314454382424E-4</v>
          </cell>
          <cell r="H181">
            <v>1.0845847700893334E-4</v>
          </cell>
          <cell r="I181">
            <v>5.1134776635172882E-5</v>
          </cell>
          <cell r="J181">
            <v>4.4302926294251192E-5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2.1719203213131305E-4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1.0707018299853416E-4</v>
          </cell>
          <cell r="J183">
            <v>1.6203419094142627E-4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1.1403890517335005</v>
          </cell>
          <cell r="F184">
            <v>0.57744220500651455</v>
          </cell>
          <cell r="G184">
            <v>1.3489342769204378</v>
          </cell>
          <cell r="H184">
            <v>1.3471679114440707E-4</v>
          </cell>
          <cell r="I184">
            <v>1.3930569866260631E-4</v>
          </cell>
          <cell r="J184">
            <v>3.2663073764280561E-5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4.9019614039902156E-5</v>
          </cell>
          <cell r="J185">
            <v>2.3739307881865955E-5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7.1186053184886404</v>
          </cell>
          <cell r="F186">
            <v>8.297204295990765</v>
          </cell>
          <cell r="G186">
            <v>8.1745472592366024</v>
          </cell>
          <cell r="H186">
            <v>8.4410165464343905</v>
          </cell>
          <cell r="I186">
            <v>8.9462074922231842</v>
          </cell>
          <cell r="J186">
            <v>9.0855731204213139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0.38245327735039969</v>
          </cell>
          <cell r="F187">
            <v>1.5915278183064742E-4</v>
          </cell>
          <cell r="G187">
            <v>3.1092343452080807E-3</v>
          </cell>
          <cell r="H187">
            <v>5.4574990483134567E-5</v>
          </cell>
          <cell r="I187">
            <v>6.613466956220638E-5</v>
          </cell>
          <cell r="J187">
            <v>2.0531582347230493E-5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1.0118135571544597E-4</v>
          </cell>
          <cell r="J188">
            <v>8.657603721797575E-5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0.53517726043364822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3.1575759032517156E-4</v>
          </cell>
          <cell r="G190">
            <v>7.97952668001361E-2</v>
          </cell>
          <cell r="H190">
            <v>7.6662603754360016E-5</v>
          </cell>
          <cell r="I190">
            <v>9.5539527846615261E-5</v>
          </cell>
          <cell r="J190">
            <v>1.9408009888363334E-4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2.6150379481205555</v>
          </cell>
          <cell r="F191">
            <v>2.8122810604583632</v>
          </cell>
          <cell r="G191">
            <v>2.4622917491607579</v>
          </cell>
          <cell r="H191">
            <v>3.2657690197435931</v>
          </cell>
          <cell r="I191">
            <v>3.2660782992772157</v>
          </cell>
          <cell r="J191">
            <v>17.402289016114629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0.40020672108562949</v>
          </cell>
          <cell r="F192">
            <v>0.20264685208159849</v>
          </cell>
          <cell r="G192">
            <v>0.47339332406402407</v>
          </cell>
          <cell r="H192">
            <v>4.7277343795194659E-5</v>
          </cell>
          <cell r="I192">
            <v>4.8887769314829453E-5</v>
          </cell>
          <cell r="J192">
            <v>1.1462738643369218E-5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3.5508459629916118E-5</v>
          </cell>
          <cell r="J193">
            <v>3.0382887249684436E-5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9.5099983641033228E-5</v>
          </cell>
          <cell r="H194">
            <v>0.25044572234778595</v>
          </cell>
          <cell r="I194">
            <v>0.25046215900772195</v>
          </cell>
          <cell r="J194">
            <v>0.25046122444522917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7.2327465847813857E-5</v>
          </cell>
          <cell r="H195">
            <v>1.0439782705223313E-4</v>
          </cell>
          <cell r="I195">
            <v>2.5780687550776396E-4</v>
          </cell>
          <cell r="J195">
            <v>0.86653383546587348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7.2157691349430443E-5</v>
          </cell>
          <cell r="H196">
            <v>1.0146985025908977E-4</v>
          </cell>
          <cell r="I196">
            <v>2.5455923034737698E-4</v>
          </cell>
          <cell r="J196">
            <v>7.3399800947529807E-4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3.0152446692061834</v>
          </cell>
          <cell r="F197">
            <v>3.0152436701302845</v>
          </cell>
          <cell r="G197">
            <v>3.0152420785561138</v>
          </cell>
          <cell r="H197">
            <v>3.0152426933380889</v>
          </cell>
          <cell r="I197">
            <v>3.0152552603429137</v>
          </cell>
          <cell r="J197">
            <v>16.284791754325877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1.4156565587174314E-4</v>
          </cell>
          <cell r="J198">
            <v>1.4517388120913698E-4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5.6293992733725879</v>
          </cell>
          <cell r="F199">
            <v>5.6371666332936679</v>
          </cell>
          <cell r="G199">
            <v>5.4279785263748348</v>
          </cell>
          <cell r="H199">
            <v>5.6176922379875709</v>
          </cell>
          <cell r="I199">
            <v>5.4447384977393014</v>
          </cell>
          <cell r="J199">
            <v>5.1232501529869019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2.1351545422203304</v>
          </cell>
          <cell r="I200">
            <v>2.1350635636244975</v>
          </cell>
          <cell r="J200">
            <v>2.1354505639020491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1.3280010181679203</v>
          </cell>
          <cell r="F201">
            <v>3.9139314775208618</v>
          </cell>
          <cell r="G201">
            <v>5.0846316192991878</v>
          </cell>
          <cell r="H201">
            <v>5.5463863326412763</v>
          </cell>
          <cell r="I201">
            <v>5.5467959781054663</v>
          </cell>
          <cell r="J201">
            <v>9.4405593059927515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5.2431015185744128E-5</v>
          </cell>
          <cell r="J202">
            <v>4.8139810906843912E-5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1.1203066618255596E-4</v>
          </cell>
          <cell r="G203">
            <v>1.1580232929172152E-4</v>
          </cell>
          <cell r="H203">
            <v>8.0339612599209889E-5</v>
          </cell>
          <cell r="I203">
            <v>3.7877612322350305E-5</v>
          </cell>
          <cell r="J203">
            <v>3.2816982440186067E-5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7.1510140436179489E-5</v>
          </cell>
          <cell r="J204">
            <v>1.0821955679148084E-4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0.43672515199578144</v>
          </cell>
          <cell r="F205">
            <v>0.55206615004387605</v>
          </cell>
          <cell r="G205">
            <v>3.0110360603997517</v>
          </cell>
          <cell r="H205">
            <v>7.2234334639350859</v>
          </cell>
          <cell r="I205">
            <v>7.2234383802466651</v>
          </cell>
          <cell r="J205">
            <v>7.2234406771019639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1.1839504274270882</v>
          </cell>
          <cell r="F206">
            <v>1.3009113465956883E-4</v>
          </cell>
          <cell r="G206">
            <v>6.3955433805466171E-4</v>
          </cell>
          <cell r="H206">
            <v>1.4587889557488145E-4</v>
          </cell>
          <cell r="I206">
            <v>2.5862515257086828E-4</v>
          </cell>
          <cell r="J206">
            <v>8.1058972397532987E-5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1.2890713264601934</v>
          </cell>
          <cell r="F207">
            <v>4.9321066147735664</v>
          </cell>
          <cell r="G207">
            <v>3.6493599478857659</v>
          </cell>
          <cell r="H207">
            <v>3.1434178548483103</v>
          </cell>
          <cell r="I207">
            <v>4.6954319578647485</v>
          </cell>
          <cell r="J207">
            <v>4.8325208601369933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4.047659706180049</v>
          </cell>
          <cell r="F208">
            <v>4.583412648371131</v>
          </cell>
          <cell r="G208">
            <v>5.0188372958536593</v>
          </cell>
          <cell r="H208">
            <v>5.1637174870276317</v>
          </cell>
          <cell r="I208">
            <v>7.30049204252576</v>
          </cell>
          <cell r="J208">
            <v>17.467853258006521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1.1839504274270882</v>
          </cell>
          <cell r="F209">
            <v>1.3009113465956883E-4</v>
          </cell>
          <cell r="G209">
            <v>6.3955433805466171E-4</v>
          </cell>
          <cell r="H209">
            <v>1.4587889557488145E-4</v>
          </cell>
          <cell r="I209">
            <v>2.5862515257086828E-4</v>
          </cell>
          <cell r="J209">
            <v>8.1058972397532987E-5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5.9796284675304587</v>
          </cell>
          <cell r="F210">
            <v>6.9696516086322466</v>
          </cell>
          <cell r="G210">
            <v>6.8666196977587433</v>
          </cell>
          <cell r="H210">
            <v>7.0904538990048893</v>
          </cell>
          <cell r="I210">
            <v>7.5148142934674764</v>
          </cell>
          <cell r="J210">
            <v>7.6318814211539099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30.256634979916395</v>
          </cell>
          <cell r="F211">
            <v>27.353893965282669</v>
          </cell>
          <cell r="G211">
            <v>26.262173222136578</v>
          </cell>
          <cell r="H211">
            <v>18.554780874836034</v>
          </cell>
          <cell r="I211">
            <v>6.1671666870934505</v>
          </cell>
          <cell r="J211">
            <v>0.85206232194914733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4.4341508584357134</v>
          </cell>
          <cell r="F212">
            <v>4.5642697403119019</v>
          </cell>
          <cell r="G212">
            <v>4.263618358276859</v>
          </cell>
          <cell r="H212">
            <v>2.3958698986238178</v>
          </cell>
          <cell r="I212">
            <v>4.8680297996505253</v>
          </cell>
          <cell r="J212">
            <v>4.456684391325072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2.3454360784642192E-5</v>
          </cell>
          <cell r="J213">
            <v>1.1358520517639211E-5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0.1829919987322487</v>
          </cell>
          <cell r="F214">
            <v>7.6149656378300215E-5</v>
          </cell>
          <cell r="G214">
            <v>1.4876719355062585E-3</v>
          </cell>
          <cell r="H214">
            <v>2.6112435637863419E-5</v>
          </cell>
          <cell r="I214">
            <v>3.1643382565649009E-5</v>
          </cell>
          <cell r="J214">
            <v>9.8237236111150659E-6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4.6171428571679609</v>
          </cell>
          <cell r="F215">
            <v>4.5643458899682816</v>
          </cell>
          <cell r="G215">
            <v>4.265106030212368</v>
          </cell>
          <cell r="H215">
            <v>2.3958960554408399</v>
          </cell>
          <cell r="I215">
            <v>4.8680848973938771</v>
          </cell>
          <cell r="J215">
            <v>4.4567055735691987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83.106476447999853</v>
          </cell>
          <cell r="F216">
            <v>82.155931000126557</v>
          </cell>
          <cell r="G216">
            <v>76.769064278791603</v>
          </cell>
          <cell r="H216">
            <v>43.122267924482337</v>
          </cell>
          <cell r="I216">
            <v>10.473736336978218</v>
          </cell>
          <cell r="J216">
            <v>5.1789567639428764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60.231818577632538</v>
          </cell>
          <cell r="F217">
            <v>51.320003164255233</v>
          </cell>
          <cell r="G217">
            <v>43.907294459045879</v>
          </cell>
          <cell r="H217">
            <v>42.285770297714329</v>
          </cell>
          <cell r="I217">
            <v>25.444073587244553</v>
          </cell>
          <cell r="J217">
            <v>7.2255158774807361E-4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1.6375194147520339E-6</v>
          </cell>
          <cell r="I218">
            <v>1.1115148253556129</v>
          </cell>
          <cell r="J218">
            <v>5.6355919573331503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1.3623112875522196E-6</v>
          </cell>
          <cell r="I219">
            <v>1.1115148253556129</v>
          </cell>
          <cell r="J219">
            <v>5.6355919573331503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1.2890713264601934</v>
          </cell>
          <cell r="F220">
            <v>4.9321066147735664</v>
          </cell>
          <cell r="G220">
            <v>3.6493599478857659</v>
          </cell>
          <cell r="H220">
            <v>3.1434178548483103</v>
          </cell>
          <cell r="I220">
            <v>4.6954319578647485</v>
          </cell>
          <cell r="J220">
            <v>4.8325208601369933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1.2890713264601934</v>
          </cell>
          <cell r="F221">
            <v>4.9321066147735664</v>
          </cell>
          <cell r="G221">
            <v>3.6493599478857659</v>
          </cell>
          <cell r="H221">
            <v>3.1434178548483103</v>
          </cell>
          <cell r="I221">
            <v>4.6954319578647485</v>
          </cell>
          <cell r="J221">
            <v>4.8325208601369933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1.3443679941906718E-5</v>
          </cell>
          <cell r="G222">
            <v>1.3896279515006588E-5</v>
          </cell>
          <cell r="H222">
            <v>9.6407535119051891E-6</v>
          </cell>
          <cell r="I222">
            <v>4.5453134786820338E-6</v>
          </cell>
          <cell r="J222">
            <v>3.6678349709825945E-6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8.604458370629436E-6</v>
          </cell>
          <cell r="J223">
            <v>1.2986346814977704E-5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0.15608062122339547</v>
          </cell>
          <cell r="F224">
            <v>7.9032272311823332E-2</v>
          </cell>
          <cell r="G224">
            <v>0.18462339638496941</v>
          </cell>
          <cell r="H224">
            <v>1.8438164080125865E-5</v>
          </cell>
          <cell r="I224">
            <v>1.9066230032783451E-5</v>
          </cell>
          <cell r="J224">
            <v>4.4609373074140092E-6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1.3848299255667262E-5</v>
          </cell>
          <cell r="J225">
            <v>1.1849326027376921E-5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1.1694053743221142E-4</v>
          </cell>
          <cell r="J226">
            <v>1.1618937341595669E-4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3.9656266606754567E-4</v>
          </cell>
          <cell r="I227">
            <v>4.3630538697861658E-4</v>
          </cell>
          <cell r="J227">
            <v>1.260328863283204E-4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3.8514209786048159E-4</v>
          </cell>
          <cell r="J228">
            <v>3.8276521222921448E-4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1.6375194147520339E-6</v>
          </cell>
          <cell r="I229">
            <v>1.1115148253556129</v>
          </cell>
          <cell r="J229">
            <v>5.6355919573331503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1.18108234182595E-2</v>
          </cell>
          <cell r="I230">
            <v>3.3957612426088199E-3</v>
          </cell>
          <cell r="J230">
            <v>1.6907761373593899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0.33508003100185496</v>
          </cell>
          <cell r="F231">
            <v>4.0516153464373338E-2</v>
          </cell>
          <cell r="G231">
            <v>6.6184262317463854E-2</v>
          </cell>
          <cell r="H231">
            <v>0.10825675781863404</v>
          </cell>
          <cell r="I231">
            <v>12.759452098891435</v>
          </cell>
          <cell r="J231">
            <v>30.335103862489863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4.2744206715756989E-6</v>
          </cell>
          <cell r="J232">
            <v>2.4444367571388339E-6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3.2671706683239949E-3</v>
          </cell>
          <cell r="J233">
            <v>4.0801021835358943E-3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7.1587715950879047E-3</v>
          </cell>
          <cell r="F234">
            <v>2.6307273918595084E-2</v>
          </cell>
          <cell r="G234">
            <v>3.0843613253169217E-2</v>
          </cell>
          <cell r="H234">
            <v>0.10821061320856268</v>
          </cell>
          <cell r="I234">
            <v>12.756068946322706</v>
          </cell>
          <cell r="J234">
            <v>30.330970287073892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2.7814367115451214E-2</v>
          </cell>
          <cell r="F235">
            <v>1.4083956219671064E-2</v>
          </cell>
          <cell r="G235">
            <v>3.2900836022449698E-2</v>
          </cell>
          <cell r="H235">
            <v>3.2857753937660273E-6</v>
          </cell>
          <cell r="I235">
            <v>3.3976999673806444E-6</v>
          </cell>
          <cell r="J235">
            <v>7.9666033571415988E-7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4.9254157647748574E-5</v>
          </cell>
          <cell r="J236">
            <v>2.3852893087042353E-5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0.30010687792088769</v>
          </cell>
          <cell r="F237">
            <v>1.2488543646041225E-4</v>
          </cell>
          <cell r="G237">
            <v>2.4397819742302631E-3</v>
          </cell>
          <cell r="H237">
            <v>4.2824394446095986E-5</v>
          </cell>
          <cell r="I237">
            <v>5.1895147407664278E-5</v>
          </cell>
          <cell r="J237">
            <v>1.6110906722228705E-5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2.5773470909633189E-6</v>
          </cell>
          <cell r="J238">
            <v>6.3467728837868622E-6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4.5831276108041767E-6</v>
          </cell>
          <cell r="J239">
            <v>3.9215626614414133E-6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4.047659706180049</v>
          </cell>
          <cell r="F240">
            <v>4.583412648371131</v>
          </cell>
          <cell r="G240">
            <v>5.0188372958536593</v>
          </cell>
          <cell r="H240">
            <v>5.1637174870276317</v>
          </cell>
          <cell r="I240">
            <v>7.30049204252576</v>
          </cell>
          <cell r="J240">
            <v>17.467853258006521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37.468832181350749</v>
          </cell>
          <cell r="F241">
            <v>32.085538818219192</v>
          </cell>
          <cell r="G241">
            <v>35.185174319387471</v>
          </cell>
          <cell r="H241">
            <v>24.670659906620372</v>
          </cell>
          <cell r="I241">
            <v>15.087339736203965</v>
          </cell>
          <cell r="J241">
            <v>6.5752799518772855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3.1771434169585135</v>
          </cell>
          <cell r="J242">
            <v>9.9414870996186124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9.6793499506160554</v>
          </cell>
          <cell r="F243">
            <v>9.6927053711889357</v>
          </cell>
          <cell r="G243">
            <v>9.3330213633496495</v>
          </cell>
          <cell r="H243">
            <v>9.6592205394883486</v>
          </cell>
          <cell r="I243">
            <v>9.3619579504313855</v>
          </cell>
          <cell r="J243">
            <v>8.8092768366604588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1.6375194147520301E-6</v>
          </cell>
          <cell r="I244">
            <v>1.11151482535561</v>
          </cell>
          <cell r="J244">
            <v>5.6355919573331503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1.7856771794314601E-2</v>
          </cell>
          <cell r="E4">
            <v>1.7881715558511702E-2</v>
          </cell>
          <cell r="F4">
            <v>1.7817503961643898E-2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4.4226160247052499E-3</v>
          </cell>
          <cell r="E5">
            <v>3.5468560601925269E-3</v>
          </cell>
          <cell r="F5">
            <v>2.2159633212220395E-3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3.1660942897720844E-4</v>
          </cell>
          <cell r="E6">
            <v>3.1705169429985361E-4</v>
          </cell>
          <cell r="F6">
            <v>3.1591319080928967E-4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3.5337978783646813</v>
          </cell>
          <cell r="E8">
            <v>8.0930551444250263</v>
          </cell>
          <cell r="F8">
            <v>13.935583135053175</v>
          </cell>
          <cell r="G8">
            <v>23.517767553653663</v>
          </cell>
          <cell r="H8">
            <v>55.551419512229899</v>
          </cell>
          <cell r="I8">
            <v>114.07392098937818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6.4675802844942603E-3</v>
          </cell>
          <cell r="E9">
            <v>1.4940453190773337E-2</v>
          </cell>
          <cell r="F9">
            <v>2.6193691773069825E-2</v>
          </cell>
          <cell r="G9">
            <v>4.5916975141582196E-2</v>
          </cell>
          <cell r="H9">
            <v>0.11736917407531787</v>
          </cell>
          <cell r="I9">
            <v>0.26082701663677227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6.2655990751146862E-2</v>
          </cell>
          <cell r="E10">
            <v>0.14349388553945081</v>
          </cell>
          <cell r="F10">
            <v>0.24708480735909885</v>
          </cell>
          <cell r="G10">
            <v>0.41698169421371722</v>
          </cell>
          <cell r="H10">
            <v>0.98495424667074272</v>
          </cell>
          <cell r="I10">
            <v>2.0225872515847252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1.4630493077968899E-4</v>
          </cell>
          <cell r="F11">
            <v>2.7294201785525702E-4</v>
          </cell>
          <cell r="G11">
            <v>6.1342035759080098E-4</v>
          </cell>
          <cell r="H11">
            <v>1.35516191265211E-3</v>
          </cell>
          <cell r="I11">
            <v>4.6690611863980597E-3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2.8130493077968902E-4</v>
          </cell>
          <cell r="F12">
            <v>4.9337314261078599E-4</v>
          </cell>
          <cell r="G12">
            <v>8.6394829556058058E-4</v>
          </cell>
          <cell r="H12">
            <v>2.2084496749048901E-3</v>
          </cell>
          <cell r="I12">
            <v>4.9068767024468499E-3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2.1489210054459977E-4</v>
          </cell>
          <cell r="E13">
            <v>1.0455487914994362E-3</v>
          </cell>
          <cell r="F13">
            <v>8.9706780373215991E-4</v>
          </cell>
          <cell r="G13">
            <v>8.7815264255646365E-4</v>
          </cell>
          <cell r="H13">
            <v>5.4329999644801776E-4</v>
          </cell>
          <cell r="I13">
            <v>3.5243412531016122E-4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2.1489210054459977E-4</v>
          </cell>
          <cell r="E14">
            <v>1.0455487914994362E-3</v>
          </cell>
          <cell r="F14">
            <v>8.9706780373215991E-4</v>
          </cell>
          <cell r="G14">
            <v>8.7815264255646365E-4</v>
          </cell>
          <cell r="H14">
            <v>5.4329999644801776E-4</v>
          </cell>
          <cell r="I14">
            <v>3.5243412531016122E-4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8.6716674105209303E-5</v>
          </cell>
          <cell r="F15">
            <v>2.5506123956919202E-5</v>
          </cell>
          <cell r="G15">
            <v>2.51713818373423E-5</v>
          </cell>
          <cell r="H15">
            <v>4.3302299411466899E-5</v>
          </cell>
          <cell r="I15">
            <v>2.6635067516603401E-5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2.59978481411511E-5</v>
          </cell>
          <cell r="E16">
            <v>1.1142291465835141E-4</v>
          </cell>
          <cell r="F16">
            <v>1.3137046692652789E-4</v>
          </cell>
          <cell r="G16">
            <v>1.2946976742030426E-4</v>
          </cell>
          <cell r="H16">
            <v>8.0300127439754076E-5</v>
          </cell>
          <cell r="I16">
            <v>5.2536138309146579E-5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2.707488989557741E-3</v>
          </cell>
          <cell r="E17">
            <v>7.9965798337252002E-3</v>
          </cell>
          <cell r="F17">
            <v>2.2570348377353215E-2</v>
          </cell>
          <cell r="G17">
            <v>8.204590761048583E-2</v>
          </cell>
          <cell r="H17">
            <v>0.3646716129238663</v>
          </cell>
          <cell r="I17">
            <v>1.3663275512814368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1.0075211238282061E-2</v>
          </cell>
          <cell r="E18">
            <v>2.95192012236591E-2</v>
          </cell>
          <cell r="F18">
            <v>8.136862425619823E-2</v>
          </cell>
          <cell r="G18">
            <v>0.28239379822800964</v>
          </cell>
          <cell r="H18">
            <v>1.1650932362626791</v>
          </cell>
          <cell r="I18">
            <v>4.0343512206778103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3.8389824015540698E-5</v>
          </cell>
          <cell r="F19">
            <v>2.8246932289670301E-4</v>
          </cell>
          <cell r="G19">
            <v>1.30308166224822E-3</v>
          </cell>
          <cell r="H19">
            <v>4.5732286310981403E-3</v>
          </cell>
          <cell r="I19">
            <v>2.49012031500765E-2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1.5038982401554071E-4</v>
          </cell>
          <cell r="F20">
            <v>4.2531596465616599E-4</v>
          </cell>
          <cell r="G20">
            <v>1.5436258192038238E-3</v>
          </cell>
          <cell r="H20">
            <v>6.8604416378919199E-3</v>
          </cell>
          <cell r="I20">
            <v>2.5703752806143301E-2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4.9615821966630072E-2</v>
          </cell>
          <cell r="E21">
            <v>9.8598998374612737E-2</v>
          </cell>
          <cell r="F21">
            <v>7.1217691089770815E-2</v>
          </cell>
          <cell r="G21">
            <v>7.819214014170163E-2</v>
          </cell>
          <cell r="H21">
            <v>1.71504038146237E-2</v>
          </cell>
          <cell r="I21">
            <v>9.1767855182466242E-3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4.9615821966630072E-2</v>
          </cell>
          <cell r="E22">
            <v>9.8598998374612737E-2</v>
          </cell>
          <cell r="F22">
            <v>7.1217691089770815E-2</v>
          </cell>
          <cell r="G22">
            <v>7.819214014170163E-2</v>
          </cell>
          <cell r="H22">
            <v>1.71504038146237E-2</v>
          </cell>
          <cell r="I22">
            <v>9.1767855182466242E-3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1.14194458813359E-5</v>
          </cell>
          <cell r="F23">
            <v>4.71937844628806E-5</v>
          </cell>
          <cell r="G23">
            <v>4.4976099078182803E-5</v>
          </cell>
          <cell r="H23">
            <v>1.80736208199374E-3</v>
          </cell>
          <cell r="I23">
            <v>4.4054231943425697E-5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4.8861897829949397E-3</v>
          </cell>
          <cell r="E24">
            <v>7.4804855266855418E-3</v>
          </cell>
          <cell r="F24">
            <v>7.251644281730074E-3</v>
          </cell>
          <cell r="G24">
            <v>5.9375163228906989E-3</v>
          </cell>
          <cell r="H24">
            <v>1.8021581821880605E-3</v>
          </cell>
          <cell r="I24">
            <v>9.6531007620220995E-4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10.909010026103134</v>
          </cell>
          <cell r="E25">
            <v>13.168995879839734</v>
          </cell>
          <cell r="F25">
            <v>16.777852693875573</v>
          </cell>
          <cell r="G25">
            <v>32.657458939045121</v>
          </cell>
          <cell r="H25">
            <v>54.739010943210552</v>
          </cell>
          <cell r="I25">
            <v>67.841836851000394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1.5779242898133754E-3</v>
          </cell>
          <cell r="E26">
            <v>5.9400560063356837E-4</v>
          </cell>
          <cell r="F26">
            <v>6.7583889795196333E-4</v>
          </cell>
          <cell r="G26">
            <v>3.3472798094124352E-2</v>
          </cell>
          <cell r="H26">
            <v>2.560580543028629</v>
          </cell>
          <cell r="I26">
            <v>8.9643264731419343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2.6411893634518195</v>
          </cell>
          <cell r="E27">
            <v>9.8273861323418366E-2</v>
          </cell>
          <cell r="F27">
            <v>0.27060974837547486</v>
          </cell>
          <cell r="G27">
            <v>4.0969376780518436</v>
          </cell>
          <cell r="H27">
            <v>20.496308752773537</v>
          </cell>
          <cell r="I27">
            <v>24.492579871191548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1.7909363146607638</v>
          </cell>
          <cell r="E28">
            <v>7.6209145320755109E-2</v>
          </cell>
          <cell r="F28">
            <v>0.16805614322185139</v>
          </cell>
          <cell r="G28">
            <v>1.9433693023902707</v>
          </cell>
          <cell r="H28">
            <v>7.2188357135536778</v>
          </cell>
          <cell r="I28">
            <v>12.405121470379097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6.4753064237007329</v>
          </cell>
          <cell r="E29">
            <v>12.993922954607502</v>
          </cell>
          <cell r="F29">
            <v>16.338513688055738</v>
          </cell>
          <cell r="G29">
            <v>26.583681204015377</v>
          </cell>
          <cell r="H29">
            <v>24.46328697184957</v>
          </cell>
          <cell r="I29">
            <v>21.979809288323352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4.8145632713978634E-2</v>
          </cell>
          <cell r="E30">
            <v>0.15479519295358432</v>
          </cell>
          <cell r="F30">
            <v>1.4200316312402292</v>
          </cell>
          <cell r="G30">
            <v>5.4552853127956835</v>
          </cell>
          <cell r="H30">
            <v>10.631692534225866</v>
          </cell>
          <cell r="I30">
            <v>9.4539291151481528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4.8145632713978634E-2</v>
          </cell>
          <cell r="E31">
            <v>0.15479519295358432</v>
          </cell>
          <cell r="F31">
            <v>1.4200316312402292</v>
          </cell>
          <cell r="G31">
            <v>5.4552853127956835</v>
          </cell>
          <cell r="H31">
            <v>10.631692534225866</v>
          </cell>
          <cell r="I31">
            <v>9.4539291151481528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4.1335571693933401E-5</v>
          </cell>
          <cell r="F32">
            <v>8.8737161621387201E-2</v>
          </cell>
          <cell r="G32">
            <v>0.30603032975996503</v>
          </cell>
          <cell r="H32">
            <v>0.27535440834741298</v>
          </cell>
          <cell r="I32">
            <v>0.48100048228619602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4.0689049595062903E-3</v>
          </cell>
          <cell r="E33">
            <v>1.0643979912768491E-2</v>
          </cell>
          <cell r="F33">
            <v>9.7648297828573899E-2</v>
          </cell>
          <cell r="G33">
            <v>0.37509459942464751</v>
          </cell>
          <cell r="H33">
            <v>0.73106262023630142</v>
          </cell>
          <cell r="I33">
            <v>0.65005724762455397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1.3199908656899383E-5</v>
          </cell>
          <cell r="E34">
            <v>1.5183059261994751E-3</v>
          </cell>
          <cell r="F34">
            <v>1.1844955308933809E-3</v>
          </cell>
          <cell r="G34">
            <v>1.1190563791378518E-3</v>
          </cell>
          <cell r="H34">
            <v>5.4604223562373E-4</v>
          </cell>
          <cell r="I34">
            <v>3.577273449780456E-4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1.3199908656899383E-5</v>
          </cell>
          <cell r="E35">
            <v>1.5183059261994751E-3</v>
          </cell>
          <cell r="F35">
            <v>1.1844955308933809E-3</v>
          </cell>
          <cell r="G35">
            <v>1.1190563791378518E-3</v>
          </cell>
          <cell r="H35">
            <v>5.4604223562373E-4</v>
          </cell>
          <cell r="I35">
            <v>3.577273449780456E-4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1.6271468771026501E-4</v>
          </cell>
          <cell r="F36">
            <v>2.4659872457735501E-5</v>
          </cell>
          <cell r="G36">
            <v>2.4637013254272701E-5</v>
          </cell>
          <cell r="H36">
            <v>4.4486032270561197E-5</v>
          </cell>
          <cell r="I36">
            <v>2.70250642388512E-5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1.6206844251620599E-4</v>
          </cell>
          <cell r="F37">
            <v>1.7721043305758401E-4</v>
          </cell>
          <cell r="G37">
            <v>1.6758441698091849E-4</v>
          </cell>
          <cell r="H37">
            <v>8.072787498841007E-5</v>
          </cell>
          <cell r="I37">
            <v>5.3340745909285463E-5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9.1540001828868137E-2</v>
          </cell>
          <cell r="E38">
            <v>0.15959435629376842</v>
          </cell>
          <cell r="F38">
            <v>0.15359330191361351</v>
          </cell>
          <cell r="G38">
            <v>0.12393667279950599</v>
          </cell>
          <cell r="H38">
            <v>6.6783504631315292E-3</v>
          </cell>
          <cell r="I38">
            <v>3.8073078722839532E-3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9.1540001828868137E-2</v>
          </cell>
          <cell r="E39">
            <v>0.15959435629376842</v>
          </cell>
          <cell r="F39">
            <v>0.15359330191361351</v>
          </cell>
          <cell r="G39">
            <v>0.12393667279950599</v>
          </cell>
          <cell r="H39">
            <v>6.6783504631315292E-3</v>
          </cell>
          <cell r="I39">
            <v>3.8073078722839532E-3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1.09873008167369E-4</v>
          </cell>
          <cell r="F40">
            <v>7.6445267910985705E-5</v>
          </cell>
          <cell r="G40">
            <v>8.8319935696392105E-5</v>
          </cell>
          <cell r="H40">
            <v>6.4400643267786297E-4</v>
          </cell>
          <cell r="I40">
            <v>8.4461913600348697E-5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7.2629074093576197E-3</v>
          </cell>
          <cell r="E41">
            <v>1.2567008819493426E-2</v>
          </cell>
          <cell r="F41">
            <v>1.2119867719281519E-2</v>
          </cell>
          <cell r="G41">
            <v>9.7728113399333811E-3</v>
          </cell>
          <cell r="H41">
            <v>7.2979377186828691E-4</v>
          </cell>
          <cell r="I41">
            <v>4.1876249279275001E-4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3.5339470493071054E-6</v>
          </cell>
          <cell r="E42">
            <v>2.3510171371509924E-4</v>
          </cell>
          <cell r="F42">
            <v>9.3997985943191514E-4</v>
          </cell>
          <cell r="G42">
            <v>1.5723467729636398E-3</v>
          </cell>
          <cell r="H42">
            <v>0.11616278872548359</v>
          </cell>
          <cell r="I42">
            <v>6.1322694931381587E-2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3.5339470493071054E-6</v>
          </cell>
          <cell r="E43">
            <v>2.3510171371509924E-4</v>
          </cell>
          <cell r="F43">
            <v>9.3997985943191514E-4</v>
          </cell>
          <cell r="G43">
            <v>1.5723467729636398E-3</v>
          </cell>
          <cell r="H43">
            <v>0.11616278872548359</v>
          </cell>
          <cell r="I43">
            <v>6.1322694931381587E-2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1.7746982188322901E-5</v>
          </cell>
          <cell r="F44">
            <v>6.3890082443144501E-5</v>
          </cell>
          <cell r="G44">
            <v>5.6436290267483301E-5</v>
          </cell>
          <cell r="H44">
            <v>1.2679516760767E-2</v>
          </cell>
          <cell r="I44">
            <v>4.4573906971967197E-5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1.7761027517638164E-5</v>
          </cell>
          <cell r="F45">
            <v>7.978084782120003E-5</v>
          </cell>
          <cell r="G45">
            <v>1.2236385279097326E-4</v>
          </cell>
          <cell r="H45">
            <v>1.2245291521981391E-2</v>
          </cell>
          <cell r="I45">
            <v>6.4654351631363892E-3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0.2201697330892062</v>
          </cell>
          <cell r="H46">
            <v>0.24502467682785092</v>
          </cell>
          <cell r="I46">
            <v>0.26340014424945973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8.7117815262246268</v>
          </cell>
          <cell r="H47">
            <v>9.7092839321266187</v>
          </cell>
          <cell r="I47">
            <v>10.452551381509696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4.4019899131964602E-5</v>
          </cell>
          <cell r="E48">
            <v>5.4057000719143001E-5</v>
          </cell>
          <cell r="F48">
            <v>8.1078866441547902E-5</v>
          </cell>
          <cell r="G48">
            <v>1.3513874314973601E-4</v>
          </cell>
          <cell r="H48">
            <v>1.3343886028953101E-4</v>
          </cell>
          <cell r="I48">
            <v>1.2803415078013699E-3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2.0938223969971448E-3</v>
          </cell>
          <cell r="E49">
            <v>2.1478793977162875E-3</v>
          </cell>
          <cell r="F49">
            <v>2.2289582641578359E-3</v>
          </cell>
          <cell r="G49">
            <v>2.364097007307572E-3</v>
          </cell>
          <cell r="H49">
            <v>2.6309816020604112E-3</v>
          </cell>
          <cell r="I49">
            <v>2.8282867909617902E-3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5.3264281171474399E-5</v>
          </cell>
          <cell r="E50">
            <v>1.425691088899959E-3</v>
          </cell>
          <cell r="F50">
            <v>0.67442797115730357</v>
          </cell>
          <cell r="G50">
            <v>3.5664977652338594</v>
          </cell>
          <cell r="H50">
            <v>7.332596581903287</v>
          </cell>
          <cell r="I50">
            <v>6.5415777423240415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5.3264281171474399E-5</v>
          </cell>
          <cell r="E51">
            <v>1.425691088899959E-3</v>
          </cell>
          <cell r="F51">
            <v>0.67442797115730357</v>
          </cell>
          <cell r="G51">
            <v>3.5664977652338594</v>
          </cell>
          <cell r="H51">
            <v>7.332596581903287</v>
          </cell>
          <cell r="I51">
            <v>6.5415777423240415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9.5354488983778906E-5</v>
          </cell>
          <cell r="F52">
            <v>4.6906951041966502E-2</v>
          </cell>
          <cell r="G52">
            <v>0.215644374912286</v>
          </cell>
          <cell r="H52">
            <v>0.15371788988358601</v>
          </cell>
          <cell r="I52">
            <v>0.34333807799131599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9.8110415283907069E-5</v>
          </cell>
          <cell r="F53">
            <v>4.637509247451449E-2</v>
          </cell>
          <cell r="G53">
            <v>0.2452237600348452</v>
          </cell>
          <cell r="H53">
            <v>0.50424512983041514</v>
          </cell>
          <cell r="I53">
            <v>0.44995717190071999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3.1024533388791927E-3</v>
          </cell>
          <cell r="E54">
            <v>0.49979907968290449</v>
          </cell>
          <cell r="F54">
            <v>0.4720592937501813</v>
          </cell>
          <cell r="G54">
            <v>0.37991190600812896</v>
          </cell>
          <cell r="H54">
            <v>7.8478749614351966E-3</v>
          </cell>
          <cell r="I54">
            <v>4.4267622105645986E-3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3.1024533388791927E-3</v>
          </cell>
          <cell r="E55">
            <v>0.49979907968290449</v>
          </cell>
          <cell r="F55">
            <v>0.4720592937501813</v>
          </cell>
          <cell r="G55">
            <v>0.37991190600812896</v>
          </cell>
          <cell r="H55">
            <v>7.8478749614351966E-3</v>
          </cell>
          <cell r="I55">
            <v>4.4267622105645986E-3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3.9196312601702497E-2</v>
          </cell>
          <cell r="F56">
            <v>7.53265397552702E-5</v>
          </cell>
          <cell r="G56">
            <v>8.7848588079319606E-5</v>
          </cell>
          <cell r="H56">
            <v>7.8200866695494499E-4</v>
          </cell>
          <cell r="I56">
            <v>8.4460596570414096E-5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3.9354553274246952E-2</v>
          </cell>
          <cell r="F57">
            <v>3.7187775730382351E-2</v>
          </cell>
          <cell r="G57">
            <v>2.9924474844853492E-2</v>
          </cell>
          <cell r="H57">
            <v>8.6163376039660982E-4</v>
          </cell>
          <cell r="I57">
            <v>4.8846163784663796E-4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6.9263283571660154E-6</v>
          </cell>
          <cell r="H58">
            <v>6.1278156147298799E-6</v>
          </cell>
          <cell r="I58">
            <v>2.2104102864857353E-4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2.9548960321883242E-5</v>
          </cell>
          <cell r="H59">
            <v>2.3712455582149235E-5</v>
          </cell>
          <cell r="I59">
            <v>7.2897794736199897E-4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1.39257968403043E-7</v>
          </cell>
          <cell r="H60">
            <v>5.9943007304977305E-8</v>
          </cell>
          <cell r="I60">
            <v>5.0153893311734002E-6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1.39257968403043E-7</v>
          </cell>
          <cell r="H61">
            <v>1.2643318059886791E-7</v>
          </cell>
          <cell r="I61">
            <v>5.055047414611591E-6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2.1639373607745214E-4</v>
          </cell>
          <cell r="E62">
            <v>9.3678477955270241E-4</v>
          </cell>
          <cell r="F62">
            <v>7.8240583066419207E-4</v>
          </cell>
          <cell r="G62">
            <v>6.9930690761036264E-4</v>
          </cell>
          <cell r="H62">
            <v>3.539985736259812E-4</v>
          </cell>
          <cell r="I62">
            <v>1.7051865944926961E-4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2.2376479810151999E-2</v>
          </cell>
          <cell r="E63">
            <v>9.68694662151217E-2</v>
          </cell>
          <cell r="F63">
            <v>8.0905707302618632E-2</v>
          </cell>
          <cell r="G63">
            <v>7.23127535153896E-2</v>
          </cell>
          <cell r="H63">
            <v>3.4429616620382991E-2</v>
          </cell>
          <cell r="I63">
            <v>1.4973953535679551E-2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3.032043334708937E-4</v>
          </cell>
          <cell r="E64">
            <v>1.3125943931588298E-3</v>
          </cell>
          <cell r="F64">
            <v>1.0962832967834504E-3</v>
          </cell>
          <cell r="G64">
            <v>9.7984760860961501E-4</v>
          </cell>
          <cell r="H64">
            <v>4.665259704658943E-4</v>
          </cell>
          <cell r="I64">
            <v>2.0289909939945149E-4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3.2064287441906349E-6</v>
          </cell>
          <cell r="H65">
            <v>5.679688245068589E-6</v>
          </cell>
          <cell r="I65">
            <v>2.4839187815009602E-5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1.8961561364322479E-5</v>
          </cell>
          <cell r="H66">
            <v>3.0357864413675565E-5</v>
          </cell>
          <cell r="I66">
            <v>1.1417807806088769E-4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5.8641657482218401E-8</v>
          </cell>
          <cell r="H67">
            <v>5.3547539389063401E-8</v>
          </cell>
          <cell r="I67">
            <v>4.6275632999729402E-7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5.8641657482218401E-8</v>
          </cell>
          <cell r="H68">
            <v>1.17397622977134E-7</v>
          </cell>
          <cell r="I68">
            <v>4.9899291648155098E-7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6.16187963894766</v>
          </cell>
          <cell r="E69">
            <v>10.91162037482561</v>
          </cell>
          <cell r="F69">
            <v>8.848324519099009</v>
          </cell>
          <cell r="G69">
            <v>7.5425701533948466</v>
          </cell>
          <cell r="H69">
            <v>1.1848031285652316</v>
          </cell>
          <cell r="I69">
            <v>0.39270092762880487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4.8929009709255684E-2</v>
          </cell>
          <cell r="E70">
            <v>8.6644791937989518E-2</v>
          </cell>
          <cell r="F70">
            <v>7.0260988801069638E-2</v>
          </cell>
          <cell r="G70">
            <v>5.9892518175058945E-2</v>
          </cell>
          <cell r="H70">
            <v>1.0318935833784524E-2</v>
          </cell>
          <cell r="I70">
            <v>3.8923399133542294E-3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8.3494304050781398E-2</v>
          </cell>
          <cell r="E71">
            <v>0.14785393461823329</v>
          </cell>
          <cell r="F71">
            <v>0.11989599619375366</v>
          </cell>
          <cell r="G71">
            <v>0.10220284760697618</v>
          </cell>
          <cell r="H71">
            <v>1.6054242934488244E-2</v>
          </cell>
          <cell r="I71">
            <v>5.3211507808781228E-3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1.1107475035495032E-6</v>
          </cell>
          <cell r="H72">
            <v>4.69766715437659E-6</v>
          </cell>
          <cell r="I72">
            <v>2.3868031382475062E-5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9.8202042311738554E-6</v>
          </cell>
          <cell r="H73">
            <v>3.6999250346846893E-5</v>
          </cell>
          <cell r="I73">
            <v>1.6345927353306918E-4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2.96467867643106E-8</v>
          </cell>
          <cell r="H74">
            <v>5.5235276790905302E-8</v>
          </cell>
          <cell r="I74">
            <v>4.25473919146862E-7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2.96467867643106E-8</v>
          </cell>
          <cell r="H75">
            <v>8.6733791332096695E-8</v>
          </cell>
          <cell r="I75">
            <v>4.4439317501755201E-7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1.442377117181476E-4</v>
          </cell>
          <cell r="F76">
            <v>1.4389789087406615E-4</v>
          </cell>
          <cell r="G76">
            <v>6.1874000985987182E-4</v>
          </cell>
          <cell r="H76">
            <v>8.0989545475373135E-4</v>
          </cell>
          <cell r="I76">
            <v>7.7973254670695542E-4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1.442377117181476E-4</v>
          </cell>
          <cell r="F77">
            <v>1.4389789087406615E-4</v>
          </cell>
          <cell r="G77">
            <v>6.1874000985987171E-4</v>
          </cell>
          <cell r="H77">
            <v>8.0989545475373135E-4</v>
          </cell>
          <cell r="I77">
            <v>7.7973254670695531E-4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1.4428629849196826E-4</v>
          </cell>
          <cell r="F78">
            <v>1.4416947044238167E-4</v>
          </cell>
          <cell r="G78">
            <v>6.188018900488753E-4</v>
          </cell>
          <cell r="H78">
            <v>8.0997645239896975E-4</v>
          </cell>
          <cell r="I78">
            <v>7.7981052775973113E-4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1.4428629849196826E-4</v>
          </cell>
          <cell r="F79">
            <v>1.4416947044238167E-4</v>
          </cell>
          <cell r="G79">
            <v>6.188018900488753E-4</v>
          </cell>
          <cell r="H79">
            <v>8.0997645239896975E-4</v>
          </cell>
          <cell r="I79">
            <v>7.7981052775973113E-4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1.17364277251122E-2</v>
          </cell>
          <cell r="F80">
            <v>2.3244538936370799E-3</v>
          </cell>
          <cell r="G80">
            <v>2.2554397777700399E-3</v>
          </cell>
          <cell r="H80">
            <v>3.7971000807373099E-3</v>
          </cell>
          <cell r="I80">
            <v>2.2142683990847398E-3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1.17364277251122E-2</v>
          </cell>
          <cell r="F81">
            <v>1.4056483380009133E-2</v>
          </cell>
          <cell r="G81">
            <v>1.6304593884291171E-2</v>
          </cell>
          <cell r="H81">
            <v>8.5284793977762983E-3</v>
          </cell>
          <cell r="I81">
            <v>6.1439575713797727E-3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6.5131250524984399</v>
          </cell>
          <cell r="E82">
            <v>17.61870466233345</v>
          </cell>
          <cell r="F82">
            <v>155.2457653375796</v>
          </cell>
          <cell r="G82">
            <v>520.41067506500622</v>
          </cell>
          <cell r="H82">
            <v>668.8915002660641</v>
          </cell>
          <cell r="I82">
            <v>344.78523025594984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4.8145632713978724E-2</v>
          </cell>
          <cell r="E83">
            <v>0.13023912127149681</v>
          </cell>
          <cell r="F83">
            <v>1.1475912926739258</v>
          </cell>
          <cell r="G83">
            <v>3.8469246360473579</v>
          </cell>
          <cell r="H83">
            <v>5.5336475350416396</v>
          </cell>
          <cell r="I83">
            <v>3.1985629570414971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8.8253726998623869E-2</v>
          </cell>
          <cell r="E84">
            <v>0.23873583553297351</v>
          </cell>
          <cell r="F84">
            <v>2.1036011563357659</v>
          </cell>
          <cell r="G84">
            <v>7.0516351634824721</v>
          </cell>
          <cell r="H84">
            <v>9.0635704643098158</v>
          </cell>
          <cell r="I84">
            <v>4.671886588834008</v>
          </cell>
        </row>
        <row r="85">
          <cell r="A85" t="str">
            <v>T-PHEV-STG_S2</v>
          </cell>
          <cell r="B85" t="str">
            <v>VAR_fout</v>
          </cell>
          <cell r="C85" t="str">
            <v>T-ELC-car-PlgSTGAUXout_S2</v>
          </cell>
          <cell r="D85">
            <v>4.5578762461728029E-4</v>
          </cell>
          <cell r="E85">
            <v>7.9703674588228832E-3</v>
          </cell>
          <cell r="F85">
            <v>7.1912332362597975E-4</v>
          </cell>
          <cell r="G85">
            <v>1.2461366631504248E-2</v>
          </cell>
          <cell r="H85">
            <v>3.2383526855651587E-2</v>
          </cell>
          <cell r="I85">
            <v>2.2545840089772937E-2</v>
          </cell>
        </row>
        <row r="86">
          <cell r="A86" t="str">
            <v>T-PHEV-STG_S2</v>
          </cell>
          <cell r="B86" t="str">
            <v>VAR_fout</v>
          </cell>
          <cell r="C86" t="str">
            <v>T-ELC-car-PlgSTGOut_S2</v>
          </cell>
          <cell r="D86">
            <v>4.5578762461728029E-4</v>
          </cell>
          <cell r="E86">
            <v>7.9703674588228832E-3</v>
          </cell>
          <cell r="F86">
            <v>7.1912332362597975E-4</v>
          </cell>
          <cell r="G86">
            <v>1.2461366631504248E-2</v>
          </cell>
          <cell r="H86">
            <v>3.238352685565158E-2</v>
          </cell>
          <cell r="I86">
            <v>2.2545840089772937E-2</v>
          </cell>
        </row>
        <row r="87">
          <cell r="A87" t="str">
            <v>T-PHEV-STG_S2</v>
          </cell>
          <cell r="B87" t="str">
            <v>VAR_fin</v>
          </cell>
          <cell r="C87" t="str">
            <v>T-ELC-car-PlgSTGAUXin_S2</v>
          </cell>
          <cell r="D87">
            <v>4.5551421442904935E-4</v>
          </cell>
          <cell r="E87">
            <v>7.9711929573160235E-3</v>
          </cell>
          <cell r="F87">
            <v>7.1923781620413917E-4</v>
          </cell>
          <cell r="G87">
            <v>1.246261289279354E-2</v>
          </cell>
          <cell r="H87">
            <v>3.2386765532204757E-2</v>
          </cell>
          <cell r="I87">
            <v>2.2548094899262832E-2</v>
          </cell>
        </row>
        <row r="88">
          <cell r="A88" t="str">
            <v>T-PHEV-STG_S2</v>
          </cell>
          <cell r="B88" t="str">
            <v>VAR_fin</v>
          </cell>
          <cell r="C88" t="str">
            <v>T-ELC-car-PlgSTGin_S2</v>
          </cell>
          <cell r="D88">
            <v>4.5551421442904935E-4</v>
          </cell>
          <cell r="E88">
            <v>7.9711929573160235E-3</v>
          </cell>
          <cell r="F88">
            <v>7.1923781620413917E-4</v>
          </cell>
          <cell r="G88">
            <v>1.246261289279354E-2</v>
          </cell>
          <cell r="H88">
            <v>3.2386765532204757E-2</v>
          </cell>
          <cell r="I88">
            <v>2.2548094899262832E-2</v>
          </cell>
        </row>
        <row r="89">
          <cell r="A89" t="str">
            <v>T-PHEV-STG_S2</v>
          </cell>
          <cell r="B89" t="str">
            <v>VAR_ncap</v>
          </cell>
          <cell r="C89" t="str">
            <v>-</v>
          </cell>
          <cell r="D89">
            <v>9.8895383243100907E-3</v>
          </cell>
          <cell r="E89">
            <v>9.5417610101666602E-3</v>
          </cell>
          <cell r="F89">
            <v>1.1049336179259E-2</v>
          </cell>
          <cell r="G89">
            <v>1.2896273857413799E-2</v>
          </cell>
          <cell r="H89">
            <v>1.6929189747850001E-2</v>
          </cell>
          <cell r="I89">
            <v>0.18535733267246199</v>
          </cell>
        </row>
        <row r="90">
          <cell r="A90" t="str">
            <v>T-PHEV-STG_S2</v>
          </cell>
          <cell r="B90" t="str">
            <v>VAR_cap</v>
          </cell>
          <cell r="C90" t="str">
            <v>-</v>
          </cell>
          <cell r="D90">
            <v>9.8895383243100907E-3</v>
          </cell>
          <cell r="E90">
            <v>1.9429742641043288E-2</v>
          </cell>
          <cell r="F90">
            <v>3.0474197888172065E-2</v>
          </cell>
          <cell r="G90">
            <v>4.3361905224381873E-2</v>
          </cell>
          <cell r="H90">
            <v>4.1824496171327219E-2</v>
          </cell>
          <cell r="I90">
            <v>0.20361860339325366</v>
          </cell>
        </row>
        <row r="91">
          <cell r="A91" t="str">
            <v>T-Plg-GSL-mix_S4</v>
          </cell>
          <cell r="B91" t="str">
            <v>VAR_fout</v>
          </cell>
          <cell r="C91" t="str">
            <v>CO2_T</v>
          </cell>
          <cell r="D91">
            <v>12.9977455434534</v>
          </cell>
          <cell r="E91">
            <v>19.308737524043202</v>
          </cell>
          <cell r="F91">
            <v>17.90331646949172</v>
          </cell>
          <cell r="G91">
            <v>12.74218783204636</v>
          </cell>
          <cell r="H91">
            <v>0.48372034152873744</v>
          </cell>
          <cell r="I91">
            <v>0.16342337986483557</v>
          </cell>
        </row>
        <row r="92">
          <cell r="A92" t="str">
            <v>T-Plg-GSL-mix_S4</v>
          </cell>
          <cell r="B92" t="str">
            <v>VAR_fout</v>
          </cell>
          <cell r="C92" t="str">
            <v>T-PEVmix-ELC_GSL_S4</v>
          </cell>
          <cell r="D92">
            <v>9.1540001828868109E-2</v>
          </cell>
          <cell r="E92">
            <v>0.13598680343102298</v>
          </cell>
          <cell r="F92">
            <v>0.12608876030701588</v>
          </cell>
          <cell r="G92">
            <v>8.9740170212579753E-2</v>
          </cell>
          <cell r="H92">
            <v>3.6616222542886637E-3</v>
          </cell>
          <cell r="I92">
            <v>1.4111379523033508E-3</v>
          </cell>
        </row>
        <row r="93">
          <cell r="A93" t="str">
            <v>T-Plg-GSL-mix_S4</v>
          </cell>
          <cell r="B93" t="str">
            <v>VAR_fin</v>
          </cell>
          <cell r="C93" t="str">
            <v>TGSL</v>
          </cell>
          <cell r="D93">
            <v>0.1761212133259264</v>
          </cell>
          <cell r="E93">
            <v>0.26163600981088342</v>
          </cell>
          <cell r="F93">
            <v>0.24259236408525348</v>
          </cell>
          <cell r="G93">
            <v>0.17265837170794526</v>
          </cell>
          <cell r="H93">
            <v>6.5544761724761341E-3</v>
          </cell>
          <cell r="I93">
            <v>2.2144089412579333E-3</v>
          </cell>
        </row>
        <row r="94">
          <cell r="A94" t="str">
            <v>T-PHEV-STG_S3</v>
          </cell>
          <cell r="B94" t="str">
            <v>VAR_fout</v>
          </cell>
          <cell r="C94" t="str">
            <v>T-ELC-car-PlgSTGAUXout_S3</v>
          </cell>
          <cell r="E94">
            <v>1.7684215956368966E-2</v>
          </cell>
          <cell r="F94">
            <v>0.28678007180906456</v>
          </cell>
          <cell r="G94">
            <v>1.8999425089928326</v>
          </cell>
          <cell r="H94">
            <v>5.8748356107761941</v>
          </cell>
          <cell r="I94">
            <v>7.9040928779748247</v>
          </cell>
        </row>
        <row r="95">
          <cell r="A95" t="str">
            <v>T-PHEV-STG_S3</v>
          </cell>
          <cell r="B95" t="str">
            <v>VAR_fout</v>
          </cell>
          <cell r="C95" t="str">
            <v>T-ELC-car-PlgSTGOut_S3</v>
          </cell>
          <cell r="E95">
            <v>1.7684215956368966E-2</v>
          </cell>
          <cell r="F95">
            <v>0.28678007180906451</v>
          </cell>
          <cell r="G95">
            <v>1.8999425089928326</v>
          </cell>
          <cell r="H95">
            <v>5.8748356107761941</v>
          </cell>
          <cell r="I95">
            <v>7.9040928779748238</v>
          </cell>
        </row>
        <row r="96">
          <cell r="A96" t="str">
            <v>T-PHEV-STG_S3</v>
          </cell>
          <cell r="B96" t="str">
            <v>VAR_fin</v>
          </cell>
          <cell r="C96" t="str">
            <v>T-ELC-car-PlgSTGAUXin_S3</v>
          </cell>
          <cell r="E96">
            <v>1.7685567986438569E-2</v>
          </cell>
          <cell r="F96">
            <v>0.28680878106634994</v>
          </cell>
          <cell r="G96">
            <v>1.9001325222449179</v>
          </cell>
          <cell r="H96">
            <v>5.875423153093613</v>
          </cell>
          <cell r="I96">
            <v>7.9048833663045261</v>
          </cell>
        </row>
        <row r="97">
          <cell r="A97" t="str">
            <v>T-PHEV-STG_S3</v>
          </cell>
          <cell r="B97" t="str">
            <v>VAR_fin</v>
          </cell>
          <cell r="C97" t="str">
            <v>T-ELC-car-PlgSTGin_S3</v>
          </cell>
          <cell r="E97">
            <v>1.7685567986438569E-2</v>
          </cell>
          <cell r="F97">
            <v>0.28680878106634994</v>
          </cell>
          <cell r="G97">
            <v>1.9001325222449179</v>
          </cell>
          <cell r="H97">
            <v>5.875423153093613</v>
          </cell>
          <cell r="I97">
            <v>7.9048833663045261</v>
          </cell>
        </row>
        <row r="98">
          <cell r="A98" t="str">
            <v>T-PHEV-STG_S3</v>
          </cell>
          <cell r="B98" t="str">
            <v>VAR_ncap</v>
          </cell>
          <cell r="C98" t="str">
            <v>-</v>
          </cell>
          <cell r="E98">
            <v>1.21871341139781E-2</v>
          </cell>
          <cell r="F98">
            <v>11.8898117527762</v>
          </cell>
          <cell r="G98">
            <v>44.6927372298438</v>
          </cell>
          <cell r="H98">
            <v>35.119625616666902</v>
          </cell>
          <cell r="I98">
            <v>64.4383314064914</v>
          </cell>
        </row>
        <row r="99">
          <cell r="A99" t="str">
            <v>T-PHEV-STG_S3</v>
          </cell>
          <cell r="B99" t="str">
            <v>VAR_cap</v>
          </cell>
          <cell r="C99" t="str">
            <v>-</v>
          </cell>
          <cell r="E99">
            <v>1.21871341139781E-2</v>
          </cell>
          <cell r="F99">
            <v>11.901994591119267</v>
          </cell>
          <cell r="G99">
            <v>56.589391680510126</v>
          </cell>
          <cell r="H99">
            <v>127.83825918651756</v>
          </cell>
          <cell r="I99">
            <v>115.3072900095794</v>
          </cell>
        </row>
        <row r="100">
          <cell r="A100" t="str">
            <v>TFLGV-HYBDSL</v>
          </cell>
          <cell r="B100" t="str">
            <v>VAR_fout</v>
          </cell>
          <cell r="C100" t="str">
            <v>CO2_T</v>
          </cell>
          <cell r="E100">
            <v>31.705092617526802</v>
          </cell>
          <cell r="F100">
            <v>48.0186985995445</v>
          </cell>
          <cell r="G100">
            <v>195.88995872204839</v>
          </cell>
          <cell r="H100">
            <v>443.76327881171858</v>
          </cell>
          <cell r="I100">
            <v>132.05130846228246</v>
          </cell>
        </row>
        <row r="101">
          <cell r="A101" t="str">
            <v>TFLGV-HYBDSL</v>
          </cell>
          <cell r="B101" t="str">
            <v>VAR_fout</v>
          </cell>
          <cell r="C101" t="str">
            <v>TFLGV</v>
          </cell>
          <cell r="E101">
            <v>0.1992998526604691</v>
          </cell>
          <cell r="F101">
            <v>0.30184802395266502</v>
          </cell>
          <cell r="G101">
            <v>1.2313744161525495</v>
          </cell>
          <cell r="H101">
            <v>2.7895189315552029</v>
          </cell>
          <cell r="I101">
            <v>0.83008135751688117</v>
          </cell>
        </row>
        <row r="102">
          <cell r="A102" t="str">
            <v>TFLGV-HYBDSL</v>
          </cell>
          <cell r="B102" t="str">
            <v>VAR_fin</v>
          </cell>
          <cell r="C102" t="str">
            <v>TDSL</v>
          </cell>
          <cell r="E102">
            <v>0.43253878059381723</v>
          </cell>
          <cell r="F102">
            <v>0.65509820736077085</v>
          </cell>
          <cell r="G102">
            <v>2.6724414559624554</v>
          </cell>
          <cell r="H102">
            <v>6.0540692880179776</v>
          </cell>
          <cell r="I102">
            <v>1.8015185329097205</v>
          </cell>
        </row>
        <row r="103">
          <cell r="A103" t="str">
            <v>TFLGV-HYBDSL</v>
          </cell>
          <cell r="B103" t="str">
            <v>VAR_ncap</v>
          </cell>
          <cell r="C103" t="str">
            <v>-</v>
          </cell>
          <cell r="E103">
            <v>1.3891705428535499E-2</v>
          </cell>
          <cell r="F103">
            <v>7.1556742073325503E-3</v>
          </cell>
          <cell r="G103">
            <v>9.5177973805823199E-2</v>
          </cell>
          <cell r="H103">
            <v>0.10350582103908899</v>
          </cell>
          <cell r="I103">
            <v>3.3018254417831001E-3</v>
          </cell>
        </row>
        <row r="104">
          <cell r="A104" t="str">
            <v>TFLGV-HYBDSL</v>
          </cell>
          <cell r="B104" t="str">
            <v>VAR_cap</v>
          </cell>
          <cell r="C104" t="str">
            <v>-</v>
          </cell>
          <cell r="E104">
            <v>1.3891705428535499E-2</v>
          </cell>
          <cell r="F104">
            <v>2.1047379635867999E-2</v>
          </cell>
          <cell r="G104">
            <v>0.11438476597821801</v>
          </cell>
          <cell r="H104">
            <v>0.2767263370395408</v>
          </cell>
          <cell r="I104">
            <v>8.2650366662312139E-2</v>
          </cell>
        </row>
        <row r="105">
          <cell r="A105" t="str">
            <v>TFHGV-FCLH2O</v>
          </cell>
          <cell r="B105" t="str">
            <v>VAR_fout</v>
          </cell>
          <cell r="C105" t="str">
            <v>TFHGV</v>
          </cell>
          <cell r="D105">
            <v>6.9210103567013729E-4</v>
          </cell>
          <cell r="E105">
            <v>2.1696660936924039E-3</v>
          </cell>
          <cell r="F105">
            <v>2.1605134179926606E-3</v>
          </cell>
          <cell r="G105">
            <v>8.5189226560786341E-3</v>
          </cell>
          <cell r="H105">
            <v>0.26725388328258343</v>
          </cell>
          <cell r="I105">
            <v>0.65393730839529784</v>
          </cell>
        </row>
        <row r="106">
          <cell r="A106" t="str">
            <v>TFHGV-FCLH2O</v>
          </cell>
          <cell r="B106" t="str">
            <v>VAR_fin</v>
          </cell>
          <cell r="C106" t="str">
            <v>TH2O</v>
          </cell>
          <cell r="D106">
            <v>3.9671332624492588E-3</v>
          </cell>
          <cell r="E106">
            <v>1.2374780148579222E-2</v>
          </cell>
          <cell r="F106">
            <v>1.2321521261654931E-2</v>
          </cell>
          <cell r="G106">
            <v>4.58864288288372E-2</v>
          </cell>
          <cell r="H106">
            <v>1.3382536565943828</v>
          </cell>
          <cell r="I106">
            <v>2.9962808549441409</v>
          </cell>
        </row>
        <row r="107">
          <cell r="A107" t="str">
            <v>TFHGV-FCLH2O</v>
          </cell>
          <cell r="B107" t="str">
            <v>VAR_ncap</v>
          </cell>
          <cell r="C107" t="str">
            <v>-</v>
          </cell>
          <cell r="E107">
            <v>4.4162708767938999E-8</v>
          </cell>
          <cell r="F107">
            <v>1.2195296718729401E-7</v>
          </cell>
          <cell r="G107">
            <v>1.64555560196898E-4</v>
          </cell>
          <cell r="H107">
            <v>2.9243374814977002E-3</v>
          </cell>
          <cell r="I107">
            <v>1.1823864436276799E-2</v>
          </cell>
        </row>
        <row r="108">
          <cell r="A108" t="str">
            <v>TFHGV-FCLH2O</v>
          </cell>
          <cell r="B108" t="str">
            <v>VAR_cap</v>
          </cell>
          <cell r="C108" t="str">
            <v>-</v>
          </cell>
          <cell r="D108">
            <v>1.3157965553994235E-5</v>
          </cell>
          <cell r="E108">
            <v>4.0905414574204341E-5</v>
          </cell>
          <cell r="F108">
            <v>4.1028391824587357E-5</v>
          </cell>
          <cell r="G108">
            <v>1.7530155448120378E-4</v>
          </cell>
          <cell r="H108">
            <v>5.07588009150665E-3</v>
          </cell>
          <cell r="I108">
            <v>1.2337052433054401E-2</v>
          </cell>
        </row>
        <row r="109">
          <cell r="A109" t="str">
            <v>T-PHEV-STG_S4</v>
          </cell>
          <cell r="B109" t="str">
            <v>VAR_fout</v>
          </cell>
          <cell r="C109" t="str">
            <v>T-ELC-car-PlgSTGAUXout_S4</v>
          </cell>
          <cell r="E109">
            <v>7.2811247068861981E-2</v>
          </cell>
          <cell r="F109">
            <v>8.3635664396309359E-2</v>
          </cell>
          <cell r="G109">
            <v>0.10381899908689773</v>
          </cell>
          <cell r="H109">
            <v>1.1018875533840372E-2</v>
          </cell>
          <cell r="I109">
            <v>8.9931232796881984E-3</v>
          </cell>
        </row>
        <row r="110">
          <cell r="A110" t="str">
            <v>T-PHEV-STG_S4</v>
          </cell>
          <cell r="B110" t="str">
            <v>VAR_fout</v>
          </cell>
          <cell r="C110" t="str">
            <v>T-ELC-car-PlgSTGOut_S4</v>
          </cell>
          <cell r="E110">
            <v>7.2811247068861981E-2</v>
          </cell>
          <cell r="F110">
            <v>8.3635664396309359E-2</v>
          </cell>
          <cell r="G110">
            <v>0.10381899908689773</v>
          </cell>
          <cell r="H110">
            <v>1.1018875533840372E-2</v>
          </cell>
          <cell r="I110">
            <v>8.9931232796881984E-3</v>
          </cell>
        </row>
        <row r="111">
          <cell r="A111" t="str">
            <v>T-PHEV-STG_S4</v>
          </cell>
          <cell r="B111" t="str">
            <v>VAR_fin</v>
          </cell>
          <cell r="C111" t="str">
            <v>T-ELC-car-PlgSTGAUXin_S4</v>
          </cell>
          <cell r="E111">
            <v>7.2818046026125891E-2</v>
          </cell>
          <cell r="F111">
            <v>8.3644057181223863E-2</v>
          </cell>
          <cell r="G111">
            <v>0.10382938202510066</v>
          </cell>
          <cell r="H111">
            <v>1.1019977531593355E-2</v>
          </cell>
          <cell r="I111">
            <v>8.9940226819561816E-3</v>
          </cell>
        </row>
        <row r="112">
          <cell r="A112" t="str">
            <v>T-PHEV-STG_S4</v>
          </cell>
          <cell r="B112" t="str">
            <v>VAR_fin</v>
          </cell>
          <cell r="C112" t="str">
            <v>T-ELC-car-PlgSTGin_S4</v>
          </cell>
          <cell r="E112">
            <v>7.2818046026125891E-2</v>
          </cell>
          <cell r="F112">
            <v>8.3644057181223863E-2</v>
          </cell>
          <cell r="G112">
            <v>0.10382938202510066</v>
          </cell>
          <cell r="H112">
            <v>1.1019977531593355E-2</v>
          </cell>
          <cell r="I112">
            <v>8.9940226819561816E-3</v>
          </cell>
        </row>
        <row r="113">
          <cell r="A113" t="str">
            <v>T-PHEV-STG_S4</v>
          </cell>
          <cell r="B113" t="str">
            <v>VAR_ncap</v>
          </cell>
          <cell r="C113" t="str">
            <v>-</v>
          </cell>
          <cell r="E113">
            <v>3.5125426015858698</v>
          </cell>
          <cell r="F113">
            <v>1.3387588330194799E-2</v>
          </cell>
          <cell r="G113">
            <v>1.5199511544184099E-2</v>
          </cell>
          <cell r="H113">
            <v>0.117713306493994</v>
          </cell>
          <cell r="I113">
            <v>1.3336274552114001E-2</v>
          </cell>
        </row>
        <row r="114">
          <cell r="A114" t="str">
            <v>T-PHEV-STG_S4</v>
          </cell>
          <cell r="B114" t="str">
            <v>VAR_cap</v>
          </cell>
          <cell r="C114" t="str">
            <v>-</v>
          </cell>
          <cell r="E114">
            <v>3.5125426015858698</v>
          </cell>
          <cell r="F114">
            <v>3.5259254486099869</v>
          </cell>
          <cell r="G114">
            <v>3.5411182685539773</v>
          </cell>
          <cell r="H114">
            <v>0.14461152015419673</v>
          </cell>
          <cell r="I114">
            <v>0.10469338938895888</v>
          </cell>
        </row>
        <row r="115">
          <cell r="A115" t="str">
            <v>TFLGV-ICEGSLExt</v>
          </cell>
          <cell r="B115" t="str">
            <v>VAR_fout</v>
          </cell>
          <cell r="C115" t="str">
            <v>CO2_T</v>
          </cell>
          <cell r="D115">
            <v>61.401418715991497</v>
          </cell>
          <cell r="E115">
            <v>128.870967260127</v>
          </cell>
          <cell r="F115">
            <v>40.031696194057901</v>
          </cell>
          <cell r="G115">
            <v>19.993082130063499</v>
          </cell>
        </row>
        <row r="116">
          <cell r="A116" t="str">
            <v>TFLGV-ICEGSLExt</v>
          </cell>
          <cell r="B116" t="str">
            <v>VAR_fout</v>
          </cell>
          <cell r="C116" t="str">
            <v>TFLGV</v>
          </cell>
          <cell r="D116">
            <v>0.23094858724396455</v>
          </cell>
          <cell r="E116">
            <v>0.48923879105515372</v>
          </cell>
          <cell r="F116">
            <v>0.15407916013477668</v>
          </cell>
          <cell r="G116">
            <v>7.6951955474798314E-2</v>
          </cell>
        </row>
        <row r="117">
          <cell r="A117" t="str">
            <v>TFLGV-ICEGSLExt</v>
          </cell>
          <cell r="B117" t="str">
            <v>VAR_fin</v>
          </cell>
          <cell r="C117" t="str">
            <v>TGSL</v>
          </cell>
          <cell r="D117">
            <v>0.83199754357712052</v>
          </cell>
          <cell r="E117">
            <v>1.7462190685654049</v>
          </cell>
          <cell r="F117">
            <v>0.54243490777856262</v>
          </cell>
          <cell r="G117">
            <v>0.27090897195207991</v>
          </cell>
        </row>
        <row r="118">
          <cell r="A118" t="str">
            <v>TFLGV-ICEGSLExt</v>
          </cell>
          <cell r="B118" t="str">
            <v>VAR_cap</v>
          </cell>
          <cell r="C118" t="str">
            <v>-</v>
          </cell>
          <cell r="D118">
            <v>4.5952E-2</v>
          </cell>
          <cell r="E118">
            <v>3.98250666666667E-2</v>
          </cell>
          <cell r="F118">
            <v>3.0634666666666699E-2</v>
          </cell>
          <cell r="G118">
            <v>1.5317333333333299E-2</v>
          </cell>
        </row>
        <row r="119">
          <cell r="A119" t="str">
            <v>TFRLFELCEXT</v>
          </cell>
          <cell r="B119" t="str">
            <v>VAR_fout</v>
          </cell>
          <cell r="C119" t="str">
            <v>TFRLF</v>
          </cell>
          <cell r="D119">
            <v>2.5095632971945676E-2</v>
          </cell>
          <cell r="E119">
            <v>2.6567990968008395E-2</v>
          </cell>
          <cell r="F119">
            <v>2.9175335701272814E-2</v>
          </cell>
          <cell r="G119">
            <v>3.1649895345994515E-2</v>
          </cell>
          <cell r="H119">
            <v>3.3888933906714158E-2</v>
          </cell>
          <cell r="I119">
            <v>3.6435816103214051E-2</v>
          </cell>
        </row>
        <row r="120">
          <cell r="A120" t="str">
            <v>TFRLFELCEXT</v>
          </cell>
          <cell r="B120" t="str">
            <v>VAR_fin</v>
          </cell>
          <cell r="C120" t="str">
            <v>TELC</v>
          </cell>
          <cell r="D120">
            <v>1.5023697657142763</v>
          </cell>
          <cell r="E120">
            <v>1.5905136328191694</v>
          </cell>
          <cell r="F120">
            <v>1.746604371810685</v>
          </cell>
          <cell r="G120">
            <v>1.8947458272520563</v>
          </cell>
          <cell r="H120">
            <v>2.0287876281364587</v>
          </cell>
          <cell r="I120">
            <v>2.1812587299068338</v>
          </cell>
        </row>
        <row r="121">
          <cell r="A121" t="str">
            <v>TFRLFELCEXT</v>
          </cell>
          <cell r="B121" t="str">
            <v>VAR_ncap</v>
          </cell>
          <cell r="C121" t="str">
            <v>-</v>
          </cell>
          <cell r="E121">
            <v>1.3592716692268999E-4</v>
          </cell>
          <cell r="F121">
            <v>2.406995825302E-4</v>
          </cell>
          <cell r="G121">
            <v>2.28444264659902E-4</v>
          </cell>
          <cell r="H121">
            <v>1.03357710157985E-4</v>
          </cell>
          <cell r="I121">
            <v>1.49621147555518E-3</v>
          </cell>
        </row>
        <row r="122">
          <cell r="A122" t="str">
            <v>TFRLFELCEXT</v>
          </cell>
          <cell r="B122" t="str">
            <v>VAR_cap</v>
          </cell>
          <cell r="C122" t="str">
            <v>-</v>
          </cell>
          <cell r="D122">
            <v>2.3166644876831798E-3</v>
          </cell>
          <cell r="E122">
            <v>2.45259165460587E-3</v>
          </cell>
          <cell r="F122">
            <v>2.6932912371360699E-3</v>
          </cell>
          <cell r="G122">
            <v>2.9217355017959719E-3</v>
          </cell>
          <cell r="H122">
            <v>3.1284358915000419E-3</v>
          </cell>
          <cell r="I122">
            <v>3.36355920002652E-3</v>
          </cell>
        </row>
        <row r="123">
          <cell r="A123" t="str">
            <v>TFLGV-ICEDSLExt</v>
          </cell>
          <cell r="B123" t="str">
            <v>VAR_fout</v>
          </cell>
          <cell r="C123" t="str">
            <v>CO2_T</v>
          </cell>
          <cell r="D123">
            <v>802.88724230552202</v>
          </cell>
          <cell r="E123">
            <v>545.262840370464</v>
          </cell>
          <cell r="F123">
            <v>406.87347167217001</v>
          </cell>
          <cell r="G123">
            <v>199.770171672294</v>
          </cell>
        </row>
        <row r="124">
          <cell r="A124" t="str">
            <v>TFLGV-ICEDSLExt</v>
          </cell>
          <cell r="B124" t="str">
            <v>VAR_fout</v>
          </cell>
          <cell r="C124" t="str">
            <v>TFLGV</v>
          </cell>
          <cell r="D124">
            <v>2.8373425722007841</v>
          </cell>
          <cell r="E124">
            <v>1.9931288130280826</v>
          </cell>
          <cell r="F124">
            <v>1.5613766841640964</v>
          </cell>
          <cell r="G124">
            <v>0.766617904476945</v>
          </cell>
        </row>
        <row r="125">
          <cell r="A125" t="str">
            <v>TFLGV-ICEDSLExt</v>
          </cell>
          <cell r="B125" t="str">
            <v>VAR_fin</v>
          </cell>
          <cell r="C125" t="str">
            <v>TDSL</v>
          </cell>
          <cell r="D125">
            <v>10.953441231998934</v>
          </cell>
          <cell r="E125">
            <v>7.4387836339763149</v>
          </cell>
          <cell r="F125">
            <v>5.5507977035766709</v>
          </cell>
          <cell r="G125">
            <v>2.7253775125824569</v>
          </cell>
        </row>
        <row r="126">
          <cell r="A126" t="str">
            <v>TFLGV-ICEDSLExt</v>
          </cell>
          <cell r="B126" t="str">
            <v>VAR_cap</v>
          </cell>
          <cell r="C126" t="str">
            <v>-</v>
          </cell>
          <cell r="D126">
            <v>0.228993</v>
          </cell>
          <cell r="E126">
            <v>0.19846059999999999</v>
          </cell>
          <cell r="F126">
            <v>0.15266199999999999</v>
          </cell>
          <cell r="G126">
            <v>7.6330999999999996E-2</v>
          </cell>
        </row>
        <row r="127">
          <cell r="A127" t="str">
            <v>T_C-ICE-NGA-S1</v>
          </cell>
          <cell r="B127" t="str">
            <v>VAR_fout</v>
          </cell>
          <cell r="C127" t="str">
            <v>CO2_T</v>
          </cell>
          <cell r="D127">
            <v>0.20551864802109471</v>
          </cell>
          <cell r="E127">
            <v>0.22679052917532502</v>
          </cell>
          <cell r="F127">
            <v>0.16888545130505148</v>
          </cell>
          <cell r="G127">
            <v>0.12964473887344385</v>
          </cell>
          <cell r="H127">
            <v>7.9925939253888776E-3</v>
          </cell>
          <cell r="I127">
            <v>1.3758141796663299E-3</v>
          </cell>
        </row>
        <row r="128">
          <cell r="A128" t="str">
            <v>T_C-ICE-NGA-S1</v>
          </cell>
          <cell r="B128" t="str">
            <v>VAR_fout</v>
          </cell>
          <cell r="C128" t="str">
            <v>TPCAR</v>
          </cell>
          <cell r="D128">
            <v>2.2422565783015475E-3</v>
          </cell>
          <cell r="E128">
            <v>2.4705236206845425E-3</v>
          </cell>
          <cell r="F128">
            <v>1.833322985657823E-3</v>
          </cell>
          <cell r="G128">
            <v>1.4185732157861414E-3</v>
          </cell>
          <cell r="H128">
            <v>8.3436261942454535E-5</v>
          </cell>
          <cell r="I128">
            <v>1.4913362587629955E-5</v>
          </cell>
        </row>
        <row r="129">
          <cell r="A129" t="str">
            <v>T_C-ICE-NGA-S1</v>
          </cell>
          <cell r="B129" t="str">
            <v>VAR_fin</v>
          </cell>
          <cell r="C129" t="str">
            <v>TNGA</v>
          </cell>
          <cell r="D129">
            <v>3.6439476599484737E-3</v>
          </cell>
          <cell r="E129">
            <v>4.0211086733213629E-3</v>
          </cell>
          <cell r="F129">
            <v>2.9944228954796367E-3</v>
          </cell>
          <cell r="G129">
            <v>2.2986655828624758E-3</v>
          </cell>
          <cell r="H129">
            <v>1.4171265825157594E-4</v>
          </cell>
          <cell r="I129">
            <v>2.4393868433800117E-5</v>
          </cell>
        </row>
        <row r="130">
          <cell r="A130" t="str">
            <v>T_C-ICE-NGA-S1</v>
          </cell>
          <cell r="B130" t="str">
            <v>VAR_ncap</v>
          </cell>
          <cell r="C130" t="str">
            <v>-</v>
          </cell>
          <cell r="E130">
            <v>5.4996379719335502E-6</v>
          </cell>
          <cell r="F130">
            <v>1.00321639536226E-5</v>
          </cell>
          <cell r="G130">
            <v>9.7737679646058494E-6</v>
          </cell>
        </row>
        <row r="131">
          <cell r="A131" t="str">
            <v>T_C-ICE-NGA-S1</v>
          </cell>
          <cell r="B131" t="str">
            <v>VAR_cap</v>
          </cell>
          <cell r="C131" t="str">
            <v>-</v>
          </cell>
          <cell r="D131">
            <v>2.5629355550414398E-4</v>
          </cell>
          <cell r="E131">
            <v>2.6373175451376897E-4</v>
          </cell>
          <cell r="F131">
            <v>2.7216476306029581E-4</v>
          </cell>
          <cell r="G131">
            <v>2.1064279406962449E-4</v>
          </cell>
          <cell r="H131">
            <v>1.1561395428176976E-5</v>
          </cell>
          <cell r="I131">
            <v>2.0455624421459902E-6</v>
          </cell>
        </row>
        <row r="132">
          <cell r="A132" t="str">
            <v>D-T-ELC-car</v>
          </cell>
          <cell r="B132" t="str">
            <v>VAR_fout</v>
          </cell>
          <cell r="C132" t="str">
            <v>T-ELC-car</v>
          </cell>
          <cell r="D132">
            <v>0.73729896136026341</v>
          </cell>
          <cell r="E132">
            <v>1.6508896068333552</v>
          </cell>
          <cell r="F132">
            <v>4.4663211098142108</v>
          </cell>
          <cell r="G132">
            <v>18.337695900699437</v>
          </cell>
          <cell r="H132">
            <v>36.767991573281449</v>
          </cell>
          <cell r="I132">
            <v>41.775992405116128</v>
          </cell>
        </row>
        <row r="133">
          <cell r="A133" t="str">
            <v>D-T-ELC-car</v>
          </cell>
          <cell r="B133" t="str">
            <v>VAR_fin</v>
          </cell>
          <cell r="C133" t="str">
            <v>TELC</v>
          </cell>
          <cell r="D133">
            <v>0.73729896136026341</v>
          </cell>
          <cell r="E133">
            <v>1.6508896068333552</v>
          </cell>
          <cell r="F133">
            <v>4.4663211098142108</v>
          </cell>
          <cell r="G133">
            <v>18.337695900699437</v>
          </cell>
          <cell r="H133">
            <v>36.767991573281449</v>
          </cell>
          <cell r="I133">
            <v>41.775992405116128</v>
          </cell>
        </row>
        <row r="134">
          <cell r="A134" t="str">
            <v>D-T-ELC-car</v>
          </cell>
          <cell r="B134" t="str">
            <v>VAR_ncap</v>
          </cell>
          <cell r="C134" t="str">
            <v>-</v>
          </cell>
          <cell r="D134">
            <v>8.5153681410998495E-8</v>
          </cell>
          <cell r="E134">
            <v>9.9664748321191994E-8</v>
          </cell>
          <cell r="F134">
            <v>1.1541793921624499</v>
          </cell>
          <cell r="G134">
            <v>9.0667420666713792</v>
          </cell>
          <cell r="H134">
            <v>9.0006560582517601</v>
          </cell>
          <cell r="I134">
            <v>20.9083677188104</v>
          </cell>
        </row>
        <row r="135">
          <cell r="A135" t="str">
            <v>D-T-ELC-car</v>
          </cell>
          <cell r="B135" t="str">
            <v>VAR_cap</v>
          </cell>
          <cell r="C135" t="str">
            <v>-</v>
          </cell>
          <cell r="D135">
            <v>1.2762580422117313</v>
          </cell>
          <cell r="E135">
            <v>1.2762581418764796</v>
          </cell>
          <cell r="F135">
            <v>2.4304375340389202</v>
          </cell>
          <cell r="G135">
            <v>11.49717960071035</v>
          </cell>
          <cell r="H135">
            <v>30.025361913328499</v>
          </cell>
          <cell r="I135">
            <v>33.627932926216602</v>
          </cell>
        </row>
        <row r="136">
          <cell r="A136" t="str">
            <v>T_C-ICE-NGA-S2</v>
          </cell>
          <cell r="B136" t="str">
            <v>VAR_fout</v>
          </cell>
          <cell r="C136" t="str">
            <v>CO2_T</v>
          </cell>
          <cell r="D136">
            <v>3.1601515018251209</v>
          </cell>
          <cell r="E136">
            <v>3.4310907831920106</v>
          </cell>
          <cell r="F136">
            <v>3.3962601698736044</v>
          </cell>
          <cell r="G136">
            <v>2.7734693732466678</v>
          </cell>
          <cell r="H136">
            <v>1.8405106565950811E-2</v>
          </cell>
          <cell r="I136">
            <v>3.1788557969037699E-3</v>
          </cell>
        </row>
        <row r="137">
          <cell r="A137" t="str">
            <v>T_C-ICE-NGA-S2</v>
          </cell>
          <cell r="B137" t="str">
            <v>VAR_fout</v>
          </cell>
          <cell r="C137" t="str">
            <v>TPCAR</v>
          </cell>
          <cell r="D137">
            <v>3.5377847298900117E-2</v>
          </cell>
          <cell r="E137">
            <v>3.7551965835079353E-2</v>
          </cell>
          <cell r="F137">
            <v>3.7123263866135008E-2</v>
          </cell>
          <cell r="G137">
            <v>3.0890152866672887E-2</v>
          </cell>
          <cell r="H137">
            <v>1.5405844733754919E-4</v>
          </cell>
          <cell r="I137">
            <v>2.7579864410878425E-5</v>
          </cell>
        </row>
        <row r="138">
          <cell r="A138" t="str">
            <v>T_C-ICE-NGA-S2</v>
          </cell>
          <cell r="B138" t="str">
            <v>VAR_fin</v>
          </cell>
          <cell r="C138" t="str">
            <v>TNGA</v>
          </cell>
          <cell r="D138">
            <v>5.603105499689922E-2</v>
          </cell>
          <cell r="E138">
            <v>6.0834942964397287E-2</v>
          </cell>
          <cell r="F138">
            <v>6.0217378898468142E-2</v>
          </cell>
          <cell r="G138">
            <v>4.9174988887352208E-2</v>
          </cell>
          <cell r="H138">
            <v>3.2633167670125635E-4</v>
          </cell>
          <cell r="I138">
            <v>5.6362691434464066E-5</v>
          </cell>
        </row>
        <row r="139">
          <cell r="A139" t="str">
            <v>T_C-ICE-NGA-S2</v>
          </cell>
          <cell r="B139" t="str">
            <v>VAR_ncap</v>
          </cell>
          <cell r="C139" t="str">
            <v>-</v>
          </cell>
          <cell r="E139">
            <v>2.25542011036773E-6</v>
          </cell>
          <cell r="F139">
            <v>1.2122915222522501E-5</v>
          </cell>
          <cell r="G139">
            <v>1.13689565896276E-5</v>
          </cell>
        </row>
        <row r="140">
          <cell r="A140" t="str">
            <v>T_C-ICE-NGA-S2</v>
          </cell>
          <cell r="B140" t="str">
            <v>VAR_cap</v>
          </cell>
          <cell r="C140" t="str">
            <v>-</v>
          </cell>
          <cell r="D140">
            <v>2.6902364593150698E-3</v>
          </cell>
          <cell r="E140">
            <v>2.8487881381820453E-3</v>
          </cell>
          <cell r="F140">
            <v>2.8213292721567924E-3</v>
          </cell>
          <cell r="G140">
            <v>2.3450884541491471E-3</v>
          </cell>
          <cell r="H140">
            <v>1.4040264428477761E-5</v>
          </cell>
          <cell r="I140">
            <v>2.5425279182353499E-6</v>
          </cell>
        </row>
        <row r="141">
          <cell r="A141" t="str">
            <v>TFLGV-ICEDSL</v>
          </cell>
          <cell r="B141" t="str">
            <v>VAR_fout</v>
          </cell>
          <cell r="C141" t="str">
            <v>CO2_T</v>
          </cell>
          <cell r="D141">
            <v>326.13437738128567</v>
          </cell>
          <cell r="E141">
            <v>384.71707169837259</v>
          </cell>
          <cell r="F141">
            <v>456.32454119869629</v>
          </cell>
          <cell r="G141">
            <v>258.24804451652693</v>
          </cell>
          <cell r="H141">
            <v>6.0785758163396486E-2</v>
          </cell>
          <cell r="I141">
            <v>2.6125548018641781E-2</v>
          </cell>
        </row>
        <row r="142">
          <cell r="A142" t="str">
            <v>TFLGV-ICEDSL</v>
          </cell>
          <cell r="B142" t="str">
            <v>VAR_fout</v>
          </cell>
          <cell r="C142" t="str">
            <v>TFLGV</v>
          </cell>
          <cell r="D142">
            <v>1.5221733128389381</v>
          </cell>
          <cell r="E142">
            <v>1.7955974596574711</v>
          </cell>
          <cell r="F142">
            <v>2.1298123926201753</v>
          </cell>
          <cell r="G142">
            <v>1.2053261131571107</v>
          </cell>
          <cell r="H142">
            <v>2.8370654949027511E-4</v>
          </cell>
          <cell r="I142">
            <v>1.2193627760613596E-4</v>
          </cell>
        </row>
        <row r="143">
          <cell r="A143" t="str">
            <v>TFLGV-ICEDSL</v>
          </cell>
          <cell r="B143" t="str">
            <v>VAR_fin</v>
          </cell>
          <cell r="C143" t="str">
            <v>TDSL</v>
          </cell>
          <cell r="D143">
            <v>4.4493093776437318</v>
          </cell>
          <cell r="E143">
            <v>5.248527581151059</v>
          </cell>
          <cell r="F143">
            <v>6.2254371241295559</v>
          </cell>
          <cell r="G143">
            <v>3.5231656823537114</v>
          </cell>
          <cell r="H143">
            <v>8.2927364479394952E-4</v>
          </cell>
          <cell r="I143">
            <v>3.5641948183685965E-4</v>
          </cell>
        </row>
        <row r="144">
          <cell r="A144" t="str">
            <v>TFLGV-ICEDSL</v>
          </cell>
          <cell r="B144" t="str">
            <v>VAR_ncap</v>
          </cell>
          <cell r="C144" t="str">
            <v>-</v>
          </cell>
          <cell r="E144">
            <v>2.5005355294256201E-6</v>
          </cell>
          <cell r="F144">
            <v>3.3328235736041101E-2</v>
          </cell>
          <cell r="G144">
            <v>1.5048659665134301E-5</v>
          </cell>
          <cell r="H144">
            <v>9.2491051423412606E-6</v>
          </cell>
          <cell r="I144">
            <v>4.0324022926527498E-6</v>
          </cell>
        </row>
        <row r="145">
          <cell r="A145" t="str">
            <v>TFLGV-ICEDSL</v>
          </cell>
          <cell r="B145" t="str">
            <v>VAR_cap</v>
          </cell>
          <cell r="C145" t="str">
            <v>-</v>
          </cell>
          <cell r="D145">
            <v>0.10616898773785863</v>
          </cell>
          <cell r="E145">
            <v>0.12515847428908533</v>
          </cell>
          <cell r="F145">
            <v>0.15848671119700439</v>
          </cell>
          <cell r="G145">
            <v>0.10418834904275444</v>
          </cell>
          <cell r="H145">
            <v>2.5776199004230733E-5</v>
          </cell>
          <cell r="I145">
            <v>1.1101639765008542E-5</v>
          </cell>
        </row>
        <row r="146">
          <cell r="A146" t="str">
            <v>T_C-ICE-NGA-S3</v>
          </cell>
          <cell r="B146" t="str">
            <v>VAR_fout</v>
          </cell>
          <cell r="C146" t="str">
            <v>CO2_T</v>
          </cell>
          <cell r="D146">
            <v>0.2460043323111282</v>
          </cell>
          <cell r="E146">
            <v>0.28194237124416743</v>
          </cell>
          <cell r="F146">
            <v>0.9185716538383466</v>
          </cell>
          <cell r="G146">
            <v>0.86745805022068723</v>
          </cell>
          <cell r="H146">
            <v>0.1335955267720976</v>
          </cell>
          <cell r="I146">
            <v>1.3522527925698699E-2</v>
          </cell>
        </row>
        <row r="147">
          <cell r="A147" t="str">
            <v>T_C-ICE-NGA-S3</v>
          </cell>
          <cell r="B147" t="str">
            <v>VAR_fout</v>
          </cell>
          <cell r="C147" t="str">
            <v>TPCAR</v>
          </cell>
          <cell r="D147">
            <v>2.0404668888484761E-3</v>
          </cell>
          <cell r="E147">
            <v>2.3674504810746247E-3</v>
          </cell>
          <cell r="F147">
            <v>7.9867422493063375E-3</v>
          </cell>
          <cell r="G147">
            <v>7.4542000124134837E-3</v>
          </cell>
          <cell r="H147">
            <v>1.1167503588156262E-3</v>
          </cell>
          <cell r="I147">
            <v>1.1263359454585236E-4</v>
          </cell>
        </row>
        <row r="148">
          <cell r="A148" t="str">
            <v>T_C-ICE-NGA-S3</v>
          </cell>
          <cell r="B148" t="str">
            <v>VAR_fin</v>
          </cell>
          <cell r="C148" t="str">
            <v>TNGA</v>
          </cell>
          <cell r="D148">
            <v>4.3617789416866689E-3</v>
          </cell>
          <cell r="E148">
            <v>4.9989782135490624E-3</v>
          </cell>
          <cell r="F148">
            <v>1.6286731451034517E-2</v>
          </cell>
          <cell r="G148">
            <v>1.538046188334553E-2</v>
          </cell>
          <cell r="H148">
            <v>2.3687150136896744E-3</v>
          </cell>
          <cell r="I148">
            <v>2.3976113343437361E-4</v>
          </cell>
        </row>
        <row r="149">
          <cell r="A149" t="str">
            <v>T_C-ICE-NGA-S3</v>
          </cell>
          <cell r="B149" t="str">
            <v>VAR_ncap</v>
          </cell>
          <cell r="C149" t="str">
            <v>-</v>
          </cell>
          <cell r="E149">
            <v>5.1635216801976997E-6</v>
          </cell>
          <cell r="F149">
            <v>3.9751574528060701E-4</v>
          </cell>
          <cell r="G149">
            <v>4.4577928813502303E-5</v>
          </cell>
        </row>
        <row r="150">
          <cell r="A150" t="str">
            <v>T_C-ICE-NGA-S3</v>
          </cell>
          <cell r="B150" t="str">
            <v>VAR_cap</v>
          </cell>
          <cell r="C150" t="str">
            <v>-</v>
          </cell>
          <cell r="D150">
            <v>1.5112174236928E-4</v>
          </cell>
          <cell r="E150">
            <v>1.6362324073896197E-4</v>
          </cell>
          <cell r="F150">
            <v>5.5387396860487196E-4</v>
          </cell>
          <cell r="G150">
            <v>5.15447660118623E-4</v>
          </cell>
          <cell r="H150">
            <v>8.3227061213181491E-5</v>
          </cell>
          <cell r="I150">
            <v>9.6623158969204604E-6</v>
          </cell>
        </row>
        <row r="151">
          <cell r="A151" t="str">
            <v>T_C-ICE-NGA-S4</v>
          </cell>
          <cell r="B151" t="str">
            <v>VAR_fout</v>
          </cell>
          <cell r="C151" t="str">
            <v>CO2_T</v>
          </cell>
          <cell r="D151">
            <v>2.7301758049380758</v>
          </cell>
          <cell r="E151">
            <v>2.66757880528194</v>
          </cell>
          <cell r="F151">
            <v>5.6893297157547043</v>
          </cell>
          <cell r="G151">
            <v>16.248248416368227</v>
          </cell>
          <cell r="H151">
            <v>8.9250969262111006</v>
          </cell>
          <cell r="I151">
            <v>1.59158816300688</v>
          </cell>
        </row>
        <row r="152">
          <cell r="A152" t="str">
            <v>T_C-ICE-NGA-S4</v>
          </cell>
          <cell r="B152" t="str">
            <v>VAR_fout</v>
          </cell>
          <cell r="C152" t="str">
            <v>TPCAR</v>
          </cell>
          <cell r="D152">
            <v>3.3047145187151829E-2</v>
          </cell>
          <cell r="E152">
            <v>3.2245926402967952E-2</v>
          </cell>
          <cell r="F152">
            <v>5.5202965816304725E-2</v>
          </cell>
          <cell r="G152">
            <v>0.13380347114216823</v>
          </cell>
          <cell r="H152">
            <v>7.256170795297423E-2</v>
          </cell>
          <cell r="I152">
            <v>1.3379277719772762E-2</v>
          </cell>
        </row>
        <row r="153">
          <cell r="A153" t="str">
            <v>T_C-ICE-NGA-S4</v>
          </cell>
          <cell r="B153" t="str">
            <v>VAR_fin</v>
          </cell>
          <cell r="C153" t="str">
            <v>TNGA</v>
          </cell>
          <cell r="D153">
            <v>4.8407372427980003E-2</v>
          </cell>
          <cell r="E153">
            <v>4.7297496547552054E-2</v>
          </cell>
          <cell r="F153">
            <v>0.10087464035026079</v>
          </cell>
          <cell r="G153">
            <v>0.28808951092851481</v>
          </cell>
          <cell r="H153">
            <v>0.1582463994009059</v>
          </cell>
          <cell r="I153">
            <v>2.8219648280263812E-2</v>
          </cell>
        </row>
        <row r="154">
          <cell r="A154" t="str">
            <v>T_C-ICE-NGA-S4</v>
          </cell>
          <cell r="B154" t="str">
            <v>VAR_ncap</v>
          </cell>
          <cell r="C154" t="str">
            <v>-</v>
          </cell>
          <cell r="E154">
            <v>5.5829918183497902E-6</v>
          </cell>
          <cell r="F154">
            <v>2.0160209903918301E-3</v>
          </cell>
          <cell r="G154">
            <v>7.3457132866616998E-3</v>
          </cell>
        </row>
        <row r="155">
          <cell r="A155" t="str">
            <v>T_C-ICE-NGA-S4</v>
          </cell>
          <cell r="B155" t="str">
            <v>VAR_cap</v>
          </cell>
          <cell r="C155" t="str">
            <v>-</v>
          </cell>
          <cell r="D155">
            <v>2.6074482428115001E-3</v>
          </cell>
          <cell r="E155">
            <v>2.5391647646650682E-3</v>
          </cell>
          <cell r="F155">
            <v>4.3520823486587496E-3</v>
          </cell>
          <cell r="G155">
            <v>1.053926812380424E-2</v>
          </cell>
          <cell r="H155">
            <v>8.1110280343311518E-3</v>
          </cell>
          <cell r="I155">
            <v>1.50306520914268E-3</v>
          </cell>
        </row>
        <row r="156">
          <cell r="A156" t="str">
            <v>T_C-MHY-GSL-S1</v>
          </cell>
          <cell r="B156" t="str">
            <v>VAR_fout</v>
          </cell>
          <cell r="C156" t="str">
            <v>CO2_T</v>
          </cell>
          <cell r="E156">
            <v>3.2416104977047002E-3</v>
          </cell>
          <cell r="F156">
            <v>3.4089256215999911E-2</v>
          </cell>
          <cell r="G156">
            <v>7.2400051993178394E-2</v>
          </cell>
          <cell r="H156">
            <v>3.5560005470375779E-2</v>
          </cell>
          <cell r="I156">
            <v>6.4419392961192496E-3</v>
          </cell>
        </row>
        <row r="157">
          <cell r="A157" t="str">
            <v>T_C-MHY-GSL-S1</v>
          </cell>
          <cell r="B157" t="str">
            <v>VAR_fout</v>
          </cell>
          <cell r="C157" t="str">
            <v>TPCAR</v>
          </cell>
          <cell r="E157">
            <v>2.2769295106645241E-5</v>
          </cell>
          <cell r="F157">
            <v>2.540365805099548E-4</v>
          </cell>
          <cell r="G157">
            <v>5.7423735141263316E-4</v>
          </cell>
          <cell r="H157">
            <v>3.1377038439213065E-4</v>
          </cell>
          <cell r="I157">
            <v>6.3521994093918108E-5</v>
          </cell>
        </row>
        <row r="158">
          <cell r="A158" t="str">
            <v>T_C-MHY-GSL-S1</v>
          </cell>
          <cell r="B158" t="str">
            <v>VAR_fin</v>
          </cell>
          <cell r="C158" t="str">
            <v>TGSL</v>
          </cell>
          <cell r="E158">
            <v>4.3924261486513515E-5</v>
          </cell>
          <cell r="F158">
            <v>4.6191404086720671E-4</v>
          </cell>
          <cell r="G158">
            <v>9.8103051481271603E-4</v>
          </cell>
          <cell r="H158">
            <v>4.8184289255251834E-4</v>
          </cell>
          <cell r="I158">
            <v>8.7289150353919525E-5</v>
          </cell>
        </row>
        <row r="159">
          <cell r="A159" t="str">
            <v>T_C-MHY-GSL-S1</v>
          </cell>
          <cell r="B159" t="str">
            <v>VAR_ncap</v>
          </cell>
          <cell r="C159" t="str">
            <v>-</v>
          </cell>
          <cell r="E159">
            <v>2.4709127397461501E-6</v>
          </cell>
          <cell r="F159">
            <v>3.5287994672632003E-5</v>
          </cell>
          <cell r="G159">
            <v>5.6097521630587298E-5</v>
          </cell>
          <cell r="H159">
            <v>1.30573653369065E-5</v>
          </cell>
        </row>
        <row r="160">
          <cell r="A160" t="str">
            <v>T_C-MHY-GSL-S1</v>
          </cell>
          <cell r="B160" t="str">
            <v>VAR_cap</v>
          </cell>
          <cell r="C160" t="str">
            <v>-</v>
          </cell>
          <cell r="E160">
            <v>2.43801710553676E-6</v>
          </cell>
          <cell r="F160">
            <v>3.7116668492683601E-5</v>
          </cell>
          <cell r="G160">
            <v>8.5643834252642397E-5</v>
          </cell>
          <cell r="H160">
            <v>4.5795743736787703E-5</v>
          </cell>
          <cell r="I160">
            <v>9.1916292874974305E-6</v>
          </cell>
        </row>
        <row r="161">
          <cell r="A161" t="str">
            <v>T_TRLY_ELC</v>
          </cell>
          <cell r="B161" t="str">
            <v>VAR_fout</v>
          </cell>
          <cell r="C161" t="str">
            <v>TPTRLY</v>
          </cell>
          <cell r="D161">
            <v>2.7120999999999972E-2</v>
          </cell>
          <cell r="E161">
            <v>2.7694845980498664E-2</v>
          </cell>
          <cell r="F161">
            <v>2.8555614951246824E-2</v>
          </cell>
          <cell r="G161">
            <v>2.9990229902493611E-2</v>
          </cell>
          <cell r="H161">
            <v>3.1735270862320301E-2</v>
          </cell>
          <cell r="I161">
            <v>3.3293633053523473E-2</v>
          </cell>
        </row>
        <row r="162">
          <cell r="A162" t="str">
            <v>T_TRLY_ELC</v>
          </cell>
          <cell r="B162" t="str">
            <v>VAR_fin</v>
          </cell>
          <cell r="C162" t="str">
            <v>TELC</v>
          </cell>
          <cell r="D162">
            <v>0.2816422643485601</v>
          </cell>
          <cell r="E162">
            <v>0.30572256601970044</v>
          </cell>
          <cell r="F162">
            <v>0.34812655233284884</v>
          </cell>
          <cell r="G162">
            <v>0.4426134819667506</v>
          </cell>
          <cell r="H162">
            <v>0.46836782456147874</v>
          </cell>
          <cell r="I162">
            <v>0.49136705190506269</v>
          </cell>
        </row>
        <row r="163">
          <cell r="A163" t="str">
            <v>T_C-MHY-GSL-S2</v>
          </cell>
          <cell r="B163" t="str">
            <v>VAR_fout</v>
          </cell>
          <cell r="C163" t="str">
            <v>CO2_T</v>
          </cell>
          <cell r="E163">
            <v>3.2696738114821101E-3</v>
          </cell>
          <cell r="F163">
            <v>3.0882568052840769E-2</v>
          </cell>
          <cell r="G163">
            <v>5.1395952726728956E-2</v>
          </cell>
          <cell r="H163">
            <v>3.2827252286855221E-2</v>
          </cell>
          <cell r="I163">
            <v>8.3841151667694985E-3</v>
          </cell>
        </row>
        <row r="164">
          <cell r="A164" t="str">
            <v>T_C-MHY-GSL-S2</v>
          </cell>
          <cell r="B164" t="str">
            <v>VAR_fout</v>
          </cell>
          <cell r="C164" t="str">
            <v>TPCAR</v>
          </cell>
          <cell r="E164">
            <v>1.8489921767418628E-5</v>
          </cell>
          <cell r="F164">
            <v>1.8562054357310537E-4</v>
          </cell>
          <cell r="G164">
            <v>3.2612044148269101E-4</v>
          </cell>
          <cell r="H164">
            <v>2.437766022657247E-4</v>
          </cell>
          <cell r="I164">
            <v>6.7326472633670833E-5</v>
          </cell>
        </row>
        <row r="165">
          <cell r="A165" t="str">
            <v>T_C-MHY-GSL-S2</v>
          </cell>
          <cell r="B165" t="str">
            <v>VAR_fin</v>
          </cell>
          <cell r="C165" t="str">
            <v>TGSL</v>
          </cell>
          <cell r="E165">
            <v>4.4304523190814472E-5</v>
          </cell>
          <cell r="F165">
            <v>4.1846298174580968E-4</v>
          </cell>
          <cell r="G165">
            <v>6.9642212366841463E-4</v>
          </cell>
          <cell r="H165">
            <v>4.4481371662405574E-4</v>
          </cell>
          <cell r="I165">
            <v>1.1360589656869245E-4</v>
          </cell>
        </row>
        <row r="166">
          <cell r="A166" t="str">
            <v>T_C-MHY-GSL-S2</v>
          </cell>
          <cell r="B166" t="str">
            <v>VAR_ncap</v>
          </cell>
          <cell r="C166" t="str">
            <v>-</v>
          </cell>
          <cell r="E166">
            <v>1.43960333450065E-6</v>
          </cell>
          <cell r="F166">
            <v>1.5218901748037E-5</v>
          </cell>
          <cell r="G166">
            <v>1.5470804224283501E-5</v>
          </cell>
          <cell r="H166">
            <v>8.3331663377031494E-6</v>
          </cell>
        </row>
        <row r="167">
          <cell r="A167" t="str">
            <v>T_C-MHY-GSL-S2</v>
          </cell>
          <cell r="B167" t="str">
            <v>VAR_cap</v>
          </cell>
          <cell r="C167" t="str">
            <v>-</v>
          </cell>
          <cell r="E167">
            <v>1.42043767804642E-6</v>
          </cell>
          <cell r="F167">
            <v>1.6355423909168102E-5</v>
          </cell>
          <cell r="G167">
            <v>2.8945101933720299E-5</v>
          </cell>
          <cell r="H167">
            <v>2.2819764666560699E-5</v>
          </cell>
          <cell r="I167">
            <v>6.4493695614616504E-6</v>
          </cell>
        </row>
        <row r="168">
          <cell r="A168" t="str">
            <v>T_C-MHY-DSL-S1</v>
          </cell>
          <cell r="B168" t="str">
            <v>VAR_fout</v>
          </cell>
          <cell r="C168" t="str">
            <v>CO2_T</v>
          </cell>
          <cell r="E168">
            <v>3.21634226711275E-3</v>
          </cell>
          <cell r="F168">
            <v>2.6771623041402293E-2</v>
          </cell>
          <cell r="G168">
            <v>5.680982059216752E-2</v>
          </cell>
          <cell r="H168">
            <v>3.562944959856975E-2</v>
          </cell>
          <cell r="I168">
            <v>8.849224542961661E-3</v>
          </cell>
        </row>
        <row r="169">
          <cell r="A169" t="str">
            <v>T_C-MHY-DSL-S1</v>
          </cell>
          <cell r="B169" t="str">
            <v>VAR_fout</v>
          </cell>
          <cell r="C169" t="str">
            <v>TPCAR</v>
          </cell>
          <cell r="E169">
            <v>2.4661642092269995E-5</v>
          </cell>
          <cell r="F169">
            <v>2.1533132592877426E-4</v>
          </cell>
          <cell r="G169">
            <v>4.8162369562642526E-4</v>
          </cell>
          <cell r="H169">
            <v>3.3869105830054084E-4</v>
          </cell>
          <cell r="I169">
            <v>9.0961237728772024E-5</v>
          </cell>
        </row>
        <row r="170">
          <cell r="A170" t="str">
            <v>T_C-MHY-DSL-S1</v>
          </cell>
          <cell r="B170" t="str">
            <v>VAR_fin</v>
          </cell>
          <cell r="C170" t="str">
            <v>TDSL</v>
          </cell>
          <cell r="E170">
            <v>4.3879157805085274E-5</v>
          </cell>
          <cell r="F170">
            <v>3.6523360220194122E-4</v>
          </cell>
          <cell r="G170">
            <v>7.7503165882902392E-4</v>
          </cell>
          <cell r="H170">
            <v>4.8607707501459351E-4</v>
          </cell>
          <cell r="I170">
            <v>1.2072611927642108E-4</v>
          </cell>
        </row>
        <row r="171">
          <cell r="A171" t="str">
            <v>T_C-MHY-DSL-S1</v>
          </cell>
          <cell r="B171" t="str">
            <v>VAR_ncap</v>
          </cell>
          <cell r="C171" t="str">
            <v>-</v>
          </cell>
          <cell r="E171">
            <v>2.6695529366603699E-6</v>
          </cell>
          <cell r="F171">
            <v>2.91037622019806E-5</v>
          </cell>
          <cell r="G171">
            <v>4.65705590010281E-5</v>
          </cell>
          <cell r="H171">
            <v>2.1122862716747899E-5</v>
          </cell>
        </row>
        <row r="172">
          <cell r="A172" t="str">
            <v>T_C-MHY-DSL-S1</v>
          </cell>
          <cell r="B172" t="str">
            <v>VAR_cap</v>
          </cell>
          <cell r="C172" t="str">
            <v>-</v>
          </cell>
          <cell r="E172">
            <v>2.6340127755310701E-6</v>
          </cell>
          <cell r="F172">
            <v>3.1199544778311503E-5</v>
          </cell>
          <cell r="G172">
            <v>7.1394827624476901E-5</v>
          </cell>
          <cell r="H172">
            <v>4.9477001244198403E-5</v>
          </cell>
          <cell r="I172">
            <v>1.33020331076013E-5</v>
          </cell>
        </row>
        <row r="173">
          <cell r="A173" t="str">
            <v>T_C-MHY-GSL-S3</v>
          </cell>
          <cell r="B173" t="str">
            <v>VAR_fout</v>
          </cell>
          <cell r="C173" t="str">
            <v>CO2_T</v>
          </cell>
          <cell r="E173">
            <v>3.5300929733739902E-3</v>
          </cell>
          <cell r="F173">
            <v>3.2095741571226653E-2</v>
          </cell>
          <cell r="G173">
            <v>5.2199267843256777E-2</v>
          </cell>
          <cell r="H173">
            <v>3.4996691963187165E-2</v>
          </cell>
          <cell r="I173">
            <v>9.1449616778867902E-3</v>
          </cell>
        </row>
        <row r="174">
          <cell r="A174" t="str">
            <v>T_C-MHY-GSL-S3</v>
          </cell>
          <cell r="B174" t="str">
            <v>VAR_fout</v>
          </cell>
          <cell r="C174" t="str">
            <v>TPCAR</v>
          </cell>
          <cell r="E174">
            <v>1.8557857086911248E-5</v>
          </cell>
          <cell r="F174">
            <v>1.7936541244293862E-4</v>
          </cell>
          <cell r="G174">
            <v>3.0732763475027001E-4</v>
          </cell>
          <cell r="H174">
            <v>2.4359131865136452E-4</v>
          </cell>
          <cell r="I174">
            <v>6.8228174180902636E-5</v>
          </cell>
        </row>
        <row r="175">
          <cell r="A175" t="str">
            <v>T_C-MHY-GSL-S3</v>
          </cell>
          <cell r="B175" t="str">
            <v>VAR_fin</v>
          </cell>
          <cell r="C175" t="str">
            <v>TGSL</v>
          </cell>
          <cell r="E175">
            <v>4.7833238121598741E-5</v>
          </cell>
          <cell r="F175">
            <v>4.349016473065943E-4</v>
          </cell>
          <cell r="G175">
            <v>7.0730715234765197E-4</v>
          </cell>
          <cell r="H175">
            <v>4.742099182003678E-4</v>
          </cell>
          <cell r="I175">
            <v>1.2391546989006492E-4</v>
          </cell>
        </row>
        <row r="176">
          <cell r="A176" t="str">
            <v>T_C-MHY-GSL-S3</v>
          </cell>
          <cell r="B176" t="str">
            <v>VAR_ncap</v>
          </cell>
          <cell r="C176" t="str">
            <v>-</v>
          </cell>
          <cell r="E176">
            <v>1.3408766231614601E-6</v>
          </cell>
          <cell r="F176">
            <v>1.2189145997082501E-5</v>
          </cell>
          <cell r="G176">
            <v>1.1435128770602899E-5</v>
          </cell>
          <cell r="H176">
            <v>7.0616429813104802E-6</v>
          </cell>
        </row>
        <row r="177">
          <cell r="A177" t="str">
            <v>T_C-MHY-GSL-S3</v>
          </cell>
          <cell r="B177" t="str">
            <v>VAR_cap</v>
          </cell>
          <cell r="C177" t="str">
            <v>-</v>
          </cell>
          <cell r="E177">
            <v>1.3230253303149199E-6</v>
          </cell>
          <cell r="F177">
            <v>1.3274167160473901E-5</v>
          </cell>
          <cell r="G177">
            <v>2.2416851648464001E-5</v>
          </cell>
          <cell r="H177">
            <v>1.9741421952218401E-5</v>
          </cell>
          <cell r="I177">
            <v>5.7889236162626301E-6</v>
          </cell>
        </row>
        <row r="178">
          <cell r="A178" t="str">
            <v>T_C-MHY-DSL-S2</v>
          </cell>
          <cell r="B178" t="str">
            <v>VAR_fout</v>
          </cell>
          <cell r="C178" t="str">
            <v>CO2_T</v>
          </cell>
          <cell r="E178">
            <v>3.2362213794539501E-3</v>
          </cell>
          <cell r="F178">
            <v>2.6155611478600089E-2</v>
          </cell>
          <cell r="G178">
            <v>4.7406700244298605E-2</v>
          </cell>
          <cell r="H178">
            <v>3.2238296659409381E-2</v>
          </cell>
          <cell r="I178">
            <v>9.2100508815748001E-3</v>
          </cell>
        </row>
        <row r="179">
          <cell r="A179" t="str">
            <v>T_C-MHY-DSL-S2</v>
          </cell>
          <cell r="B179" t="str">
            <v>VAR_fout</v>
          </cell>
          <cell r="C179" t="str">
            <v>TPCAR</v>
          </cell>
          <cell r="E179">
            <v>1.9960442059627489E-5</v>
          </cell>
          <cell r="F179">
            <v>1.6959798559952708E-4</v>
          </cell>
          <cell r="G179">
            <v>3.2224445644965201E-4</v>
          </cell>
          <cell r="H179">
            <v>2.5332437134140557E-4</v>
          </cell>
          <cell r="I179">
            <v>7.6967829628892505E-5</v>
          </cell>
        </row>
        <row r="180">
          <cell r="A180" t="str">
            <v>T_C-MHY-DSL-S2</v>
          </cell>
          <cell r="B180" t="str">
            <v>VAR_fin</v>
          </cell>
          <cell r="C180" t="str">
            <v>TDSL</v>
          </cell>
          <cell r="E180">
            <v>4.4150359883409974E-5</v>
          </cell>
          <cell r="F180">
            <v>3.5682962453751857E-4</v>
          </cell>
          <cell r="G180">
            <v>6.4674898014049876E-4</v>
          </cell>
          <cell r="H180">
            <v>4.3981305128798666E-4</v>
          </cell>
          <cell r="I180">
            <v>1.2564871598328499E-4</v>
          </cell>
        </row>
        <row r="181">
          <cell r="A181" t="str">
            <v>T_C-MHY-DSL-S2</v>
          </cell>
          <cell r="B181" t="str">
            <v>VAR_ncap</v>
          </cell>
          <cell r="C181" t="str">
            <v>-</v>
          </cell>
          <cell r="E181">
            <v>1.54138861242286E-6</v>
          </cell>
          <cell r="F181">
            <v>1.3228827902219E-5</v>
          </cell>
          <cell r="G181">
            <v>1.4047906061253301E-5</v>
          </cell>
          <cell r="H181">
            <v>1.0283190040908801E-5</v>
          </cell>
        </row>
        <row r="182">
          <cell r="A182" t="str">
            <v>T_C-MHY-DSL-S2</v>
          </cell>
          <cell r="B182" t="str">
            <v>VAR_cap</v>
          </cell>
          <cell r="C182" t="str">
            <v>-</v>
          </cell>
          <cell r="E182">
            <v>1.5208678732024201E-6</v>
          </cell>
          <cell r="F182">
            <v>1.44865259199084E-5</v>
          </cell>
          <cell r="G182">
            <v>2.5945733402047199E-5</v>
          </cell>
          <cell r="H182">
            <v>2.3449161768042001E-5</v>
          </cell>
          <cell r="I182">
            <v>7.2800419063858404E-6</v>
          </cell>
        </row>
        <row r="183">
          <cell r="A183" t="str">
            <v>T_C-MHY-GSL-S4</v>
          </cell>
          <cell r="B183" t="str">
            <v>VAR_fout</v>
          </cell>
          <cell r="C183" t="str">
            <v>CO2_T</v>
          </cell>
          <cell r="E183">
            <v>4.52348277188315E-3</v>
          </cell>
          <cell r="F183">
            <v>4.8787532154891101E-2</v>
          </cell>
          <cell r="G183">
            <v>8.9046685790143382E-2</v>
          </cell>
          <cell r="H183">
            <v>8.4040745951483087E-2</v>
          </cell>
          <cell r="I183">
            <v>2.8778349127314161E-2</v>
          </cell>
        </row>
        <row r="184">
          <cell r="A184" t="str">
            <v>T_C-MHY-GSL-S4</v>
          </cell>
          <cell r="B184" t="str">
            <v>VAR_fout</v>
          </cell>
          <cell r="C184" t="str">
            <v>TPCAR</v>
          </cell>
          <cell r="E184">
            <v>2.4108360368709666E-5</v>
          </cell>
          <cell r="F184">
            <v>2.7620434575545232E-4</v>
          </cell>
          <cell r="G184">
            <v>5.3327365846308019E-4</v>
          </cell>
          <cell r="H184">
            <v>6.080419583772257E-4</v>
          </cell>
          <cell r="I184">
            <v>2.1960334143036862E-4</v>
          </cell>
        </row>
        <row r="185">
          <cell r="A185" t="str">
            <v>T_C-MHY-GSL-S4</v>
          </cell>
          <cell r="B185" t="str">
            <v>VAR_fin</v>
          </cell>
          <cell r="C185" t="str">
            <v>TGSL</v>
          </cell>
          <cell r="E185">
            <v>6.1293804497061644E-5</v>
          </cell>
          <cell r="F185">
            <v>6.6107767147549005E-4</v>
          </cell>
          <cell r="G185">
            <v>1.2065946584030279E-3</v>
          </cell>
          <cell r="H185">
            <v>1.1387634952775491E-3</v>
          </cell>
          <cell r="I185">
            <v>3.8995053018040811E-4</v>
          </cell>
        </row>
        <row r="186">
          <cell r="A186" t="str">
            <v>T_C-MHY-GSL-S4</v>
          </cell>
          <cell r="B186" t="str">
            <v>VAR_ncap</v>
          </cell>
          <cell r="C186" t="str">
            <v>-</v>
          </cell>
          <cell r="E186">
            <v>1.96285564430397E-6</v>
          </cell>
          <cell r="F186">
            <v>2.2454650280715199E-5</v>
          </cell>
          <cell r="G186">
            <v>2.5719068549085E-5</v>
          </cell>
          <cell r="H186">
            <v>3.82101763078895E-5</v>
          </cell>
        </row>
        <row r="187">
          <cell r="A187" t="str">
            <v>T_C-MHY-GSL-S4</v>
          </cell>
          <cell r="B187" t="str">
            <v>VAR_cap</v>
          </cell>
          <cell r="C187" t="str">
            <v>-</v>
          </cell>
          <cell r="E187">
            <v>1.9367238508811501E-6</v>
          </cell>
          <cell r="F187">
            <v>2.3981576462180999E-5</v>
          </cell>
          <cell r="G187">
            <v>4.53292435360507E-5</v>
          </cell>
          <cell r="H187">
            <v>6.2426772411785996E-5</v>
          </cell>
          <cell r="I187">
            <v>2.3436813299489699E-5</v>
          </cell>
        </row>
        <row r="188">
          <cell r="A188" t="str">
            <v>T_C-MHY-DSL-S3</v>
          </cell>
          <cell r="B188" t="str">
            <v>VAR_fout</v>
          </cell>
          <cell r="C188" t="str">
            <v>CO2_T</v>
          </cell>
          <cell r="E188">
            <v>3.4643759220035599E-3</v>
          </cell>
          <cell r="F188">
            <v>2.616476671721021E-2</v>
          </cell>
          <cell r="G188">
            <v>4.3445300016459548E-2</v>
          </cell>
          <cell r="H188">
            <v>3.3664692422005753E-2</v>
          </cell>
          <cell r="I188">
            <v>9.8107454137545298E-3</v>
          </cell>
        </row>
        <row r="189">
          <cell r="A189" t="str">
            <v>T_C-MHY-DSL-S3</v>
          </cell>
          <cell r="B189" t="str">
            <v>VAR_fout</v>
          </cell>
          <cell r="C189" t="str">
            <v>TPCAR</v>
          </cell>
          <cell r="E189">
            <v>1.9863753019713712E-5</v>
          </cell>
          <cell r="F189">
            <v>1.5771210810726572E-4</v>
          </cell>
          <cell r="G189">
            <v>2.7393915130155853E-4</v>
          </cell>
          <cell r="H189">
            <v>2.4745632494685307E-4</v>
          </cell>
          <cell r="I189">
            <v>7.621776876480288E-5</v>
          </cell>
        </row>
        <row r="190">
          <cell r="A190" t="str">
            <v>T_C-MHY-DSL-S3</v>
          </cell>
          <cell r="B190" t="str">
            <v>VAR_fin</v>
          </cell>
          <cell r="C190" t="str">
            <v>TDSL</v>
          </cell>
          <cell r="E190">
            <v>4.7262973015055412E-5</v>
          </cell>
          <cell r="F190">
            <v>3.5695452547353582E-4</v>
          </cell>
          <cell r="G190">
            <v>5.927053208248231E-4</v>
          </cell>
          <cell r="H190">
            <v>4.5927274791276573E-4</v>
          </cell>
          <cell r="I190">
            <v>1.3384373006486395E-4</v>
          </cell>
        </row>
        <row r="191">
          <cell r="A191" t="str">
            <v>T_C-MHY-DSL-S3</v>
          </cell>
          <cell r="B191" t="str">
            <v>VAR_ncap</v>
          </cell>
          <cell r="C191" t="str">
            <v>-</v>
          </cell>
          <cell r="E191">
            <v>1.42295532917787E-6</v>
          </cell>
          <cell r="F191">
            <v>1.0450170841520299E-5</v>
          </cell>
          <cell r="G191">
            <v>1.00967258637286E-5</v>
          </cell>
          <cell r="H191">
            <v>8.1505459417035403E-6</v>
          </cell>
        </row>
        <row r="192">
          <cell r="A192" t="str">
            <v>T_C-MHY-DSL-S3</v>
          </cell>
          <cell r="B192" t="str">
            <v>VAR_cap</v>
          </cell>
          <cell r="C192" t="str">
            <v>-</v>
          </cell>
          <cell r="E192">
            <v>1.40401131013099E-6</v>
          </cell>
          <cell r="F192">
            <v>1.1634693692637901E-5</v>
          </cell>
          <cell r="G192">
            <v>1.9700693514495198E-5</v>
          </cell>
          <cell r="H192">
            <v>1.93692661211513E-5</v>
          </cell>
          <cell r="I192">
            <v>6.1171221516739602E-6</v>
          </cell>
        </row>
        <row r="193">
          <cell r="A193" t="str">
            <v>T_B_c-HYBDSL-S1</v>
          </cell>
          <cell r="B193" t="str">
            <v>VAR_fout</v>
          </cell>
          <cell r="C193" t="str">
            <v>CO2_T</v>
          </cell>
          <cell r="E193">
            <v>17.435054038454499</v>
          </cell>
          <cell r="F193">
            <v>17.438271635345561</v>
          </cell>
          <cell r="G193">
            <v>0.82666171681638601</v>
          </cell>
          <cell r="H193">
            <v>6.2684539345787771E-2</v>
          </cell>
          <cell r="I193">
            <v>1.096667418087667E-2</v>
          </cell>
        </row>
        <row r="194">
          <cell r="A194" t="str">
            <v>T_B_c-HYBDSL-S1</v>
          </cell>
          <cell r="B194" t="str">
            <v>VAR_fout</v>
          </cell>
          <cell r="C194" t="str">
            <v>TPBSc</v>
          </cell>
          <cell r="E194">
            <v>3.8655322456535746E-2</v>
          </cell>
          <cell r="F194">
            <v>3.8664108082214613E-2</v>
          </cell>
          <cell r="G194">
            <v>2.072815851023431E-3</v>
          </cell>
          <cell r="H194">
            <v>1.6321141067162414E-4</v>
          </cell>
          <cell r="I194">
            <v>3.1067470294458392E-5</v>
          </cell>
        </row>
        <row r="195">
          <cell r="A195" t="str">
            <v>T_B_c-HYBDSL-S1</v>
          </cell>
          <cell r="B195" t="str">
            <v>VAR_fin</v>
          </cell>
          <cell r="C195" t="str">
            <v>TDSL</v>
          </cell>
          <cell r="E195">
            <v>0.23785885454917469</v>
          </cell>
          <cell r="F195">
            <v>0.23790275082326814</v>
          </cell>
          <cell r="G195">
            <v>1.1277786041151254E-2</v>
          </cell>
          <cell r="H195">
            <v>8.5517789011988735E-4</v>
          </cell>
          <cell r="I195">
            <v>1.4961356317703516E-4</v>
          </cell>
        </row>
        <row r="196">
          <cell r="A196" t="str">
            <v>T_B_c-HYBDSL-S1</v>
          </cell>
          <cell r="B196" t="str">
            <v>VAR_ncap</v>
          </cell>
          <cell r="C196" t="str">
            <v>-</v>
          </cell>
          <cell r="E196">
            <v>8.4000198432274305E-4</v>
          </cell>
          <cell r="F196">
            <v>7.9393240074272797E-7</v>
          </cell>
          <cell r="G196">
            <v>4.3779715975161898E-5</v>
          </cell>
          <cell r="H196">
            <v>6.3371599572329495E-7</v>
          </cell>
          <cell r="I196">
            <v>2.5657460432114899E-7</v>
          </cell>
        </row>
        <row r="197">
          <cell r="A197" t="str">
            <v>T_B_c-HYBDSL-S1</v>
          </cell>
          <cell r="B197" t="str">
            <v>VAR_cap</v>
          </cell>
          <cell r="C197" t="str">
            <v>-</v>
          </cell>
          <cell r="E197">
            <v>8.4000198432274305E-4</v>
          </cell>
          <cell r="F197">
            <v>8.4035936108381101E-4</v>
          </cell>
          <cell r="G197">
            <v>4.5214016456581016E-5</v>
          </cell>
          <cell r="H197">
            <v>3.80148873865892E-6</v>
          </cell>
          <cell r="I197">
            <v>7.9680664656759689E-7</v>
          </cell>
        </row>
        <row r="198">
          <cell r="A198" t="str">
            <v>T_C-MHY-DSL-S4</v>
          </cell>
          <cell r="B198" t="str">
            <v>VAR_fout</v>
          </cell>
          <cell r="C198" t="str">
            <v>CO2_T</v>
          </cell>
          <cell r="E198">
            <v>3.2657021060222601E-3</v>
          </cell>
          <cell r="F198">
            <v>1.481358604177477E-2</v>
          </cell>
          <cell r="G198">
            <v>2.3465324672827671E-2</v>
          </cell>
          <cell r="H198">
            <v>2.1076647135345059E-2</v>
          </cell>
          <cell r="I198">
            <v>6.7526203260781896E-3</v>
          </cell>
        </row>
        <row r="199">
          <cell r="A199" t="str">
            <v>T_C-MHY-DSL-S4</v>
          </cell>
          <cell r="B199" t="str">
            <v>VAR_fout</v>
          </cell>
          <cell r="C199" t="str">
            <v>TPCAR</v>
          </cell>
          <cell r="E199">
            <v>1.7795806046546524E-5</v>
          </cell>
          <cell r="F199">
            <v>8.4430580335649304E-5</v>
          </cell>
          <cell r="G199">
            <v>1.3975976160348952E-4</v>
          </cell>
          <cell r="H199">
            <v>1.4758571075773404E-4</v>
          </cell>
          <cell r="I199">
            <v>4.9613151604916542E-5</v>
          </cell>
        </row>
        <row r="200">
          <cell r="A200" t="str">
            <v>T_C-MHY-DSL-S4</v>
          </cell>
          <cell r="B200" t="str">
            <v>VAR_fin</v>
          </cell>
          <cell r="C200" t="str">
            <v>TDSL</v>
          </cell>
          <cell r="E200">
            <v>4.4552552606033486E-5</v>
          </cell>
          <cell r="F200">
            <v>2.0209530752762282E-4</v>
          </cell>
          <cell r="G200">
            <v>3.2012721245331039E-4</v>
          </cell>
          <cell r="H200">
            <v>2.8753952435668585E-4</v>
          </cell>
          <cell r="I200">
            <v>9.2123060383058605E-5</v>
          </cell>
        </row>
        <row r="201">
          <cell r="A201" t="str">
            <v>T_C-MHY-DSL-S4</v>
          </cell>
          <cell r="B201" t="str">
            <v>VAR_ncap</v>
          </cell>
          <cell r="C201" t="str">
            <v>-</v>
          </cell>
          <cell r="E201">
            <v>1.4370631735103701E-6</v>
          </cell>
          <cell r="F201">
            <v>6.1314182264724903E-6</v>
          </cell>
          <cell r="G201">
            <v>5.8185144673314901E-6</v>
          </cell>
          <cell r="H201">
            <v>6.4253754502798097E-6</v>
          </cell>
        </row>
        <row r="202">
          <cell r="A202" t="str">
            <v>T_C-MHY-DSL-S4</v>
          </cell>
          <cell r="B202" t="str">
            <v>VAR_cap</v>
          </cell>
          <cell r="C202" t="str">
            <v>-</v>
          </cell>
          <cell r="E202">
            <v>1.4179313346027501E-6</v>
          </cell>
          <cell r="F202">
            <v>7.3865605435435396E-6</v>
          </cell>
          <cell r="G202">
            <v>1.19086176626394E-5</v>
          </cell>
          <cell r="H202">
            <v>1.3600080265395599E-5</v>
          </cell>
          <cell r="I202">
            <v>4.6250134714567498E-6</v>
          </cell>
        </row>
        <row r="203">
          <cell r="A203" t="str">
            <v>T_B_c-HYBDSL-S2</v>
          </cell>
          <cell r="B203" t="str">
            <v>VAR_fout</v>
          </cell>
          <cell r="C203" t="str">
            <v>CO2_T</v>
          </cell>
          <cell r="E203">
            <v>1.3826155611864699E-2</v>
          </cell>
          <cell r="F203">
            <v>2.249376030732805E-2</v>
          </cell>
          <cell r="G203">
            <v>0.64437377095123838</v>
          </cell>
          <cell r="H203">
            <v>0.15386879007488172</v>
          </cell>
          <cell r="I203">
            <v>1.2744167699403211E-2</v>
          </cell>
        </row>
        <row r="204">
          <cell r="A204" t="str">
            <v>T_B_c-HYBDSL-S2</v>
          </cell>
          <cell r="B204" t="str">
            <v>VAR_fout</v>
          </cell>
          <cell r="C204" t="str">
            <v>TPBSc</v>
          </cell>
          <cell r="E204">
            <v>2.1973577957221416E-5</v>
          </cell>
          <cell r="F204">
            <v>3.6502511571364043E-5</v>
          </cell>
          <cell r="G204">
            <v>1.1575953334160098E-3</v>
          </cell>
          <cell r="H204">
            <v>2.825396705320838E-4</v>
          </cell>
          <cell r="I204">
            <v>2.5374682638092467E-5</v>
          </cell>
        </row>
        <row r="205">
          <cell r="A205" t="str">
            <v>T_B_c-HYBDSL-S2</v>
          </cell>
          <cell r="B205" t="str">
            <v>VAR_fin</v>
          </cell>
          <cell r="C205" t="str">
            <v>TDSL</v>
          </cell>
          <cell r="E205">
            <v>1.8862422389992684E-4</v>
          </cell>
          <cell r="F205">
            <v>3.0687258263749091E-4</v>
          </cell>
          <cell r="G205">
            <v>8.790910927029166E-3</v>
          </cell>
          <cell r="H205">
            <v>2.0991649396300484E-3</v>
          </cell>
          <cell r="I205">
            <v>1.7386313368899308E-4</v>
          </cell>
        </row>
        <row r="206">
          <cell r="A206" t="str">
            <v>T_B_c-HYBDSL-S2</v>
          </cell>
          <cell r="B206" t="str">
            <v>VAR_ncap</v>
          </cell>
          <cell r="C206" t="str">
            <v>-</v>
          </cell>
          <cell r="E206">
            <v>4.6959803136496201E-7</v>
          </cell>
          <cell r="F206">
            <v>3.5359428872389598E-7</v>
          </cell>
          <cell r="G206">
            <v>2.4374683707152499E-5</v>
          </cell>
          <cell r="H206">
            <v>3.57281702416729E-7</v>
          </cell>
          <cell r="I206">
            <v>1.15769241347108E-7</v>
          </cell>
        </row>
        <row r="207">
          <cell r="A207" t="str">
            <v>T_B_c-HYBDSL-S2</v>
          </cell>
          <cell r="B207" t="str">
            <v>VAR_cap</v>
          </cell>
          <cell r="C207" t="str">
            <v>-</v>
          </cell>
          <cell r="E207">
            <v>4.6959803136496201E-7</v>
          </cell>
          <cell r="F207">
            <v>8.2319232008885799E-7</v>
          </cell>
          <cell r="G207">
            <v>2.5135656434848799E-5</v>
          </cell>
          <cell r="H207">
            <v>6.1676051641560579E-6</v>
          </cell>
          <cell r="I207">
            <v>5.5736132734137001E-7</v>
          </cell>
        </row>
        <row r="208">
          <cell r="A208" t="str">
            <v>T_C-BATELCEXT</v>
          </cell>
          <cell r="B208" t="str">
            <v>VAR_fout</v>
          </cell>
          <cell r="C208" t="str">
            <v>TPCAR</v>
          </cell>
          <cell r="D208">
            <v>0.41619648616260996</v>
          </cell>
          <cell r="E208">
            <v>0.36070405883458578</v>
          </cell>
          <cell r="F208">
            <v>0.27746479720081452</v>
          </cell>
          <cell r="G208">
            <v>0.13873295657692872</v>
          </cell>
        </row>
        <row r="209">
          <cell r="A209" t="str">
            <v>T_C-BATELCEXT</v>
          </cell>
          <cell r="B209" t="str">
            <v>VAR_fin</v>
          </cell>
          <cell r="C209" t="str">
            <v>T-ELC-car</v>
          </cell>
          <cell r="D209">
            <v>0.46789305689325195</v>
          </cell>
          <cell r="E209">
            <v>0.37693275946111343</v>
          </cell>
          <cell r="F209">
            <v>0.26223040818412552</v>
          </cell>
          <cell r="G209">
            <v>0.11309639373344879</v>
          </cell>
        </row>
        <row r="210">
          <cell r="A210" t="str">
            <v>T_C-BATELCEXT</v>
          </cell>
          <cell r="B210" t="str">
            <v>VAR_cap</v>
          </cell>
          <cell r="C210" t="str">
            <v>-</v>
          </cell>
          <cell r="D210">
            <v>4.2040000000000001E-2</v>
          </cell>
          <cell r="E210">
            <v>3.6434666666666699E-2</v>
          </cell>
          <cell r="F210">
            <v>2.80266666666667E-2</v>
          </cell>
          <cell r="G210">
            <v>1.40133333333333E-2</v>
          </cell>
        </row>
        <row r="211">
          <cell r="A211" t="str">
            <v>D-TDSL</v>
          </cell>
          <cell r="B211" t="str">
            <v>VAR_fout</v>
          </cell>
          <cell r="C211" t="str">
            <v>CO2</v>
          </cell>
          <cell r="D211">
            <v>8678.3934724992705</v>
          </cell>
          <cell r="E211">
            <v>8089.3374634404099</v>
          </cell>
          <cell r="F211">
            <v>6529.7033727540402</v>
          </cell>
          <cell r="G211">
            <v>4521.1294411297304</v>
          </cell>
          <cell r="H211">
            <v>2901.1255008826101</v>
          </cell>
          <cell r="I211">
            <v>728.71100440204498</v>
          </cell>
        </row>
        <row r="212">
          <cell r="A212" t="str">
            <v>D-TDSL</v>
          </cell>
          <cell r="B212" t="str">
            <v>VAR_fout</v>
          </cell>
          <cell r="C212" t="str">
            <v>TDSL</v>
          </cell>
          <cell r="D212">
            <v>116.65559199373729</v>
          </cell>
          <cell r="E212">
            <v>108.73745856593384</v>
          </cell>
          <cell r="F212">
            <v>87.772744449297093</v>
          </cell>
          <cell r="G212">
            <v>60.77334855887964</v>
          </cell>
          <cell r="H212">
            <v>38.997138563265061</v>
          </cell>
          <cell r="I212">
            <v>9.7953859640325955</v>
          </cell>
        </row>
        <row r="213">
          <cell r="A213" t="str">
            <v>D-TDSL</v>
          </cell>
          <cell r="B213" t="str">
            <v>VAR_fin</v>
          </cell>
          <cell r="C213" t="str">
            <v>DSL</v>
          </cell>
          <cell r="D213">
            <v>118.39554532741147</v>
          </cell>
          <cell r="E213">
            <v>110.359310551711</v>
          </cell>
          <cell r="F213">
            <v>89.081901401828702</v>
          </cell>
          <cell r="G213">
            <v>61.679801379668923</v>
          </cell>
          <cell r="H213">
            <v>39.578792645056119</v>
          </cell>
          <cell r="I213">
            <v>9.9414870996186124</v>
          </cell>
        </row>
        <row r="214">
          <cell r="A214" t="str">
            <v>T_B_c-HYBDSL-S3</v>
          </cell>
          <cell r="B214" t="str">
            <v>VAR_fout</v>
          </cell>
          <cell r="C214" t="str">
            <v>CO2_T</v>
          </cell>
          <cell r="E214">
            <v>1.15813328659662E-2</v>
          </cell>
          <cell r="F214">
            <v>1.6571202414414621E-2</v>
          </cell>
          <cell r="G214">
            <v>5.2620173816578681</v>
          </cell>
          <cell r="H214">
            <v>8.6220184945414197E-2</v>
          </cell>
          <cell r="I214">
            <v>8.7710749485228195E-3</v>
          </cell>
        </row>
        <row r="215">
          <cell r="A215" t="str">
            <v>T_B_c-HYBDSL-S3</v>
          </cell>
          <cell r="B215" t="str">
            <v>VAR_fout</v>
          </cell>
          <cell r="C215" t="str">
            <v>TPBSc</v>
          </cell>
          <cell r="E215">
            <v>1.2361189195341338E-5</v>
          </cell>
          <cell r="F215">
            <v>1.7999125728266036E-5</v>
          </cell>
          <cell r="G215">
            <v>6.3741474768385497E-3</v>
          </cell>
          <cell r="H215">
            <v>1.1138238084889348E-4</v>
          </cell>
          <cell r="I215">
            <v>1.2216961505003124E-5</v>
          </cell>
        </row>
        <row r="216">
          <cell r="A216" t="str">
            <v>T_B_c-HYBDSL-S3</v>
          </cell>
          <cell r="B216" t="str">
            <v>VAR_fin</v>
          </cell>
          <cell r="C216" t="str">
            <v>TDSL</v>
          </cell>
          <cell r="E216">
            <v>1.5799908411959318E-4</v>
          </cell>
          <cell r="F216">
            <v>2.2607370278873983E-4</v>
          </cell>
          <cell r="G216">
            <v>7.1787413119479754E-2</v>
          </cell>
          <cell r="H216">
            <v>1.1762644603739998E-3</v>
          </cell>
          <cell r="I216">
            <v>1.1965995837002485E-4</v>
          </cell>
        </row>
        <row r="217">
          <cell r="A217" t="str">
            <v>T_B_c-HYBDSL-S3</v>
          </cell>
          <cell r="B217" t="str">
            <v>VAR_ncap</v>
          </cell>
          <cell r="C217" t="str">
            <v>-</v>
          </cell>
          <cell r="E217">
            <v>2.5549849930174902E-7</v>
          </cell>
          <cell r="F217">
            <v>1.3974786404572699E-7</v>
          </cell>
          <cell r="G217">
            <v>1.3817272875294901E-4</v>
          </cell>
          <cell r="H217">
            <v>4.5667628772985998E-7</v>
          </cell>
          <cell r="I217">
            <v>9.0313231253753495E-8</v>
          </cell>
        </row>
        <row r="218">
          <cell r="A218" t="str">
            <v>T_B_c-HYBDSL-S3</v>
          </cell>
          <cell r="B218" t="str">
            <v>VAR_cap</v>
          </cell>
          <cell r="C218" t="str">
            <v>-</v>
          </cell>
          <cell r="E218">
            <v>2.5549849930174902E-7</v>
          </cell>
          <cell r="F218">
            <v>3.9524636334747598E-7</v>
          </cell>
          <cell r="G218">
            <v>1.38463857879682E-4</v>
          </cell>
          <cell r="H218">
            <v>2.4004848761484098E-6</v>
          </cell>
          <cell r="I218">
            <v>2.4673456268556302E-7</v>
          </cell>
        </row>
        <row r="219">
          <cell r="A219" t="str">
            <v>T-Bat-Car-STG_S1</v>
          </cell>
          <cell r="B219" t="str">
            <v>VAR_fout</v>
          </cell>
          <cell r="C219" t="str">
            <v>T-ELC-car-BatSTGAUXout_S1</v>
          </cell>
          <cell r="D219">
            <v>7.5843860592604319E-3</v>
          </cell>
          <cell r="E219">
            <v>0.18286275285892264</v>
          </cell>
          <cell r="F219">
            <v>0.44256972678621886</v>
          </cell>
          <cell r="G219">
            <v>0.88322288365351342</v>
          </cell>
          <cell r="H219">
            <v>1.757460893877584</v>
          </cell>
          <cell r="I219">
            <v>3.7301649116638829</v>
          </cell>
        </row>
        <row r="220">
          <cell r="A220" t="str">
            <v>T-Bat-Car-STG_S1</v>
          </cell>
          <cell r="B220" t="str">
            <v>VAR_fout</v>
          </cell>
          <cell r="C220" t="str">
            <v>T-ELC-car-BatSTGOut_S1</v>
          </cell>
          <cell r="D220">
            <v>7.5843860592604319E-3</v>
          </cell>
          <cell r="E220">
            <v>0.18286275285892264</v>
          </cell>
          <cell r="F220">
            <v>0.44256972678621875</v>
          </cell>
          <cell r="G220">
            <v>0.8832228836535132</v>
          </cell>
          <cell r="H220">
            <v>1.7574608938775838</v>
          </cell>
          <cell r="I220">
            <v>3.7301649116638829</v>
          </cell>
        </row>
        <row r="221">
          <cell r="A221" t="str">
            <v>T-Bat-Car-STG_S1</v>
          </cell>
          <cell r="B221" t="str">
            <v>VAR_fin</v>
          </cell>
          <cell r="C221" t="str">
            <v>T-ELC-car-BatSTGAUXin_S1</v>
          </cell>
          <cell r="D221">
            <v>7.58338529639822E-3</v>
          </cell>
          <cell r="E221">
            <v>0.18288106934601359</v>
          </cell>
          <cell r="F221">
            <v>0.44261403075808747</v>
          </cell>
          <cell r="G221">
            <v>0.88331121477620955</v>
          </cell>
          <cell r="H221">
            <v>1.7576366575425857</v>
          </cell>
          <cell r="I221">
            <v>3.7305379654611235</v>
          </cell>
        </row>
        <row r="222">
          <cell r="A222" t="str">
            <v>T-Bat-Car-STG_S1</v>
          </cell>
          <cell r="B222" t="str">
            <v>VAR_fin</v>
          </cell>
          <cell r="C222" t="str">
            <v>T-ELC-car-BatSTGin_S1</v>
          </cell>
          <cell r="D222">
            <v>7.58338529639822E-3</v>
          </cell>
          <cell r="E222">
            <v>0.18288106934601359</v>
          </cell>
          <cell r="F222">
            <v>0.44261403075808747</v>
          </cell>
          <cell r="G222">
            <v>0.88331121477620955</v>
          </cell>
          <cell r="H222">
            <v>1.7576366575425857</v>
          </cell>
          <cell r="I222">
            <v>3.7305379654611235</v>
          </cell>
        </row>
        <row r="223">
          <cell r="A223" t="str">
            <v>T-Bat-Car-STG_S1</v>
          </cell>
          <cell r="B223" t="str">
            <v>VAR_ncap</v>
          </cell>
          <cell r="C223" t="str">
            <v>-</v>
          </cell>
          <cell r="D223">
            <v>1.6977406995260999E-3</v>
          </cell>
          <cell r="E223">
            <v>2.6822224480908199</v>
          </cell>
          <cell r="F223">
            <v>7.02574099382384</v>
          </cell>
          <cell r="G223">
            <v>11.127028151148</v>
          </cell>
          <cell r="H223">
            <v>11.082570731242599</v>
          </cell>
          <cell r="I223">
            <v>19.624184585533499</v>
          </cell>
        </row>
        <row r="224">
          <cell r="A224" t="str">
            <v>T-Bat-Car-STG_S1</v>
          </cell>
          <cell r="B224" t="str">
            <v>VAR_cap</v>
          </cell>
          <cell r="C224" t="str">
            <v>-</v>
          </cell>
          <cell r="D224">
            <v>1.6977406995260999E-3</v>
          </cell>
          <cell r="E224">
            <v>2.6481619465270447</v>
          </cell>
          <cell r="F224">
            <v>9.4273365763217232</v>
          </cell>
          <cell r="G224">
            <v>18.641462640766058</v>
          </cell>
          <cell r="H224">
            <v>26.081697378727565</v>
          </cell>
          <cell r="I224">
            <v>25.449787928918653</v>
          </cell>
        </row>
        <row r="225">
          <cell r="A225" t="str">
            <v>TFHGV-ICEDSLExt</v>
          </cell>
          <cell r="B225" t="str">
            <v>VAR_fout</v>
          </cell>
          <cell r="C225" t="str">
            <v>CO2_T</v>
          </cell>
          <cell r="D225">
            <v>1410.2336138358601</v>
          </cell>
          <cell r="E225">
            <v>1167.20892934211</v>
          </cell>
          <cell r="F225">
            <v>838.671655861163</v>
          </cell>
          <cell r="G225">
            <v>356.83450018887601</v>
          </cell>
        </row>
        <row r="226">
          <cell r="A226" t="str">
            <v>TFHGV-ICEDSLExt</v>
          </cell>
          <cell r="B226" t="str">
            <v>VAR_fout</v>
          </cell>
          <cell r="C226" t="str">
            <v>TFHGV</v>
          </cell>
          <cell r="D226">
            <v>1.5767231752846802</v>
          </cell>
          <cell r="E226">
            <v>1.3375324292155364</v>
          </cell>
          <cell r="F226">
            <v>0.99610890380693373</v>
          </cell>
          <cell r="G226">
            <v>0.4238202404237188</v>
          </cell>
        </row>
        <row r="227">
          <cell r="A227" t="str">
            <v>TFHGV-ICEDSLExt</v>
          </cell>
          <cell r="B227" t="str">
            <v>VAR_fin</v>
          </cell>
          <cell r="C227" t="str">
            <v>TDSL</v>
          </cell>
          <cell r="D227">
            <v>19.239203462972178</v>
          </cell>
          <cell r="E227">
            <v>15.923723456236099</v>
          </cell>
          <cell r="F227">
            <v>11.441632412839871</v>
          </cell>
          <cell r="G227">
            <v>4.8681377924812574</v>
          </cell>
        </row>
        <row r="228">
          <cell r="A228" t="str">
            <v>TFHGV-ICEDSLExt</v>
          </cell>
          <cell r="B228" t="str">
            <v>VAR_cap</v>
          </cell>
          <cell r="C228" t="str">
            <v>-</v>
          </cell>
          <cell r="D228">
            <v>2.9662000000000001E-2</v>
          </cell>
          <cell r="E228">
            <v>2.5707066666666702E-2</v>
          </cell>
          <cell r="F228">
            <v>1.9774666666666701E-2</v>
          </cell>
          <cell r="G228">
            <v>9.8873333333333296E-3</v>
          </cell>
        </row>
        <row r="229">
          <cell r="A229" t="str">
            <v>TPSHPGSLEXT</v>
          </cell>
          <cell r="B229" t="str">
            <v>VAR_fout</v>
          </cell>
          <cell r="C229" t="str">
            <v>TPSHP</v>
          </cell>
          <cell r="D229">
            <v>1.5951113482171899</v>
          </cell>
          <cell r="E229">
            <v>7.6811799952696404E-7</v>
          </cell>
          <cell r="F229">
            <v>9.8793424012031003E-6</v>
          </cell>
          <cell r="G229">
            <v>9.2108110554156094E-6</v>
          </cell>
          <cell r="H229">
            <v>1.31206002983446E-5</v>
          </cell>
        </row>
        <row r="230">
          <cell r="A230" t="str">
            <v>TPSHPGSLEXT</v>
          </cell>
          <cell r="B230" t="str">
            <v>VAR_fout</v>
          </cell>
          <cell r="C230" t="str">
            <v>CO2_T</v>
          </cell>
          <cell r="D230">
            <v>129.873812963153</v>
          </cell>
          <cell r="E230">
            <v>6.2540093840905296E-5</v>
          </cell>
          <cell r="F230">
            <v>8.0437511064468598E-4</v>
          </cell>
          <cell r="G230">
            <v>7.4994335259854703E-4</v>
          </cell>
          <cell r="H230">
            <v>1.0682780177170899E-3</v>
          </cell>
        </row>
        <row r="231">
          <cell r="A231" t="str">
            <v>TPSHPGSLEXT</v>
          </cell>
          <cell r="B231" t="str">
            <v>VAR_fin</v>
          </cell>
          <cell r="C231" t="str">
            <v>TGSL</v>
          </cell>
          <cell r="D231">
            <v>1.759807763728358</v>
          </cell>
          <cell r="E231">
            <v>8.4742674581172974E-7</v>
          </cell>
          <cell r="F231">
            <v>1.0899391743152896E-5</v>
          </cell>
          <cell r="G231">
            <v>1.0161834046050784E-5</v>
          </cell>
          <cell r="H231">
            <v>1.4475311893185532E-5</v>
          </cell>
        </row>
        <row r="232">
          <cell r="A232" t="str">
            <v>TPSHPGSLEXT</v>
          </cell>
          <cell r="B232" t="str">
            <v>VAR_ncap</v>
          </cell>
          <cell r="C232" t="str">
            <v>-</v>
          </cell>
          <cell r="D232">
            <v>2.4241534540247202E-7</v>
          </cell>
          <cell r="E232">
            <v>1.62510936063542E-6</v>
          </cell>
          <cell r="F232">
            <v>1.86218497671171E-6</v>
          </cell>
          <cell r="G232">
            <v>1.9714803918411501E-6</v>
          </cell>
          <cell r="H232">
            <v>2.9741791771796099E-6</v>
          </cell>
          <cell r="I232">
            <v>3.9970276836155903E-7</v>
          </cell>
        </row>
        <row r="233">
          <cell r="A233" t="str">
            <v>TPSHPGSLEXT</v>
          </cell>
          <cell r="B233" t="str">
            <v>VAR_cap</v>
          </cell>
          <cell r="C233" t="str">
            <v>-</v>
          </cell>
          <cell r="D233">
            <v>1.5951115906325353</v>
          </cell>
          <cell r="E233">
            <v>1.5951132157418959</v>
          </cell>
          <cell r="F233">
            <v>1.2320931482623365E-5</v>
          </cell>
          <cell r="G233">
            <v>1.0583409334463667E-5</v>
          </cell>
          <cell r="H233">
            <v>1.3546917019269245E-5</v>
          </cell>
          <cell r="I233">
            <v>1.7811494766105601E-6</v>
          </cell>
        </row>
        <row r="234">
          <cell r="A234" t="str">
            <v>T-Bat-Car-STG_S2</v>
          </cell>
          <cell r="B234" t="str">
            <v>VAR_fout</v>
          </cell>
          <cell r="C234" t="str">
            <v>T-ELC-car-BatSTGAUXout_S2</v>
          </cell>
          <cell r="D234">
            <v>6.6158740459241736E-2</v>
          </cell>
          <cell r="E234">
            <v>0.10229940753809225</v>
          </cell>
          <cell r="F234">
            <v>0.12857447417715848</v>
          </cell>
          <cell r="G234">
            <v>5.0530739458645542</v>
          </cell>
          <cell r="H234">
            <v>11.776811965722848</v>
          </cell>
          <cell r="I234">
            <v>11.703034019185067</v>
          </cell>
        </row>
        <row r="235">
          <cell r="A235" t="str">
            <v>T-Bat-Car-STG_S2</v>
          </cell>
          <cell r="B235" t="str">
            <v>VAR_fout</v>
          </cell>
          <cell r="C235" t="str">
            <v>T-ELC-car-BatSTGOut_S2</v>
          </cell>
          <cell r="D235">
            <v>6.6158740459241736E-2</v>
          </cell>
          <cell r="E235">
            <v>0.10229940753809225</v>
          </cell>
          <cell r="F235">
            <v>0.12857447417715845</v>
          </cell>
          <cell r="G235">
            <v>5.0530739458645533</v>
          </cell>
          <cell r="H235">
            <v>11.776811965722846</v>
          </cell>
          <cell r="I235">
            <v>11.703034019185067</v>
          </cell>
        </row>
        <row r="236">
          <cell r="A236" t="str">
            <v>T-Bat-Car-STG_S2</v>
          </cell>
          <cell r="B236" t="str">
            <v>VAR_fin</v>
          </cell>
          <cell r="C236" t="str">
            <v>T-ELC-car-BatSTGAUXin_S2</v>
          </cell>
          <cell r="D236">
            <v>6.6162936801804351E-2</v>
          </cell>
          <cell r="E236">
            <v>0.10230966688397858</v>
          </cell>
          <cell r="F236">
            <v>0.12858737548350344</v>
          </cell>
          <cell r="G236">
            <v>5.053579303815817</v>
          </cell>
          <cell r="H236">
            <v>11.77798976465025</v>
          </cell>
          <cell r="I236">
            <v>11.704204439773646</v>
          </cell>
        </row>
        <row r="237">
          <cell r="A237" t="str">
            <v>T-Bat-Car-STG_S2</v>
          </cell>
          <cell r="B237" t="str">
            <v>VAR_fin</v>
          </cell>
          <cell r="C237" t="str">
            <v>T-ELC-car-BatSTGin_S2</v>
          </cell>
          <cell r="D237">
            <v>6.6162936801804351E-2</v>
          </cell>
          <cell r="E237">
            <v>0.10230966688397858</v>
          </cell>
          <cell r="F237">
            <v>0.12858737548350344</v>
          </cell>
          <cell r="G237">
            <v>5.053579303815817</v>
          </cell>
          <cell r="H237">
            <v>11.77798976465025</v>
          </cell>
          <cell r="I237">
            <v>11.704204439773646</v>
          </cell>
        </row>
        <row r="238">
          <cell r="A238" t="str">
            <v>T-Bat-Car-STG_S2</v>
          </cell>
          <cell r="B238" t="str">
            <v>VAR_ncap</v>
          </cell>
          <cell r="C238" t="str">
            <v>-</v>
          </cell>
          <cell r="D238">
            <v>9.3880063702258803E-3</v>
          </cell>
          <cell r="E238">
            <v>1.51947521017947E-2</v>
          </cell>
          <cell r="F238">
            <v>0.47682156173541701</v>
          </cell>
          <cell r="G238">
            <v>78.762637225009698</v>
          </cell>
          <cell r="H238">
            <v>75.667554156050997</v>
          </cell>
          <cell r="I238">
            <v>176.01534495468599</v>
          </cell>
        </row>
        <row r="239">
          <cell r="A239" t="str">
            <v>T-Bat-Car-STG_S2</v>
          </cell>
          <cell r="B239" t="str">
            <v>VAR_cap</v>
          </cell>
          <cell r="C239" t="str">
            <v>-</v>
          </cell>
          <cell r="D239">
            <v>9.3880063702258803E-3</v>
          </cell>
          <cell r="E239">
            <v>2.4109508939317719E-2</v>
          </cell>
          <cell r="F239">
            <v>0.49308336321994028</v>
          </cell>
          <cell r="G239">
            <v>75.109182165361474</v>
          </cell>
          <cell r="H239">
            <v>248.59580983380098</v>
          </cell>
          <cell r="I239">
            <v>231.09879436071731</v>
          </cell>
        </row>
        <row r="240">
          <cell r="A240" t="str">
            <v>T_TW-ICEGSL-S1</v>
          </cell>
          <cell r="B240" t="str">
            <v>VAR_fout</v>
          </cell>
          <cell r="C240" t="str">
            <v>CO2_T</v>
          </cell>
          <cell r="D240">
            <v>3.2685116071982616</v>
          </cell>
          <cell r="E240">
            <v>3.8900662979429641</v>
          </cell>
          <cell r="F240">
            <v>16.925791863449117</v>
          </cell>
          <cell r="G240">
            <v>36.155257942707699</v>
          </cell>
          <cell r="H240">
            <v>70.117506081265461</v>
          </cell>
          <cell r="I240">
            <v>36.300526332274679</v>
          </cell>
        </row>
        <row r="241">
          <cell r="A241" t="str">
            <v>T_TW-ICEGSL-S1</v>
          </cell>
          <cell r="B241" t="str">
            <v>VAR_fout</v>
          </cell>
          <cell r="C241" t="str">
            <v>TPTWL</v>
          </cell>
          <cell r="D241">
            <v>8.4497829281676706E-2</v>
          </cell>
          <cell r="E241">
            <v>0.10066363017324527</v>
          </cell>
          <cell r="F241">
            <v>0.44556171536305272</v>
          </cell>
          <cell r="G241">
            <v>0.9708186699388528</v>
          </cell>
          <cell r="H241">
            <v>1.9587790982919004</v>
          </cell>
          <cell r="I241">
            <v>1.0511830979123629</v>
          </cell>
        </row>
        <row r="242">
          <cell r="A242" t="str">
            <v>T_TW-ICEGSL-S1</v>
          </cell>
          <cell r="B242" t="str">
            <v>VAR_fin</v>
          </cell>
          <cell r="C242" t="str">
            <v>TGSL</v>
          </cell>
          <cell r="D242">
            <v>4.4288775165288098E-2</v>
          </cell>
          <cell r="E242">
            <v>5.2710925446381486E-2</v>
          </cell>
          <cell r="F242">
            <v>0.22934677321746794</v>
          </cell>
          <cell r="G242">
            <v>0.48990864421013097</v>
          </cell>
          <cell r="H242">
            <v>0.95010170841823183</v>
          </cell>
          <cell r="I242">
            <v>0.4918770505728281</v>
          </cell>
        </row>
        <row r="243">
          <cell r="A243" t="str">
            <v>T_TW-ICEGSL-S1</v>
          </cell>
          <cell r="B243" t="str">
            <v>VAR_ncap</v>
          </cell>
          <cell r="C243" t="str">
            <v>-</v>
          </cell>
          <cell r="E243">
            <v>1.6731602939437601E-3</v>
          </cell>
          <cell r="F243">
            <v>0.118753563221441</v>
          </cell>
          <cell r="G243">
            <v>0.25056239493217303</v>
          </cell>
          <cell r="H243">
            <v>0.272632924092434</v>
          </cell>
          <cell r="I243">
            <v>0.28574104797115801</v>
          </cell>
        </row>
        <row r="244">
          <cell r="A244" t="str">
            <v>T_TW-ICEGSL-S1</v>
          </cell>
          <cell r="B244" t="str">
            <v>VAR_cap</v>
          </cell>
          <cell r="C244" t="str">
            <v>-</v>
          </cell>
          <cell r="D244">
            <v>2.9121898787852599E-2</v>
          </cell>
          <cell r="E244">
            <v>3.4645852690512222E-2</v>
          </cell>
          <cell r="F244">
            <v>0.15339920496979012</v>
          </cell>
          <cell r="G244">
            <v>0.38861544930415071</v>
          </cell>
          <cell r="H244">
            <v>0.79669336536828839</v>
          </cell>
          <cell r="I244">
            <v>0.50664629810233908</v>
          </cell>
        </row>
        <row r="245">
          <cell r="A245" t="str">
            <v>TPSHPDSLEXT</v>
          </cell>
          <cell r="B245" t="str">
            <v>VAR_fout</v>
          </cell>
          <cell r="C245" t="str">
            <v>TPSHP</v>
          </cell>
          <cell r="D245">
            <v>17.176521919007701</v>
          </cell>
          <cell r="E245">
            <v>15.691541860444501</v>
          </cell>
          <cell r="F245">
            <v>9.8181763804505309</v>
          </cell>
          <cell r="G245">
            <v>8.0947766858024703</v>
          </cell>
          <cell r="H245">
            <v>16.1515783245049</v>
          </cell>
          <cell r="I245">
            <v>16.151591446681199</v>
          </cell>
        </row>
        <row r="246">
          <cell r="A246" t="str">
            <v>TPSHPDSLEXT</v>
          </cell>
          <cell r="B246" t="str">
            <v>VAR_fout</v>
          </cell>
          <cell r="C246" t="str">
            <v>CO2_T</v>
          </cell>
          <cell r="D246">
            <v>1273.9831592043399</v>
          </cell>
          <cell r="E246">
            <v>1163.8421425721899</v>
          </cell>
          <cell r="F246">
            <v>728.21444421470005</v>
          </cell>
          <cell r="G246">
            <v>600.38983583866604</v>
          </cell>
          <cell r="H246">
            <v>1197.9630612655401</v>
          </cell>
          <cell r="I246">
            <v>1197.96403453776</v>
          </cell>
        </row>
        <row r="247">
          <cell r="A247" t="str">
            <v>TPSHPDSLEXT</v>
          </cell>
          <cell r="B247" t="str">
            <v>VAR_fin</v>
          </cell>
          <cell r="C247" t="str">
            <v>TDSL</v>
          </cell>
          <cell r="D247">
            <v>17.38039780633471</v>
          </cell>
          <cell r="E247">
            <v>15.877791849552477</v>
          </cell>
          <cell r="F247">
            <v>9.9347127450845498</v>
          </cell>
          <cell r="G247">
            <v>8.1908572420008436</v>
          </cell>
          <cell r="H247">
            <v>16.343288693936422</v>
          </cell>
          <cell r="I247">
            <v>16.343301971865827</v>
          </cell>
        </row>
        <row r="248">
          <cell r="A248" t="str">
            <v>TPSHPDSLEXT</v>
          </cell>
          <cell r="B248" t="str">
            <v>VAR_ncap</v>
          </cell>
          <cell r="C248" t="str">
            <v>-</v>
          </cell>
          <cell r="D248">
            <v>1.6318794183181099E-7</v>
          </cell>
          <cell r="E248">
            <v>2.1113132661139002E-6</v>
          </cell>
          <cell r="F248">
            <v>1.5248990625064501E-6</v>
          </cell>
          <cell r="G248">
            <v>1.4315845344622699E-6</v>
          </cell>
          <cell r="H248">
            <v>12.5468391365514</v>
          </cell>
          <cell r="I248">
            <v>3.6047516596141702</v>
          </cell>
        </row>
        <row r="249">
          <cell r="A249" t="str">
            <v>TPSHPDSLEXT</v>
          </cell>
          <cell r="B249" t="str">
            <v>VAR_cap</v>
          </cell>
          <cell r="C249" t="str">
            <v>-</v>
          </cell>
          <cell r="D249">
            <v>17.176522082195643</v>
          </cell>
          <cell r="E249">
            <v>17.176524193508911</v>
          </cell>
          <cell r="F249">
            <v>15.301525005504082</v>
          </cell>
          <cell r="G249">
            <v>10.301526037104466</v>
          </cell>
          <cell r="H249">
            <v>16.151578880957061</v>
          </cell>
          <cell r="I249">
            <v>16.151591770000568</v>
          </cell>
        </row>
        <row r="250">
          <cell r="A250" t="str">
            <v>T-Bat-Car-STG_S3</v>
          </cell>
          <cell r="B250" t="str">
            <v>VAR_fout</v>
          </cell>
          <cell r="C250" t="str">
            <v>T-ELC-car-BatSTGAUXout_S3</v>
          </cell>
          <cell r="D250">
            <v>4.5721285884738193E-2</v>
          </cell>
          <cell r="E250">
            <v>6.8060308430471783E-2</v>
          </cell>
          <cell r="F250">
            <v>8.9220522381151218E-2</v>
          </cell>
          <cell r="G250">
            <v>7.8074245706896833E-2</v>
          </cell>
          <cell r="H250">
            <v>0.77753942135238885</v>
          </cell>
          <cell r="I250">
            <v>1.8321368795425055</v>
          </cell>
        </row>
        <row r="251">
          <cell r="A251" t="str">
            <v>T-Bat-Car-STG_S3</v>
          </cell>
          <cell r="B251" t="str">
            <v>VAR_fout</v>
          </cell>
          <cell r="C251" t="str">
            <v>T-ELC-car-BatSTGOut_S3</v>
          </cell>
          <cell r="D251">
            <v>4.5721285884738193E-2</v>
          </cell>
          <cell r="E251">
            <v>6.8060308430471783E-2</v>
          </cell>
          <cell r="F251">
            <v>8.922052238115119E-2</v>
          </cell>
          <cell r="G251">
            <v>7.8074245706896833E-2</v>
          </cell>
          <cell r="H251">
            <v>0.77753942135238874</v>
          </cell>
          <cell r="I251">
            <v>1.8321368795425053</v>
          </cell>
        </row>
        <row r="252">
          <cell r="A252" t="str">
            <v>T-Bat-Car-STG_S3</v>
          </cell>
          <cell r="B252" t="str">
            <v>VAR_fin</v>
          </cell>
          <cell r="C252" t="str">
            <v>T-ELC-car-BatSTGAUXin_S3</v>
          </cell>
          <cell r="D252">
            <v>4.572311312607711E-2</v>
          </cell>
          <cell r="E252">
            <v>6.806714352402192E-2</v>
          </cell>
          <cell r="F252">
            <v>8.9229487898738066E-2</v>
          </cell>
          <cell r="G252">
            <v>7.8082053912287841E-2</v>
          </cell>
          <cell r="H252">
            <v>0.77761718307073624</v>
          </cell>
          <cell r="I252">
            <v>1.8323201115534196</v>
          </cell>
        </row>
        <row r="253">
          <cell r="A253" t="str">
            <v>T-Bat-Car-STG_S3</v>
          </cell>
          <cell r="B253" t="str">
            <v>VAR_fin</v>
          </cell>
          <cell r="C253" t="str">
            <v>T-ELC-car-BatSTGin_S3</v>
          </cell>
          <cell r="D253">
            <v>4.572311312607711E-2</v>
          </cell>
          <cell r="E253">
            <v>6.806714352402192E-2</v>
          </cell>
          <cell r="F253">
            <v>8.9229487898738066E-2</v>
          </cell>
          <cell r="G253">
            <v>7.8082053912287841E-2</v>
          </cell>
          <cell r="H253">
            <v>0.77761718307073624</v>
          </cell>
          <cell r="I253">
            <v>1.8323201115534196</v>
          </cell>
        </row>
        <row r="254">
          <cell r="A254" t="str">
            <v>T-Bat-Car-STG_S3</v>
          </cell>
          <cell r="B254" t="str">
            <v>VAR_ncap</v>
          </cell>
          <cell r="C254" t="str">
            <v>-</v>
          </cell>
          <cell r="D254">
            <v>7.1395106915589897E-3</v>
          </cell>
          <cell r="E254">
            <v>1.47537829655102E-2</v>
          </cell>
          <cell r="F254">
            <v>0.35146808796293699</v>
          </cell>
          <cell r="G254">
            <v>3.2151712285105702E-2</v>
          </cell>
          <cell r="H254">
            <v>2.67386731791865E-2</v>
          </cell>
          <cell r="I254">
            <v>7.0775447985525597</v>
          </cell>
        </row>
        <row r="255">
          <cell r="A255" t="str">
            <v>T-Bat-Car-STG_S3</v>
          </cell>
          <cell r="B255" t="str">
            <v>VAR_cap</v>
          </cell>
          <cell r="C255" t="str">
            <v>-</v>
          </cell>
          <cell r="D255">
            <v>7.1395106915589897E-3</v>
          </cell>
          <cell r="E255">
            <v>2.1490695472675236E-2</v>
          </cell>
          <cell r="F255">
            <v>0.3669589367052532</v>
          </cell>
          <cell r="G255">
            <v>0.35121123418126576</v>
          </cell>
          <cell r="H255">
            <v>6.851751699835801</v>
          </cell>
          <cell r="I255">
            <v>8.0386545645202574</v>
          </cell>
        </row>
        <row r="256">
          <cell r="A256" t="str">
            <v>T_TW-ICEGSL-S2</v>
          </cell>
          <cell r="B256" t="str">
            <v>VAR_fout</v>
          </cell>
          <cell r="C256" t="str">
            <v>CO2_T</v>
          </cell>
          <cell r="D256">
            <v>8.2898103606083904</v>
          </cell>
          <cell r="E256">
            <v>12.020400212429623</v>
          </cell>
          <cell r="F256">
            <v>11.036682010801684</v>
          </cell>
          <cell r="G256">
            <v>7.464179602189148</v>
          </cell>
          <cell r="H256">
            <v>1.4130080857874899E-2</v>
          </cell>
          <cell r="I256">
            <v>7.1005342949875001E-3</v>
          </cell>
        </row>
        <row r="257">
          <cell r="A257" t="str">
            <v>T_TW-ICEGSL-S2</v>
          </cell>
          <cell r="B257" t="str">
            <v>VAR_fout</v>
          </cell>
          <cell r="C257" t="str">
            <v>TPTWL</v>
          </cell>
          <cell r="D257">
            <v>0.12387121973243555</v>
          </cell>
          <cell r="E257">
            <v>0.17986494252395713</v>
          </cell>
          <cell r="F257">
            <v>0.16515530282177973</v>
          </cell>
          <cell r="G257">
            <v>0.11171831196598142</v>
          </cell>
          <cell r="H257">
            <v>2.2606129547470956E-4</v>
          </cell>
          <cell r="I257">
            <v>1.167073101681412E-4</v>
          </cell>
        </row>
        <row r="258">
          <cell r="A258" t="str">
            <v>T_TW-ICEGSL-S2</v>
          </cell>
          <cell r="B258" t="str">
            <v>VAR_fin</v>
          </cell>
          <cell r="C258" t="str">
            <v>TGSL</v>
          </cell>
          <cell r="D258">
            <v>0.11232805366678016</v>
          </cell>
          <cell r="E258">
            <v>0.16287805165893815</v>
          </cell>
          <cell r="F258">
            <v>0.14954853673173008</v>
          </cell>
          <cell r="G258">
            <v>0.10114064501611313</v>
          </cell>
          <cell r="H258">
            <v>1.9146451026930771E-4</v>
          </cell>
          <cell r="I258">
            <v>9.6213201829099002E-5</v>
          </cell>
        </row>
        <row r="259">
          <cell r="A259" t="str">
            <v>T_TW-ICEGSL-S2</v>
          </cell>
          <cell r="B259" t="str">
            <v>VAR_ncap</v>
          </cell>
          <cell r="C259" t="str">
            <v>-</v>
          </cell>
          <cell r="E259">
            <v>1.9430949850764701E-5</v>
          </cell>
          <cell r="F259">
            <v>3.5725397384662402E-5</v>
          </cell>
          <cell r="G259">
            <v>3.7757632934081602E-5</v>
          </cell>
          <cell r="H259">
            <v>2.8022451806017698E-5</v>
          </cell>
          <cell r="I259">
            <v>1.52842735569105E-5</v>
          </cell>
        </row>
        <row r="260">
          <cell r="A260" t="str">
            <v>T_TW-ICEGSL-S2</v>
          </cell>
          <cell r="B260" t="str">
            <v>VAR_cap</v>
          </cell>
          <cell r="C260" t="str">
            <v>-</v>
          </cell>
          <cell r="D260">
            <v>4.2720549874961801E-2</v>
          </cell>
          <cell r="E260">
            <v>6.1907180881753704E-2</v>
          </cell>
          <cell r="F260">
            <v>6.1942783298902064E-2</v>
          </cell>
          <cell r="G260">
            <v>5.3684983212647981E-2</v>
          </cell>
          <cell r="H260">
            <v>8.9617900532849875E-5</v>
          </cell>
          <cell r="I260">
            <v>4.7940767202187378E-5</v>
          </cell>
        </row>
        <row r="261">
          <cell r="A261" t="str">
            <v>T-Bat-Car-STG_S4</v>
          </cell>
          <cell r="B261" t="str">
            <v>VAR_fout</v>
          </cell>
          <cell r="C261" t="str">
            <v>T-ELC-car-BatSTGAUXout_S4</v>
          </cell>
          <cell r="D261">
            <v>0.14947403801122378</v>
          </cell>
          <cell r="E261">
            <v>0.82201095058145701</v>
          </cell>
          <cell r="F261">
            <v>3.172047670203062</v>
          </cell>
          <cell r="G261">
            <v>10.191593784605491</v>
          </cell>
          <cell r="H261">
            <v>16.533486255871004</v>
          </cell>
          <cell r="I261">
            <v>16.570090918323874</v>
          </cell>
        </row>
        <row r="262">
          <cell r="A262" t="str">
            <v>T-Bat-Car-STG_S4</v>
          </cell>
          <cell r="B262" t="str">
            <v>VAR_fout</v>
          </cell>
          <cell r="C262" t="str">
            <v>T-ELC-car-BatSTGOut_S4</v>
          </cell>
          <cell r="D262">
            <v>0.14947403801122372</v>
          </cell>
          <cell r="E262">
            <v>0.8220109505814569</v>
          </cell>
          <cell r="F262">
            <v>3.172047670203062</v>
          </cell>
          <cell r="G262">
            <v>10.191593784605491</v>
          </cell>
          <cell r="H262">
            <v>16.533486255871004</v>
          </cell>
          <cell r="I262">
            <v>16.570090918323871</v>
          </cell>
        </row>
        <row r="263">
          <cell r="A263" t="str">
            <v>T-Bat-Car-STG_S4</v>
          </cell>
          <cell r="B263" t="str">
            <v>VAR_fin</v>
          </cell>
          <cell r="C263" t="str">
            <v>T-ELC-car-BatSTGAUXin_S4</v>
          </cell>
          <cell r="D263">
            <v>0.14948611799095607</v>
          </cell>
          <cell r="E263">
            <v>0.82209318828395439</v>
          </cell>
          <cell r="F263">
            <v>3.1723649492628558</v>
          </cell>
          <cell r="G263">
            <v>10.19261304587506</v>
          </cell>
          <cell r="H263">
            <v>16.535139769761116</v>
          </cell>
          <cell r="I263">
            <v>16.571748093039282</v>
          </cell>
        </row>
        <row r="264">
          <cell r="A264" t="str">
            <v>T-Bat-Car-STG_S4</v>
          </cell>
          <cell r="B264" t="str">
            <v>VAR_fin</v>
          </cell>
          <cell r="C264" t="str">
            <v>T-ELC-car-BatSTGin_S4</v>
          </cell>
          <cell r="D264">
            <v>0.14948611799095607</v>
          </cell>
          <cell r="E264">
            <v>0.82209318828395439</v>
          </cell>
          <cell r="F264">
            <v>3.1723649492628558</v>
          </cell>
          <cell r="G264">
            <v>10.19261304587506</v>
          </cell>
          <cell r="H264">
            <v>16.535139769761116</v>
          </cell>
          <cell r="I264">
            <v>16.571748093039282</v>
          </cell>
        </row>
        <row r="265">
          <cell r="A265" t="str">
            <v>T-Bat-Car-STG_S4</v>
          </cell>
          <cell r="B265" t="str">
            <v>VAR_ncap</v>
          </cell>
          <cell r="C265" t="str">
            <v>-</v>
          </cell>
          <cell r="D265">
            <v>2.2337107993089599E-2</v>
          </cell>
          <cell r="E265">
            <v>9.0263084887554808</v>
          </cell>
          <cell r="F265">
            <v>38.920499754056301</v>
          </cell>
          <cell r="G265">
            <v>123.042359117299</v>
          </cell>
          <cell r="H265">
            <v>134.00229192946301</v>
          </cell>
          <cell r="I265">
            <v>269.39182128394998</v>
          </cell>
        </row>
        <row r="266">
          <cell r="A266" t="str">
            <v>T-Bat-Car-STG_S4</v>
          </cell>
          <cell r="B266" t="str">
            <v>VAR_cap</v>
          </cell>
          <cell r="C266" t="str">
            <v>-</v>
          </cell>
          <cell r="D266">
            <v>2.2337107993089599E-2</v>
          </cell>
          <cell r="E266">
            <v>8.9278273241251149</v>
          </cell>
          <cell r="F266">
            <v>46.814840316641011</v>
          </cell>
          <cell r="G266">
            <v>157.15168646125835</v>
          </cell>
          <cell r="H266">
            <v>290.69282852764968</v>
          </cell>
          <cell r="I266">
            <v>330.3151514819499</v>
          </cell>
        </row>
        <row r="267">
          <cell r="A267" t="str">
            <v>T_TW-ICEGSL-S3</v>
          </cell>
          <cell r="B267" t="str">
            <v>VAR_fout</v>
          </cell>
          <cell r="C267" t="str">
            <v>CO2_T</v>
          </cell>
          <cell r="D267">
            <v>7.2987121881150596</v>
          </cell>
          <cell r="E267">
            <v>0.10765414131617976</v>
          </cell>
          <cell r="F267">
            <v>0.11887173245899756</v>
          </cell>
          <cell r="G267">
            <v>0.11285588314698848</v>
          </cell>
          <cell r="H267">
            <v>4.1585066204240684E-2</v>
          </cell>
          <cell r="I267">
            <v>6.513884163849972E-3</v>
          </cell>
        </row>
        <row r="268">
          <cell r="A268" t="str">
            <v>T_TW-ICEGSL-S3</v>
          </cell>
          <cell r="B268" t="str">
            <v>VAR_fout</v>
          </cell>
          <cell r="C268" t="str">
            <v>TPTWL</v>
          </cell>
          <cell r="D268">
            <v>7.2139262770337276E-2</v>
          </cell>
          <cell r="E268">
            <v>1.0654797781305845E-3</v>
          </cell>
          <cell r="F268">
            <v>1.1772718669032362E-3</v>
          </cell>
          <cell r="G268">
            <v>1.1191978500323053E-3</v>
          </cell>
          <cell r="H268">
            <v>4.180295386544381E-4</v>
          </cell>
          <cell r="I268">
            <v>6.9980230954685217E-5</v>
          </cell>
        </row>
        <row r="269">
          <cell r="A269" t="str">
            <v>T_TW-ICEGSL-S3</v>
          </cell>
          <cell r="B269" t="str">
            <v>VAR_fin</v>
          </cell>
          <cell r="C269" t="str">
            <v>TGSL</v>
          </cell>
          <cell r="D269">
            <v>9.8898539134350344E-2</v>
          </cell>
          <cell r="E269">
            <v>1.458728202116257E-3</v>
          </cell>
          <cell r="F269">
            <v>1.6107280821002392E-3</v>
          </cell>
          <cell r="G269">
            <v>1.5292125087667816E-3</v>
          </cell>
          <cell r="H269">
            <v>5.6348328190028094E-4</v>
          </cell>
          <cell r="I269">
            <v>8.8264013060297941E-5</v>
          </cell>
        </row>
        <row r="270">
          <cell r="A270" t="str">
            <v>T_TW-ICEGSL-S3</v>
          </cell>
          <cell r="B270" t="str">
            <v>VAR_ncap</v>
          </cell>
          <cell r="C270" t="str">
            <v>-</v>
          </cell>
          <cell r="E270">
            <v>9.0366780241758798E-6</v>
          </cell>
          <cell r="F270">
            <v>1.4565819377420701E-5</v>
          </cell>
          <cell r="G270">
            <v>1.41652892986525E-5</v>
          </cell>
          <cell r="H270">
            <v>8.54108141012781E-6</v>
          </cell>
          <cell r="I270">
            <v>5.9635448090301001E-6</v>
          </cell>
        </row>
        <row r="271">
          <cell r="A271" t="str">
            <v>T_TW-ICEGSL-S3</v>
          </cell>
          <cell r="B271" t="str">
            <v>VAR_cap</v>
          </cell>
          <cell r="C271" t="str">
            <v>-</v>
          </cell>
          <cell r="D271">
            <v>3.2276445414030894E-2</v>
          </cell>
          <cell r="E271">
            <v>4.609316449385864E-4</v>
          </cell>
          <cell r="F271">
            <v>4.7545405890639381E-4</v>
          </cell>
          <cell r="G271">
            <v>4.895275795985532E-4</v>
          </cell>
          <cell r="H271">
            <v>1.7059679534465327E-4</v>
          </cell>
          <cell r="I271">
            <v>2.791512166204455E-5</v>
          </cell>
        </row>
        <row r="272">
          <cell r="A272" t="str">
            <v>T_C-ICEGSLEXT</v>
          </cell>
          <cell r="B272" t="str">
            <v>VAR_fout</v>
          </cell>
          <cell r="C272" t="str">
            <v>CO2_T</v>
          </cell>
          <cell r="D272">
            <v>4722.2885659901403</v>
          </cell>
          <cell r="E272">
            <v>4315.5478175424996</v>
          </cell>
          <cell r="F272">
            <v>3631.78839273213</v>
          </cell>
          <cell r="G272">
            <v>1096.1065701182999</v>
          </cell>
        </row>
        <row r="273">
          <cell r="A273" t="str">
            <v>T_C-ICEGSLEXT</v>
          </cell>
          <cell r="B273" t="str">
            <v>VAR_fout</v>
          </cell>
          <cell r="C273" t="str">
            <v>TPCAR</v>
          </cell>
          <cell r="D273">
            <v>18.302989350388732</v>
          </cell>
          <cell r="E273">
            <v>17.107144392646987</v>
          </cell>
          <cell r="F273">
            <v>14.877156919798663</v>
          </cell>
          <cell r="G273">
            <v>4.731751375623352</v>
          </cell>
        </row>
        <row r="274">
          <cell r="A274" t="str">
            <v>T_C-ICEGSLEXT</v>
          </cell>
          <cell r="B274" t="str">
            <v>VAR_fin</v>
          </cell>
          <cell r="C274" t="str">
            <v>TGSL</v>
          </cell>
          <cell r="D274">
            <v>63.987649945665844</v>
          </cell>
          <cell r="E274">
            <v>58.476257690277755</v>
          </cell>
          <cell r="F274">
            <v>49.211224833768625</v>
          </cell>
          <cell r="G274">
            <v>14.852392549028407</v>
          </cell>
        </row>
        <row r="275">
          <cell r="A275" t="str">
            <v>T_C-ICEGSLEXT</v>
          </cell>
          <cell r="B275" t="str">
            <v>VAR_cap</v>
          </cell>
          <cell r="C275" t="str">
            <v>-</v>
          </cell>
          <cell r="D275">
            <v>2.4943270000000002</v>
          </cell>
          <cell r="E275">
            <v>2.16175006666667</v>
          </cell>
          <cell r="F275">
            <v>1.6628844691210822</v>
          </cell>
          <cell r="G275">
            <v>0.83144233333333339</v>
          </cell>
        </row>
        <row r="276">
          <cell r="A276" t="str">
            <v>T_TW-ICEGSL-S4</v>
          </cell>
          <cell r="B276" t="str">
            <v>VAR_fout</v>
          </cell>
          <cell r="C276" t="str">
            <v>CO2_T</v>
          </cell>
          <cell r="D276">
            <v>3.3353477495824189</v>
          </cell>
          <cell r="E276">
            <v>0.11536345006926352</v>
          </cell>
          <cell r="F276">
            <v>0.12902785108038117</v>
          </cell>
          <cell r="G276">
            <v>0.12034836163343186</v>
          </cell>
          <cell r="H276">
            <v>0.11544344207483447</v>
          </cell>
          <cell r="I276">
            <v>1.28444258014885E-2</v>
          </cell>
        </row>
        <row r="277">
          <cell r="A277" t="str">
            <v>T_TW-ICEGSL-S4</v>
          </cell>
          <cell r="B277" t="str">
            <v>VAR_fout</v>
          </cell>
          <cell r="C277" t="str">
            <v>TPTWL</v>
          </cell>
          <cell r="D277">
            <v>3.0542460208381583E-2</v>
          </cell>
          <cell r="E277">
            <v>1.0576818907467782E-3</v>
          </cell>
          <cell r="F277">
            <v>1.1833350275815471E-3</v>
          </cell>
          <cell r="G277">
            <v>1.1043909353920713E-3</v>
          </cell>
          <cell r="H277">
            <v>1.0613704762162579E-3</v>
          </cell>
          <cell r="I277">
            <v>1.2119672782480288E-4</v>
          </cell>
        </row>
        <row r="278">
          <cell r="A278" t="str">
            <v>T_TW-ICEGSL-S4</v>
          </cell>
          <cell r="B278" t="str">
            <v>VAR_fin</v>
          </cell>
          <cell r="C278" t="str">
            <v>TGSL</v>
          </cell>
          <cell r="D278">
            <v>4.5194413950981227E-2</v>
          </cell>
          <cell r="E278">
            <v>1.5631903803423222E-3</v>
          </cell>
          <cell r="F278">
            <v>1.7483448655878202E-3</v>
          </cell>
          <cell r="G278">
            <v>1.6307366074990778E-3</v>
          </cell>
          <cell r="H278">
            <v>1.5642742828568374E-3</v>
          </cell>
          <cell r="I278">
            <v>1.7404371004726981E-4</v>
          </cell>
        </row>
        <row r="279">
          <cell r="A279" t="str">
            <v>T_TW-ICEGSL-S4</v>
          </cell>
          <cell r="B279" t="str">
            <v>VAR_ncap</v>
          </cell>
          <cell r="C279" t="str">
            <v>-</v>
          </cell>
          <cell r="E279">
            <v>5.2090173569340803E-6</v>
          </cell>
          <cell r="F279">
            <v>6.8547666404857896E-6</v>
          </cell>
          <cell r="G279">
            <v>5.6599121344596399E-6</v>
          </cell>
          <cell r="H279">
            <v>4.1586068641396501E-6</v>
          </cell>
          <cell r="I279">
            <v>2.84883805332303E-6</v>
          </cell>
        </row>
        <row r="280">
          <cell r="A280" t="str">
            <v>T_TW-ICEGSL-S4</v>
          </cell>
          <cell r="B280" t="str">
            <v>VAR_cap</v>
          </cell>
          <cell r="C280" t="str">
            <v>-</v>
          </cell>
          <cell r="D280">
            <v>1.3832862419632604E-2</v>
          </cell>
          <cell r="E280">
            <v>4.7562781705373647E-4</v>
          </cell>
          <cell r="F280">
            <v>4.8244625518692463E-4</v>
          </cell>
          <cell r="G280">
            <v>4.8804426637417964E-4</v>
          </cell>
          <cell r="H280">
            <v>4.5985130778763983E-4</v>
          </cell>
          <cell r="I280">
            <v>4.9372212640281469E-5</v>
          </cell>
        </row>
        <row r="281">
          <cell r="A281" t="str">
            <v>T_C-ICEDSLEXT</v>
          </cell>
          <cell r="B281" t="str">
            <v>VAR_fout</v>
          </cell>
          <cell r="C281" t="str">
            <v>CO2_T</v>
          </cell>
          <cell r="D281">
            <v>3824.2160458585299</v>
          </cell>
          <cell r="E281">
            <v>3569.77774421198</v>
          </cell>
          <cell r="F281">
            <v>2530.9428836844099</v>
          </cell>
          <cell r="G281">
            <v>970.44949391529406</v>
          </cell>
        </row>
        <row r="282">
          <cell r="A282" t="str">
            <v>T_C-ICEDSLEXT</v>
          </cell>
          <cell r="B282" t="str">
            <v>VAR_fout</v>
          </cell>
          <cell r="C282" t="str">
            <v>TPCAR</v>
          </cell>
          <cell r="D282">
            <v>17.68731225735322</v>
          </cell>
          <cell r="E282">
            <v>17.235952119404065</v>
          </cell>
          <cell r="F282">
            <v>12.991641573474126</v>
          </cell>
          <cell r="G282">
            <v>5.474465227718178</v>
          </cell>
        </row>
        <row r="283">
          <cell r="A283" t="str">
            <v>T_C-ICEDSLEXT</v>
          </cell>
          <cell r="B283" t="str">
            <v>VAR_fin</v>
          </cell>
          <cell r="C283" t="str">
            <v>TDSL</v>
          </cell>
          <cell r="D283">
            <v>52.172115223172263</v>
          </cell>
          <cell r="E283">
            <v>48.700924204801929</v>
          </cell>
          <cell r="F283">
            <v>34.528552301288002</v>
          </cell>
          <cell r="G283">
            <v>13.239420107984909</v>
          </cell>
        </row>
        <row r="284">
          <cell r="A284" t="str">
            <v>T_C-ICEDSLEXT</v>
          </cell>
          <cell r="B284" t="str">
            <v>VAR_cap</v>
          </cell>
          <cell r="C284" t="str">
            <v>-</v>
          </cell>
          <cell r="D284">
            <v>1.059558</v>
          </cell>
          <cell r="E284">
            <v>0.91828359999999998</v>
          </cell>
          <cell r="F284">
            <v>0.70637195572571931</v>
          </cell>
          <cell r="G284">
            <v>0.353186</v>
          </cell>
        </row>
        <row r="285">
          <cell r="A285" t="str">
            <v>T-Plg-ELC-GSL_S1</v>
          </cell>
          <cell r="B285" t="str">
            <v>VAR_fout</v>
          </cell>
          <cell r="C285" t="str">
            <v>T-PEVmix-ELC_GSL_S1</v>
          </cell>
          <cell r="E285">
            <v>1.0707071307439452E-4</v>
          </cell>
          <cell r="F285">
            <v>1.1223595587143615E-4</v>
          </cell>
          <cell r="G285">
            <v>1.755425721318039E-4</v>
          </cell>
          <cell r="H285">
            <v>1.9067764651157224E-4</v>
          </cell>
          <cell r="I285">
            <v>1.8382775744799261E-4</v>
          </cell>
        </row>
        <row r="286">
          <cell r="A286" t="str">
            <v>T-Plg-ELC-GSL_S1</v>
          </cell>
          <cell r="B286" t="str">
            <v>VAR_fin</v>
          </cell>
          <cell r="C286" t="str">
            <v>T-ELC-car-PlgSTGOut_S1</v>
          </cell>
          <cell r="E286">
            <v>5.8784500843101772E-5</v>
          </cell>
          <cell r="F286">
            <v>6.1620348395051371E-5</v>
          </cell>
          <cell r="G286">
            <v>9.6377264923157253E-5</v>
          </cell>
          <cell r="H286">
            <v>9.9869268543730441E-5</v>
          </cell>
          <cell r="I286">
            <v>9.0127645125056131E-5</v>
          </cell>
        </row>
        <row r="287">
          <cell r="A287" t="str">
            <v>T-Plg-ELC-GSL_S2</v>
          </cell>
          <cell r="B287" t="str">
            <v>VAR_fout</v>
          </cell>
          <cell r="C287" t="str">
            <v>T-PEVmix-ELC_GSL_S2</v>
          </cell>
          <cell r="D287">
            <v>6.837895685796279E-4</v>
          </cell>
          <cell r="E287">
            <v>1.1950396224367318E-2</v>
          </cell>
          <cell r="F287">
            <v>9.5201733438664488E-4</v>
          </cell>
          <cell r="G287">
            <v>1.8294072735564069E-2</v>
          </cell>
          <cell r="H287">
            <v>6.834053509096296E-3</v>
          </cell>
          <cell r="I287">
            <v>5.2874640818922165E-3</v>
          </cell>
        </row>
        <row r="288">
          <cell r="A288" t="str">
            <v>T-Plg-ELC-GSL_S2</v>
          </cell>
          <cell r="B288" t="str">
            <v>VAR_fin</v>
          </cell>
          <cell r="C288" t="str">
            <v>T-ELC-car-PlgSTGOut_S2</v>
          </cell>
          <cell r="D288">
            <v>4.5490835671440472E-4</v>
          </cell>
          <cell r="E288">
            <v>7.9503042431684819E-3</v>
          </cell>
          <cell r="F288">
            <v>6.3335368225791251E-4</v>
          </cell>
          <cell r="G288">
            <v>1.217059596717162E-2</v>
          </cell>
          <cell r="H288">
            <v>4.1756114304894818E-3</v>
          </cell>
          <cell r="I288">
            <v>2.9443403653306613E-3</v>
          </cell>
        </row>
        <row r="289">
          <cell r="A289" t="str">
            <v>T-Plg-ELC-DSL_S1</v>
          </cell>
          <cell r="B289" t="str">
            <v>VAR_fout</v>
          </cell>
          <cell r="C289" t="str">
            <v>T-PEVmix-ELC_DSL_S1</v>
          </cell>
          <cell r="E289">
            <v>1.5564538427073268E-4</v>
          </cell>
          <cell r="F289">
            <v>1.4848165303739754E-4</v>
          </cell>
          <cell r="G289">
            <v>2.2445717437240674E-4</v>
          </cell>
          <cell r="H289">
            <v>1.9157756604250832E-4</v>
          </cell>
          <cell r="I289">
            <v>1.8655510722580826E-4</v>
          </cell>
        </row>
        <row r="290">
          <cell r="A290" t="str">
            <v>T-Plg-ELC-DSL_S1</v>
          </cell>
          <cell r="B290" t="str">
            <v>VAR_fin</v>
          </cell>
          <cell r="C290" t="str">
            <v>T-ELC-car-PlgSTGOut_S1</v>
          </cell>
          <cell r="E290">
            <v>8.5453210875046019E-5</v>
          </cell>
          <cell r="F290">
            <v>8.1520143160878977E-5</v>
          </cell>
          <cell r="G290">
            <v>1.2323260560492523E-4</v>
          </cell>
          <cell r="H290">
            <v>1.0033991156308913E-4</v>
          </cell>
          <cell r="I290">
            <v>9.1459825260365395E-5</v>
          </cell>
        </row>
        <row r="291">
          <cell r="A291" t="str">
            <v>T_TRM_ELC</v>
          </cell>
          <cell r="B291" t="str">
            <v>VAR_fout</v>
          </cell>
          <cell r="C291" t="str">
            <v>TPTRM</v>
          </cell>
          <cell r="D291">
            <v>3.3477999999999994E-2</v>
          </cell>
          <cell r="E291">
            <v>3.4100101820365179E-2</v>
          </cell>
          <cell r="F291">
            <v>3.5033254550912878E-2</v>
          </cell>
          <cell r="G291">
            <v>3.6588509101825824E-2</v>
          </cell>
          <cell r="H291">
            <v>3.8717484032322634E-2</v>
          </cell>
          <cell r="I291">
            <v>4.0618708186581282E-2</v>
          </cell>
        </row>
        <row r="292">
          <cell r="A292" t="str">
            <v>T_TRM_ELC</v>
          </cell>
          <cell r="B292" t="str">
            <v>VAR_fin</v>
          </cell>
          <cell r="C292" t="str">
            <v>TELC</v>
          </cell>
          <cell r="D292">
            <v>0.58772895164057959</v>
          </cell>
          <cell r="E292">
            <v>0.6125507323013607</v>
          </cell>
          <cell r="F292">
            <v>0.6520227065267854</v>
          </cell>
          <cell r="G292">
            <v>0.72454506142995201</v>
          </cell>
          <cell r="H292">
            <v>0.76670415207523457</v>
          </cell>
          <cell r="I292">
            <v>0.80435320106506514</v>
          </cell>
        </row>
        <row r="293">
          <cell r="A293" t="str">
            <v>T-Plg-ELC-GSL_S3</v>
          </cell>
          <cell r="B293" t="str">
            <v>VAR_fout</v>
          </cell>
          <cell r="C293" t="str">
            <v>T-PEVmix-ELC_GSL_S3</v>
          </cell>
          <cell r="E293">
            <v>2.4552154147739758E-2</v>
          </cell>
          <cell r="F293">
            <v>0.27243540639306102</v>
          </cell>
          <cell r="G293">
            <v>1.6083547311121649</v>
          </cell>
          <cell r="H293">
            <v>5.0980470143086993</v>
          </cell>
          <cell r="I293">
            <v>6.255369180793509</v>
          </cell>
        </row>
        <row r="294">
          <cell r="A294" t="str">
            <v>T-Plg-ELC-GSL_S3</v>
          </cell>
          <cell r="B294" t="str">
            <v>VAR_fin</v>
          </cell>
          <cell r="C294" t="str">
            <v>T-ELC-car-PlgSTGOut_S3</v>
          </cell>
          <cell r="E294">
            <v>1.7522670817436581E-2</v>
          </cell>
          <cell r="F294">
            <v>0.19443491257485596</v>
          </cell>
          <cell r="G294">
            <v>1.1478695653896291</v>
          </cell>
          <cell r="H294">
            <v>3.3104621584596519</v>
          </cell>
          <cell r="I294">
            <v>3.7196891305550714</v>
          </cell>
        </row>
        <row r="295">
          <cell r="A295" t="str">
            <v>T-Plg-ELC-DSL_S2</v>
          </cell>
          <cell r="B295" t="str">
            <v>VAR_fout</v>
          </cell>
          <cell r="C295" t="str">
            <v>T-PEVmix-ELC_DSL_S2</v>
          </cell>
          <cell r="E295">
            <v>2.8833557963585884E-5</v>
          </cell>
          <cell r="F295">
            <v>1.2628654670087923E-4</v>
          </cell>
          <cell r="G295">
            <v>3.5606032292728789E-4</v>
          </cell>
          <cell r="H295">
            <v>4.6287531120714091E-2</v>
          </cell>
          <cell r="I295">
            <v>3.5327080027187423E-2</v>
          </cell>
        </row>
        <row r="296">
          <cell r="A296" t="str">
            <v>T-Plg-ELC-DSL_S2</v>
          </cell>
          <cell r="B296" t="str">
            <v>VAR_fin</v>
          </cell>
          <cell r="C296" t="str">
            <v>T-ELC-car-PlgSTGOut_S2</v>
          </cell>
          <cell r="E296">
            <v>1.9182255878355004E-5</v>
          </cell>
          <cell r="F296">
            <v>8.4015328800886679E-5</v>
          </cell>
          <cell r="G296">
            <v>2.3687816228391392E-4</v>
          </cell>
          <cell r="H296">
            <v>2.8072480787278285E-2</v>
          </cell>
          <cell r="I296">
            <v>1.9463519256376325E-2</v>
          </cell>
        </row>
        <row r="297">
          <cell r="A297" t="str">
            <v>T_TW-ICEGSLEXT</v>
          </cell>
          <cell r="B297" t="str">
            <v>VAR_fout</v>
          </cell>
          <cell r="C297" t="str">
            <v>CO2_T</v>
          </cell>
          <cell r="D297">
            <v>154.83470040155001</v>
          </cell>
          <cell r="E297">
            <v>103.026368828511</v>
          </cell>
          <cell r="F297">
            <v>70.210139681491697</v>
          </cell>
          <cell r="G297">
            <v>33.4343778914266</v>
          </cell>
        </row>
        <row r="298">
          <cell r="A298" t="str">
            <v>T_TW-ICEGSLEXT</v>
          </cell>
          <cell r="B298" t="str">
            <v>VAR_fout</v>
          </cell>
          <cell r="C298" t="str">
            <v>TPTWL</v>
          </cell>
          <cell r="D298">
            <v>1.6179284288122373</v>
          </cell>
          <cell r="E298">
            <v>1.0990014436199789</v>
          </cell>
          <cell r="F298">
            <v>0.7718816819559019</v>
          </cell>
          <cell r="G298">
            <v>0.38577800648326177</v>
          </cell>
        </row>
        <row r="299">
          <cell r="A299" t="str">
            <v>T_TW-ICEGSLEXT</v>
          </cell>
          <cell r="B299" t="str">
            <v>VAR_fin</v>
          </cell>
          <cell r="C299" t="str">
            <v>TGSL</v>
          </cell>
          <cell r="D299">
            <v>2.0980311707527091</v>
          </cell>
          <cell r="E299">
            <v>1.3960212578389073</v>
          </cell>
          <cell r="F299">
            <v>0.95135690625327596</v>
          </cell>
          <cell r="G299">
            <v>0.45304035083233934</v>
          </cell>
        </row>
        <row r="300">
          <cell r="A300" t="str">
            <v>T_TW-ICEGSLEXT</v>
          </cell>
          <cell r="B300" t="str">
            <v>VAR_cap</v>
          </cell>
          <cell r="C300" t="str">
            <v>-</v>
          </cell>
          <cell r="D300">
            <v>0.55779800000000002</v>
          </cell>
          <cell r="E300">
            <v>0.48342493333333297</v>
          </cell>
          <cell r="F300">
            <v>0.37186504568634748</v>
          </cell>
          <cell r="G300">
            <v>0.18593241800445529</v>
          </cell>
        </row>
        <row r="301">
          <cell r="A301" t="str">
            <v>T-Plg-ELC-GSL_S4</v>
          </cell>
          <cell r="B301" t="str">
            <v>VAR_fout</v>
          </cell>
          <cell r="C301" t="str">
            <v>T-PEVmix-ELC_GSL_S4</v>
          </cell>
          <cell r="E301">
            <v>2.3603624661629019E-2</v>
          </cell>
          <cell r="F301">
            <v>2.7499684329450758E-2</v>
          </cell>
          <cell r="G301">
            <v>3.4190744498694657E-2</v>
          </cell>
          <cell r="H301">
            <v>3.0186720186815203E-3</v>
          </cell>
          <cell r="I301">
            <v>2.3988765635863888E-3</v>
          </cell>
        </row>
        <row r="302">
          <cell r="A302" t="str">
            <v>T-Plg-ELC-GSL_S4</v>
          </cell>
          <cell r="B302" t="str">
            <v>VAR_fin</v>
          </cell>
          <cell r="C302" t="str">
            <v>T-ELC-car-PlgSTGOut_S4</v>
          </cell>
          <cell r="E302">
            <v>1.762254217694828E-2</v>
          </cell>
          <cell r="F302">
            <v>2.0531352870405445E-2</v>
          </cell>
          <cell r="G302">
            <v>2.5526919938233115E-2</v>
          </cell>
          <cell r="H302">
            <v>2.1128787024916836E-3</v>
          </cell>
          <cell r="I302">
            <v>1.5530264738574024E-3</v>
          </cell>
        </row>
        <row r="303">
          <cell r="A303" t="str">
            <v>T-Plg-ELC-DSL_S3</v>
          </cell>
          <cell r="B303" t="str">
            <v>VAR_fout</v>
          </cell>
          <cell r="C303" t="str">
            <v>T-PEVmix-ELC_DSL_S3</v>
          </cell>
          <cell r="E303">
            <v>2.2624569955716456E-4</v>
          </cell>
          <cell r="F303">
            <v>0.12939000267715042</v>
          </cell>
          <cell r="G303">
            <v>1.0514933426994659</v>
          </cell>
          <cell r="H303">
            <v>3.5160838735561843</v>
          </cell>
          <cell r="I303">
            <v>4.3283576133868795</v>
          </cell>
        </row>
        <row r="304">
          <cell r="A304" t="str">
            <v>T-Plg-ELC-DSL_S3</v>
          </cell>
          <cell r="B304" t="str">
            <v>VAR_fin</v>
          </cell>
          <cell r="C304" t="str">
            <v>T-ELC-car-PlgSTGOut_S3</v>
          </cell>
          <cell r="E304">
            <v>1.6146969806988669E-4</v>
          </cell>
          <cell r="F304">
            <v>9.2344582489014018E-2</v>
          </cell>
          <cell r="G304">
            <v>0.75044216486987836</v>
          </cell>
          <cell r="H304">
            <v>2.2832601011191729</v>
          </cell>
          <cell r="I304">
            <v>2.574164972066463</v>
          </cell>
        </row>
        <row r="305">
          <cell r="A305" t="str">
            <v>T-Plg-ELC-DSL_S4</v>
          </cell>
          <cell r="B305" t="str">
            <v>VAR_fout</v>
          </cell>
          <cell r="C305" t="str">
            <v>T-PEVmix-ELC_DSL_S4</v>
          </cell>
          <cell r="E305">
            <v>7.3919725244529E-2</v>
          </cell>
          <cell r="F305">
            <v>8.4521201365971937E-2</v>
          </cell>
          <cell r="G305">
            <v>0.10481189619203123</v>
          </cell>
          <cell r="H305">
            <v>3.5472375028717095E-3</v>
          </cell>
          <cell r="I305">
            <v>2.7890575984336418E-3</v>
          </cell>
        </row>
        <row r="306">
          <cell r="A306" t="str">
            <v>T-Plg-ELC-DSL_S4</v>
          </cell>
          <cell r="B306" t="str">
            <v>VAR_fin</v>
          </cell>
          <cell r="C306" t="str">
            <v>T-ELC-car-PlgSTGOut_S4</v>
          </cell>
          <cell r="E306">
            <v>5.5188704891913694E-2</v>
          </cell>
          <cell r="F306">
            <v>6.3103801101342422E-2</v>
          </cell>
          <cell r="G306">
            <v>7.8252899195293324E-2</v>
          </cell>
          <cell r="H306">
            <v>2.4779248964521185E-3</v>
          </cell>
          <cell r="I306">
            <v>1.8026451199839998E-3</v>
          </cell>
        </row>
        <row r="307">
          <cell r="A307" t="str">
            <v>TFLGV-ICENGA</v>
          </cell>
          <cell r="B307" t="str">
            <v>VAR_fout</v>
          </cell>
          <cell r="C307" t="str">
            <v>CO2_T</v>
          </cell>
          <cell r="D307">
            <v>1.44424705410849</v>
          </cell>
          <cell r="E307">
            <v>1.6443561587807445</v>
          </cell>
          <cell r="F307">
            <v>3.0189485474299209</v>
          </cell>
          <cell r="G307">
            <v>4.2643115884880309</v>
          </cell>
          <cell r="H307">
            <v>5.3822022357798964</v>
          </cell>
          <cell r="I307">
            <v>5.9057924116492941</v>
          </cell>
        </row>
        <row r="308">
          <cell r="A308" t="str">
            <v>TFLGV-ICENGA</v>
          </cell>
          <cell r="B308" t="str">
            <v>VAR_fout</v>
          </cell>
          <cell r="C308" t="str">
            <v>TFLGV</v>
          </cell>
          <cell r="D308">
            <v>8.2090830330391745E-3</v>
          </cell>
          <cell r="E308">
            <v>9.3465007977135833E-3</v>
          </cell>
          <cell r="F308">
            <v>1.7159667542907538E-2</v>
          </cell>
          <cell r="G308">
            <v>2.4238296217441873E-2</v>
          </cell>
          <cell r="H308">
            <v>3.0592373325905566E-2</v>
          </cell>
          <cell r="I308">
            <v>3.3568453641782521E-2</v>
          </cell>
        </row>
        <row r="309">
          <cell r="A309" t="str">
            <v>TFLGV-ICENGA</v>
          </cell>
          <cell r="B309" t="str">
            <v>VAR_fin</v>
          </cell>
          <cell r="C309" t="str">
            <v>TNGA</v>
          </cell>
          <cell r="D309">
            <v>2.5607217271427112E-2</v>
          </cell>
          <cell r="E309">
            <v>2.9155251042211786E-2</v>
          </cell>
          <cell r="F309">
            <v>5.3527456514715049E-2</v>
          </cell>
          <cell r="G309">
            <v>7.5608361498014601E-2</v>
          </cell>
          <cell r="H309">
            <v>9.542911765567183E-2</v>
          </cell>
          <cell r="I309">
            <v>0.1047126314122216</v>
          </cell>
        </row>
        <row r="310">
          <cell r="A310" t="str">
            <v>TFLGV-ICENGA</v>
          </cell>
          <cell r="B310" t="str">
            <v>VAR_ncap</v>
          </cell>
          <cell r="C310" t="str">
            <v>-</v>
          </cell>
          <cell r="D310">
            <v>1.56674348178099E-8</v>
          </cell>
          <cell r="E310">
            <v>2.7607125017574698E-6</v>
          </cell>
          <cell r="F310">
            <v>4.9332365771318604E-4</v>
          </cell>
          <cell r="G310">
            <v>1.1357716412091501E-3</v>
          </cell>
          <cell r="H310">
            <v>1.33357098420523E-3</v>
          </cell>
          <cell r="I310">
            <v>2.3998206140981499E-3</v>
          </cell>
        </row>
        <row r="311">
          <cell r="A311" t="str">
            <v>TFLGV-ICENGA</v>
          </cell>
          <cell r="B311" t="str">
            <v>VAR_cap</v>
          </cell>
          <cell r="C311" t="str">
            <v>-</v>
          </cell>
          <cell r="D311">
            <v>5.830156674348178E-4</v>
          </cell>
          <cell r="E311">
            <v>7.1177637993657527E-4</v>
          </cell>
          <cell r="F311">
            <v>1.205100037649762E-3</v>
          </cell>
          <cell r="G311">
            <v>2.0324649930828858E-3</v>
          </cell>
          <cell r="H311">
            <v>3.0128054222739115E-3</v>
          </cell>
          <cell r="I311">
            <v>3.3279953909210419E-3</v>
          </cell>
        </row>
        <row r="312">
          <cell r="A312" t="str">
            <v>TFLGV-BEVELC</v>
          </cell>
          <cell r="B312" t="str">
            <v>VAR_fout</v>
          </cell>
          <cell r="C312" t="str">
            <v>TFLGV</v>
          </cell>
          <cell r="D312">
            <v>2.4192028048919921E-2</v>
          </cell>
          <cell r="E312">
            <v>5.3582678024046156E-2</v>
          </cell>
          <cell r="F312">
            <v>0.19848553162416482</v>
          </cell>
          <cell r="G312">
            <v>0.8422404267744511</v>
          </cell>
          <cell r="H312">
            <v>2.1268924440817938</v>
          </cell>
          <cell r="I312">
            <v>4.5467903812427739</v>
          </cell>
        </row>
        <row r="313">
          <cell r="A313" t="str">
            <v>TFLGV-BEVELC</v>
          </cell>
          <cell r="B313" t="str">
            <v>VAR_fin</v>
          </cell>
          <cell r="C313" t="str">
            <v>T-ELC-LGV_BatSTGout</v>
          </cell>
          <cell r="D313">
            <v>3.5505627464535672E-2</v>
          </cell>
          <cell r="E313">
            <v>7.8641054839504385E-2</v>
          </cell>
          <cell r="F313">
            <v>0.29130891088159688</v>
          </cell>
          <cell r="G313">
            <v>1.2361210382260721</v>
          </cell>
          <cell r="H313">
            <v>3.121551059051261</v>
          </cell>
          <cell r="I313">
            <v>6.6731340220543194</v>
          </cell>
        </row>
        <row r="314">
          <cell r="A314" t="str">
            <v>TFLGV-BEVELC</v>
          </cell>
          <cell r="B314" t="str">
            <v>VAR_ncap</v>
          </cell>
          <cell r="C314" t="str">
            <v>-</v>
          </cell>
          <cell r="E314">
            <v>1.1442142415619299E-3</v>
          </cell>
          <cell r="F314">
            <v>1.01110039183702E-2</v>
          </cell>
          <cell r="G314">
            <v>4.5828988003361902E-2</v>
          </cell>
          <cell r="H314">
            <v>9.1233346842960597E-2</v>
          </cell>
          <cell r="I314">
            <v>0.36023841398794598</v>
          </cell>
        </row>
        <row r="315">
          <cell r="A315" t="str">
            <v>TFLGV-BEVELC</v>
          </cell>
          <cell r="B315" t="str">
            <v>VAR_cap</v>
          </cell>
          <cell r="C315" t="str">
            <v>-</v>
          </cell>
          <cell r="D315">
            <v>1.699E-3</v>
          </cell>
          <cell r="E315">
            <v>3.73621424156193E-3</v>
          </cell>
          <cell r="F315">
            <v>1.38472181599321E-2</v>
          </cell>
          <cell r="G315">
            <v>5.8714621909042669E-2</v>
          </cell>
          <cell r="H315">
            <v>0.18316596831435869</v>
          </cell>
          <cell r="I315">
            <v>0.42070105153076953</v>
          </cell>
        </row>
        <row r="316">
          <cell r="A316" t="str">
            <v>T_B_c-BEVELC-S1</v>
          </cell>
          <cell r="B316" t="str">
            <v>VAR_fout</v>
          </cell>
          <cell r="C316" t="str">
            <v>TPBSc</v>
          </cell>
          <cell r="D316">
            <v>1.5452023937908202E-4</v>
          </cell>
          <cell r="E316">
            <v>3.4708598182626104E-4</v>
          </cell>
          <cell r="F316">
            <v>3.7224307798072807E-4</v>
          </cell>
          <cell r="G316">
            <v>6.6895705152743845E-3</v>
          </cell>
          <cell r="H316">
            <v>2.41419960312888E-2</v>
          </cell>
          <cell r="I316">
            <v>5.9645724269994163E-2</v>
          </cell>
        </row>
        <row r="317">
          <cell r="A317" t="str">
            <v>T_B_c-BEVELC-S1</v>
          </cell>
          <cell r="B317" t="str">
            <v>VAR_fin</v>
          </cell>
          <cell r="C317" t="str">
            <v>T-ELC-Bus_c_BatSTGout_S1</v>
          </cell>
          <cell r="D317">
            <v>4.080354028930083E-4</v>
          </cell>
          <cell r="E317">
            <v>9.0536014130586644E-4</v>
          </cell>
          <cell r="F317">
            <v>9.5585698961455268E-4</v>
          </cell>
          <cell r="G317">
            <v>1.4956771681435091E-2</v>
          </cell>
          <cell r="H317">
            <v>4.9454717402378931E-2</v>
          </cell>
          <cell r="I317">
            <v>0.11136962896012692</v>
          </cell>
        </row>
        <row r="318">
          <cell r="A318" t="str">
            <v>T_B_c-BEVELC-S1</v>
          </cell>
          <cell r="B318" t="str">
            <v>VAR_ncap</v>
          </cell>
          <cell r="C318" t="str">
            <v>-</v>
          </cell>
          <cell r="E318">
            <v>9.7865743900423996E-7</v>
          </cell>
          <cell r="F318">
            <v>2.0624770053229102E-6</v>
          </cell>
          <cell r="G318">
            <v>1.49587571023815E-4</v>
          </cell>
          <cell r="H318">
            <v>3.83024533870598E-4</v>
          </cell>
          <cell r="I318">
            <v>1.1655172842086701E-3</v>
          </cell>
        </row>
        <row r="319">
          <cell r="A319" t="str">
            <v>T_B_c-BEVELC-S1</v>
          </cell>
          <cell r="B319" t="str">
            <v>VAR_cap</v>
          </cell>
          <cell r="C319" t="str">
            <v>-</v>
          </cell>
          <cell r="D319">
            <v>3.3713942307692301E-6</v>
          </cell>
          <cell r="E319">
            <v>7.7214459005427003E-6</v>
          </cell>
          <cell r="F319">
            <v>9.6381019295481978E-6</v>
          </cell>
          <cell r="G319">
            <v>1.4985172111927378E-4</v>
          </cell>
          <cell r="H319">
            <v>5.3022230616372925E-4</v>
          </cell>
          <cell r="I319">
            <v>1.3833898538972921E-3</v>
          </cell>
        </row>
        <row r="320">
          <cell r="A320" t="str">
            <v>T_B_c-BEVELC-S2</v>
          </cell>
          <cell r="B320" t="str">
            <v>VAR_fout</v>
          </cell>
          <cell r="C320" t="str">
            <v>TPBSc</v>
          </cell>
          <cell r="D320">
            <v>2.0558258671063212E-4</v>
          </cell>
          <cell r="E320">
            <v>3.0594635728562597E-4</v>
          </cell>
          <cell r="F320">
            <v>2.9664678882542313E-4</v>
          </cell>
          <cell r="G320">
            <v>3.1398609528252632E-4</v>
          </cell>
          <cell r="H320">
            <v>3.362288591141098E-2</v>
          </cell>
          <cell r="I320">
            <v>5.5598575051344294E-2</v>
          </cell>
        </row>
        <row r="321">
          <cell r="A321" t="str">
            <v>T_B_c-BEVELC-S2</v>
          </cell>
          <cell r="B321" t="str">
            <v>VAR_fin</v>
          </cell>
          <cell r="C321" t="str">
            <v>T-ELC-Bus_c_BatSTGout_S2</v>
          </cell>
          <cell r="D321">
            <v>7.4708212822134287E-4</v>
          </cell>
          <cell r="E321">
            <v>1.0953129409352446E-3</v>
          </cell>
          <cell r="F321">
            <v>1.0574642048883458E-3</v>
          </cell>
          <cell r="G321">
            <v>9.788105207702508E-4</v>
          </cell>
          <cell r="H321">
            <v>9.5187567181313701E-2</v>
          </cell>
          <cell r="I321">
            <v>0.14522617204854732</v>
          </cell>
        </row>
        <row r="322">
          <cell r="A322" t="str">
            <v>T_B_c-BEVELC-S2</v>
          </cell>
          <cell r="B322" t="str">
            <v>VAR_ncap</v>
          </cell>
          <cell r="C322" t="str">
            <v>-</v>
          </cell>
          <cell r="E322">
            <v>2.7137303409738499E-7</v>
          </cell>
          <cell r="F322">
            <v>4.14547704106782E-7</v>
          </cell>
          <cell r="G322">
            <v>6.13889731173036E-6</v>
          </cell>
          <cell r="H322">
            <v>5.1785281119154901E-4</v>
          </cell>
          <cell r="I322">
            <v>9.1131364774757701E-4</v>
          </cell>
        </row>
        <row r="323">
          <cell r="A323" t="str">
            <v>T_B_c-BEVELC-S2</v>
          </cell>
          <cell r="B323" t="str">
            <v>VAR_cap</v>
          </cell>
          <cell r="C323" t="str">
            <v>-</v>
          </cell>
          <cell r="D323">
            <v>4.5467341881582003E-6</v>
          </cell>
          <cell r="E323">
            <v>6.8013672779373855E-6</v>
          </cell>
          <cell r="F323">
            <v>6.9358386605936665E-6</v>
          </cell>
          <cell r="G323">
            <v>6.7957273198237409E-6</v>
          </cell>
          <cell r="H323">
            <v>7.3067134654596186E-4</v>
          </cell>
          <cell r="I323">
            <v>1.20817670222198E-3</v>
          </cell>
        </row>
        <row r="324">
          <cell r="A324" t="str">
            <v>T_B_c-BEVELC-S3</v>
          </cell>
          <cell r="B324" t="str">
            <v>VAR_fout</v>
          </cell>
          <cell r="C324" t="str">
            <v>TPBSc</v>
          </cell>
          <cell r="D324">
            <v>5.0634861553874551E-5</v>
          </cell>
          <cell r="E324">
            <v>9.0676563526302225E-5</v>
          </cell>
          <cell r="F324">
            <v>7.7194072645137728E-5</v>
          </cell>
          <cell r="G324">
            <v>7.8740778362865123E-5</v>
          </cell>
          <cell r="H324">
            <v>4.0021944213635774E-4</v>
          </cell>
          <cell r="I324">
            <v>1.2540724034186619E-3</v>
          </cell>
        </row>
        <row r="325">
          <cell r="A325" t="str">
            <v>T_B_c-BEVELC-S3</v>
          </cell>
          <cell r="B325" t="str">
            <v>VAR_fin</v>
          </cell>
          <cell r="C325" t="str">
            <v>T-ELC-Bus_c_BatSTGout_S3</v>
          </cell>
          <cell r="D325">
            <v>2.7673798373679752E-4</v>
          </cell>
          <cell r="E325">
            <v>4.9102226586397962E-4</v>
          </cell>
          <cell r="F325">
            <v>4.1596422182190297E-4</v>
          </cell>
          <cell r="G325">
            <v>3.9390314085763981E-4</v>
          </cell>
          <cell r="H325">
            <v>1.6913163429930636E-3</v>
          </cell>
          <cell r="I325">
            <v>4.8243432723149449E-3</v>
          </cell>
        </row>
        <row r="326">
          <cell r="A326" t="str">
            <v>T_B_c-BEVELC-S3</v>
          </cell>
          <cell r="B326" t="str">
            <v>VAR_ncap</v>
          </cell>
          <cell r="C326" t="str">
            <v>-</v>
          </cell>
          <cell r="E326">
            <v>1.27590414597926E-7</v>
          </cell>
          <cell r="F326">
            <v>1.3710770504518E-7</v>
          </cell>
          <cell r="G326">
            <v>7.9960784412409404E-7</v>
          </cell>
          <cell r="H326">
            <v>6.9136220824267001E-6</v>
          </cell>
          <cell r="I326">
            <v>2.48467735196034E-5</v>
          </cell>
        </row>
        <row r="327">
          <cell r="A327" t="str">
            <v>T_B_c-BEVELC-S3</v>
          </cell>
          <cell r="B327" t="str">
            <v>VAR_cap</v>
          </cell>
          <cell r="C327" t="str">
            <v>-</v>
          </cell>
          <cell r="D327">
            <v>1.1144033427532701E-6</v>
          </cell>
          <cell r="E327">
            <v>1.9452735377949564E-6</v>
          </cell>
          <cell r="F327">
            <v>1.6780286844042864E-6</v>
          </cell>
          <cell r="G327">
            <v>1.6377849984786903E-6</v>
          </cell>
          <cell r="H327">
            <v>8.6742687871757107E-6</v>
          </cell>
          <cell r="I327">
            <v>2.7214835974795401E-5</v>
          </cell>
        </row>
        <row r="328">
          <cell r="A328" t="str">
            <v>T_B_c-BEVELC-S4</v>
          </cell>
          <cell r="B328" t="str">
            <v>VAR_fout</v>
          </cell>
          <cell r="C328" t="str">
            <v>TPBSc</v>
          </cell>
          <cell r="E328">
            <v>1.8376321589018855E-6</v>
          </cell>
          <cell r="F328">
            <v>6.1271044842187504E-6</v>
          </cell>
          <cell r="G328">
            <v>3.3317707186891141E-6</v>
          </cell>
          <cell r="H328">
            <v>6.750942121393993E-6</v>
          </cell>
          <cell r="I328">
            <v>2.01598551917096E-6</v>
          </cell>
        </row>
        <row r="329">
          <cell r="A329" t="str">
            <v>T_B_c-BEVELC-S4</v>
          </cell>
          <cell r="B329" t="str">
            <v>VAR_fin</v>
          </cell>
          <cell r="C329" t="str">
            <v>T-ELC-Bus_c_BatSTGout_S4</v>
          </cell>
          <cell r="E329">
            <v>1.4534286105036784E-5</v>
          </cell>
          <cell r="F329">
            <v>4.7290248416551411E-5</v>
          </cell>
          <cell r="G329">
            <v>2.3101516711678732E-5</v>
          </cell>
          <cell r="H329">
            <v>4.2555947721333372E-5</v>
          </cell>
          <cell r="I329">
            <v>1.1511134778223088E-5</v>
          </cell>
        </row>
        <row r="330">
          <cell r="A330" t="str">
            <v>T_B_c-BEVELC-S4</v>
          </cell>
          <cell r="B330" t="str">
            <v>VAR_ncap</v>
          </cell>
          <cell r="C330" t="str">
            <v>-</v>
          </cell>
          <cell r="E330">
            <v>5.9719441747390405E-8</v>
          </cell>
          <cell r="F330">
            <v>6.0519069956183796E-8</v>
          </cell>
          <cell r="G330">
            <v>6.7735301958559404E-8</v>
          </cell>
          <cell r="H330">
            <v>1.3312574069391701E-7</v>
          </cell>
          <cell r="I330">
            <v>5.4033549951948497E-8</v>
          </cell>
        </row>
        <row r="331">
          <cell r="A331" t="str">
            <v>T_B_c-BEVELC-S4</v>
          </cell>
          <cell r="B331" t="str">
            <v>VAR_cap</v>
          </cell>
          <cell r="C331" t="str">
            <v>-</v>
          </cell>
          <cell r="E331">
            <v>5.9719441747390405E-8</v>
          </cell>
          <cell r="F331">
            <v>1.2023851170357399E-7</v>
          </cell>
          <cell r="G331">
            <v>5.8045488316616109E-8</v>
          </cell>
          <cell r="H331">
            <v>1.6227370106292882E-7</v>
          </cell>
          <cell r="I331">
            <v>6.283808610107E-8</v>
          </cell>
        </row>
        <row r="332">
          <cell r="A332" t="str">
            <v>T_C-BAT-ELC-S1</v>
          </cell>
          <cell r="B332" t="str">
            <v>VAR_fout</v>
          </cell>
          <cell r="C332" t="str">
            <v>TPCAR</v>
          </cell>
          <cell r="D332">
            <v>1.3740215112667938E-2</v>
          </cell>
          <cell r="E332">
            <v>0.33129053610082954</v>
          </cell>
          <cell r="F332">
            <v>0.80179355427832488</v>
          </cell>
          <cell r="G332">
            <v>1.597718800597695</v>
          </cell>
          <cell r="H332">
            <v>2.3264810486279726</v>
          </cell>
          <cell r="I332">
            <v>2.4040536409565241</v>
          </cell>
        </row>
        <row r="333">
          <cell r="A333" t="str">
            <v>T_C-BAT-ELC-S1</v>
          </cell>
          <cell r="B333" t="str">
            <v>VAR_fin</v>
          </cell>
          <cell r="C333" t="str">
            <v>T-ELC-car-BatSTGOut_S1</v>
          </cell>
          <cell r="D333">
            <v>7.5842731540821219E-3</v>
          </cell>
          <cell r="E333">
            <v>0.18286452566775876</v>
          </cell>
          <cell r="F333">
            <v>0.44257104266313313</v>
          </cell>
          <cell r="G333">
            <v>0.88190291838833557</v>
          </cell>
          <cell r="H333">
            <v>1.2103321104158442</v>
          </cell>
          <cell r="I333">
            <v>1.1357478765467106</v>
          </cell>
        </row>
        <row r="334">
          <cell r="A334" t="str">
            <v>T_C-BAT-ELC-S1</v>
          </cell>
          <cell r="B334" t="str">
            <v>VAR_ncap</v>
          </cell>
          <cell r="C334" t="str">
            <v>-</v>
          </cell>
          <cell r="D334">
            <v>2.10997120392459E-5</v>
          </cell>
          <cell r="E334">
            <v>3.3680240795895003E-2</v>
          </cell>
          <cell r="F334">
            <v>8.9613418117427901E-2</v>
          </cell>
          <cell r="G334">
            <v>0.14575934597909501</v>
          </cell>
          <cell r="H334">
            <v>0.153442509798315</v>
          </cell>
          <cell r="I334">
            <v>0.288056072254679</v>
          </cell>
        </row>
        <row r="335">
          <cell r="A335" t="str">
            <v>T_C-BAT-ELC-S1</v>
          </cell>
          <cell r="B335" t="str">
            <v>VAR_cap</v>
          </cell>
          <cell r="C335" t="str">
            <v>-</v>
          </cell>
          <cell r="D335">
            <v>1.4928604682016759E-3</v>
          </cell>
          <cell r="E335">
            <v>3.5393571048880704E-2</v>
          </cell>
          <cell r="F335">
            <v>0.12184212930974671</v>
          </cell>
          <cell r="G335">
            <v>0.24280621552599196</v>
          </cell>
          <cell r="H335">
            <v>0.3535652647044315</v>
          </cell>
          <cell r="I335">
            <v>0.36535639727608221</v>
          </cell>
        </row>
        <row r="336">
          <cell r="A336" t="str">
            <v>D-TNGA</v>
          </cell>
          <cell r="B336" t="str">
            <v>VAR_fout</v>
          </cell>
          <cell r="C336" t="str">
            <v>CO2</v>
          </cell>
          <cell r="D336">
            <v>16.152878716279002</v>
          </cell>
          <cell r="E336">
            <v>15.322310328897</v>
          </cell>
          <cell r="F336">
            <v>341.67354933672601</v>
          </cell>
          <cell r="G336">
            <v>410.12232568753302</v>
          </cell>
          <cell r="H336">
            <v>87.626597217156601</v>
          </cell>
          <cell r="I336">
            <v>123.505291438676</v>
          </cell>
        </row>
        <row r="337">
          <cell r="A337" t="str">
            <v>D-TNGA</v>
          </cell>
          <cell r="B337" t="str">
            <v>VAR_fout</v>
          </cell>
          <cell r="C337" t="str">
            <v>TNGA</v>
          </cell>
          <cell r="D337">
            <v>0.3086159508317689</v>
          </cell>
          <cell r="E337">
            <v>0.32292502200676326</v>
          </cell>
          <cell r="F337">
            <v>6.0412422960902896</v>
          </cell>
          <cell r="G337">
            <v>7.2487498118073441</v>
          </cell>
          <cell r="H337">
            <v>1.5607110020701196</v>
          </cell>
          <cell r="I337">
            <v>2.1997270352002296</v>
          </cell>
        </row>
        <row r="338">
          <cell r="A338" t="str">
            <v>D-TNGA</v>
          </cell>
          <cell r="B338" t="str">
            <v>VAR_fin</v>
          </cell>
          <cell r="C338" t="str">
            <v>NGA</v>
          </cell>
          <cell r="D338">
            <v>0.28639855879927284</v>
          </cell>
          <cell r="E338">
            <v>0.2716721689520743</v>
          </cell>
          <cell r="F338">
            <v>6.0580416549064768</v>
          </cell>
          <cell r="G338">
            <v>7.2716724412683025</v>
          </cell>
          <cell r="H338">
            <v>1.5536630712261823</v>
          </cell>
          <cell r="I338">
            <v>2.1898101318914138</v>
          </cell>
        </row>
        <row r="339">
          <cell r="A339" t="str">
            <v>D-TNGA</v>
          </cell>
          <cell r="B339" t="str">
            <v>VAR_fin</v>
          </cell>
          <cell r="C339" t="str">
            <v>BNGA</v>
          </cell>
          <cell r="D339">
            <v>2.3201812928291019E-2</v>
          </cell>
          <cell r="E339">
            <v>4.8465745955607681E-2</v>
          </cell>
          <cell r="F339">
            <v>1.3461665101814294E-3</v>
          </cell>
          <cell r="G339">
            <v>1.1991519890315392E-4</v>
          </cell>
          <cell r="H339">
            <v>1.3324082317821262E-4</v>
          </cell>
          <cell r="I339">
            <v>1.8833616187417267E-4</v>
          </cell>
        </row>
        <row r="340">
          <cell r="A340" t="str">
            <v>D-TNGA</v>
          </cell>
          <cell r="B340" t="str">
            <v>VAR_fin</v>
          </cell>
          <cell r="C340" t="str">
            <v>H2</v>
          </cell>
          <cell r="E340">
            <v>3.8170609084704822E-3</v>
          </cell>
          <cell r="F340">
            <v>1.1248275755633172E-3</v>
          </cell>
          <cell r="G340">
            <v>7.9506856799425686E-5</v>
          </cell>
          <cell r="H340">
            <v>1.1893005181305817E-2</v>
          </cell>
          <cell r="I340">
            <v>1.674514968336931E-2</v>
          </cell>
        </row>
        <row r="341">
          <cell r="A341" t="str">
            <v>D-TNGA</v>
          </cell>
          <cell r="B341" t="str">
            <v>VAR_ncap</v>
          </cell>
          <cell r="C341" t="str">
            <v>-</v>
          </cell>
          <cell r="D341">
            <v>3.0726876800095902E-8</v>
          </cell>
          <cell r="E341">
            <v>2.2241189643028501E-8</v>
          </cell>
          <cell r="F341">
            <v>3.4885995265020503E-8</v>
          </cell>
          <cell r="G341">
            <v>3.05729341790487E-8</v>
          </cell>
          <cell r="H341">
            <v>4.9411398255964297E-8</v>
          </cell>
          <cell r="I341">
            <v>7.7639095827339496E-8</v>
          </cell>
        </row>
        <row r="342">
          <cell r="A342" t="str">
            <v>D-TNGA</v>
          </cell>
          <cell r="B342" t="str">
            <v>VAR_cap</v>
          </cell>
          <cell r="C342" t="str">
            <v>-</v>
          </cell>
          <cell r="D342">
            <v>0.95961772380852084</v>
          </cell>
          <cell r="E342">
            <v>0.95961774604971051</v>
          </cell>
          <cell r="F342">
            <v>0.95961778093570571</v>
          </cell>
          <cell r="G342">
            <v>0.9596178115086399</v>
          </cell>
          <cell r="H342">
            <v>0.95961790702166228</v>
          </cell>
          <cell r="I342">
            <v>0.48125364101470203</v>
          </cell>
        </row>
        <row r="343">
          <cell r="A343" t="str">
            <v>T_C-BAT-ELC-S2</v>
          </cell>
          <cell r="B343" t="str">
            <v>VAR_fout</v>
          </cell>
          <cell r="C343" t="str">
            <v>TPCAR</v>
          </cell>
          <cell r="D343">
            <v>9.6843049638945577E-2</v>
          </cell>
          <cell r="E343">
            <v>0.14974970122389111</v>
          </cell>
          <cell r="F343">
            <v>0.18821063354357381</v>
          </cell>
          <cell r="G343">
            <v>7.3953129390220234</v>
          </cell>
          <cell r="H343">
            <v>17.948108085595532</v>
          </cell>
          <cell r="I343">
            <v>17.701332279419539</v>
          </cell>
        </row>
        <row r="344">
          <cell r="A344" t="str">
            <v>T_C-BAT-ELC-S2</v>
          </cell>
          <cell r="B344" t="str">
            <v>VAR_fin</v>
          </cell>
          <cell r="C344" t="str">
            <v>T-ELC-car-BatSTGOut_S2</v>
          </cell>
          <cell r="D344">
            <v>6.6158740459241749E-2</v>
          </cell>
          <cell r="E344">
            <v>0.10230214407804238</v>
          </cell>
          <cell r="F344">
            <v>0.12857689325875218</v>
          </cell>
          <cell r="G344">
            <v>5.0521394273696236</v>
          </cell>
          <cell r="H344">
            <v>11.548501315919406</v>
          </cell>
          <cell r="I344">
            <v>10.30566622128913</v>
          </cell>
        </row>
        <row r="345">
          <cell r="A345" t="str">
            <v>T_C-BAT-ELC-S2</v>
          </cell>
          <cell r="B345" t="str">
            <v>VAR_ncap</v>
          </cell>
          <cell r="C345" t="str">
            <v>-</v>
          </cell>
          <cell r="D345">
            <v>6.5348749497087005E-5</v>
          </cell>
          <cell r="E345">
            <v>1.0691400289777899E-4</v>
          </cell>
          <cell r="F345">
            <v>3.4104232003252001E-3</v>
          </cell>
          <cell r="G345">
            <v>0.57928202902690595</v>
          </cell>
          <cell r="H345">
            <v>0.58976938857443795</v>
          </cell>
          <cell r="I345">
            <v>1.4587376956801701</v>
          </cell>
        </row>
        <row r="346">
          <cell r="A346" t="str">
            <v>T_C-BAT-ELC-S2</v>
          </cell>
          <cell r="B346" t="str">
            <v>VAR_cap</v>
          </cell>
          <cell r="C346" t="str">
            <v>-</v>
          </cell>
          <cell r="D346">
            <v>7.3524977628717063E-3</v>
          </cell>
          <cell r="E346">
            <v>1.1361441369104587E-2</v>
          </cell>
          <cell r="F346">
            <v>1.428207950239126E-2</v>
          </cell>
          <cell r="G346">
            <v>0.56110470286719161</v>
          </cell>
          <cell r="H346">
            <v>1.8930848512556062</v>
          </cell>
          <cell r="I346">
            <v>1.8670670766849378</v>
          </cell>
        </row>
        <row r="347">
          <cell r="A347" t="str">
            <v>TFLGV-BeVELCExt</v>
          </cell>
          <cell r="B347" t="str">
            <v>VAR_fout</v>
          </cell>
          <cell r="C347" t="str">
            <v>TFLGV</v>
          </cell>
          <cell r="D347">
            <v>2.7939251185590888E-2</v>
          </cell>
          <cell r="E347">
            <v>2.4242616379886183E-2</v>
          </cell>
          <cell r="F347">
            <v>1.8627647087287747E-2</v>
          </cell>
          <cell r="G347">
            <v>9.3133343137226099E-3</v>
          </cell>
        </row>
        <row r="348">
          <cell r="A348" t="str">
            <v>TFLGV-BeVELCExt</v>
          </cell>
          <cell r="B348" t="str">
            <v>VAR_fin</v>
          </cell>
          <cell r="C348" t="str">
            <v>TELC</v>
          </cell>
          <cell r="D348">
            <v>4.0537325552629823E-2</v>
          </cell>
          <cell r="E348">
            <v>3.4849048724975726E-2</v>
          </cell>
          <cell r="F348">
            <v>2.6411637355277046E-2</v>
          </cell>
          <cell r="G348">
            <v>1.3205125011755579E-2</v>
          </cell>
        </row>
        <row r="349">
          <cell r="A349" t="str">
            <v>TFLGV-BeVELCExt</v>
          </cell>
          <cell r="B349" t="str">
            <v>VAR_cap</v>
          </cell>
          <cell r="C349" t="str">
            <v>-</v>
          </cell>
          <cell r="D349">
            <v>1.9499999999999999E-3</v>
          </cell>
          <cell r="E349">
            <v>1.6900000000000001E-3</v>
          </cell>
          <cell r="F349">
            <v>1.2999999999999999E-3</v>
          </cell>
          <cell r="G349">
            <v>6.4999999999999997E-4</v>
          </cell>
        </row>
        <row r="350">
          <cell r="A350" t="str">
            <v>T_C-BAT-ELC-S3</v>
          </cell>
          <cell r="B350" t="str">
            <v>VAR_fout</v>
          </cell>
          <cell r="C350" t="str">
            <v>TPCAR</v>
          </cell>
          <cell r="D350">
            <v>6.1150058403868737E-2</v>
          </cell>
          <cell r="E350">
            <v>9.1031704085795875E-2</v>
          </cell>
          <cell r="F350">
            <v>0.11933215634603477</v>
          </cell>
          <cell r="G350">
            <v>0.10203274340053414</v>
          </cell>
          <cell r="H350">
            <v>0.65394886880936243</v>
          </cell>
          <cell r="I350">
            <v>0.82119262550750605</v>
          </cell>
        </row>
        <row r="351">
          <cell r="A351" t="str">
            <v>T_C-BAT-ELC-S3</v>
          </cell>
          <cell r="B351" t="str">
            <v>VAR_fin</v>
          </cell>
          <cell r="C351" t="str">
            <v>T-ELC-car-BatSTGOut_S3</v>
          </cell>
          <cell r="D351">
            <v>4.572128588473813E-2</v>
          </cell>
          <cell r="E351">
            <v>6.8063492917584081E-2</v>
          </cell>
          <cell r="F351">
            <v>8.9223457474149323E-2</v>
          </cell>
          <cell r="G351">
            <v>7.6288859771960565E-2</v>
          </cell>
          <cell r="H351">
            <v>0.46411259046510028</v>
          </cell>
          <cell r="I351">
            <v>0.51851027984542042</v>
          </cell>
        </row>
        <row r="352">
          <cell r="A352" t="str">
            <v>T_C-BAT-ELC-S3</v>
          </cell>
          <cell r="B352" t="str">
            <v>VAR_ncap</v>
          </cell>
          <cell r="C352" t="str">
            <v>-</v>
          </cell>
          <cell r="D352">
            <v>4.3138250829332401E-5</v>
          </cell>
          <cell r="E352">
            <v>9.0095075089605605E-5</v>
          </cell>
          <cell r="F352">
            <v>2.1811309368256499E-3</v>
          </cell>
          <cell r="G352">
            <v>2.05078512242097E-4</v>
          </cell>
          <cell r="H352">
            <v>1.80563808363983E-4</v>
          </cell>
          <cell r="I352">
            <v>5.0763048535104299E-2</v>
          </cell>
        </row>
        <row r="353">
          <cell r="A353" t="str">
            <v>T_C-BAT-ELC-S3</v>
          </cell>
          <cell r="B353" t="str">
            <v>VAR_cap</v>
          </cell>
          <cell r="C353" t="str">
            <v>-</v>
          </cell>
          <cell r="D353">
            <v>4.2643595485022216E-3</v>
          </cell>
          <cell r="E353">
            <v>6.2595426446250251E-3</v>
          </cell>
          <cell r="F353">
            <v>8.2140398715158103E-3</v>
          </cell>
          <cell r="G353">
            <v>7.0199801767981502E-3</v>
          </cell>
          <cell r="H353">
            <v>4.4974168245760636E-2</v>
          </cell>
          <cell r="I353">
            <v>5.6468834028340603E-2</v>
          </cell>
        </row>
        <row r="354">
          <cell r="A354" t="str">
            <v>T_C-BAT-ELC-S4</v>
          </cell>
          <cell r="B354" t="str">
            <v>VAR_fout</v>
          </cell>
          <cell r="C354" t="str">
            <v>TPCAR</v>
          </cell>
          <cell r="D354">
            <v>0.19356483199718383</v>
          </cell>
          <cell r="E354">
            <v>1.0644863675240612</v>
          </cell>
          <cell r="F354">
            <v>4.1077199916929237</v>
          </cell>
          <cell r="G354">
            <v>13.196652420525984</v>
          </cell>
          <cell r="H354">
            <v>22.509333051786246</v>
          </cell>
          <cell r="I354">
            <v>23.166515694652738</v>
          </cell>
        </row>
        <row r="355">
          <cell r="A355" t="str">
            <v>T_C-BAT-ELC-S4</v>
          </cell>
          <cell r="B355" t="str">
            <v>VAR_fin</v>
          </cell>
          <cell r="C355" t="str">
            <v>T-ELC-car-BatSTGOut_S4</v>
          </cell>
          <cell r="D355">
            <v>0.14947403801122375</v>
          </cell>
          <cell r="E355">
            <v>0.82201438205487543</v>
          </cell>
          <cell r="F355">
            <v>3.172050872271595</v>
          </cell>
          <cell r="G355">
            <v>10.190678260993739</v>
          </cell>
          <cell r="H355">
            <v>16.296054237543821</v>
          </cell>
          <cell r="I355">
            <v>15.240940712712721</v>
          </cell>
        </row>
        <row r="356">
          <cell r="A356" t="str">
            <v>T_C-BAT-ELC-S4</v>
          </cell>
          <cell r="B356" t="str">
            <v>VAR_ncap</v>
          </cell>
          <cell r="C356" t="str">
            <v>-</v>
          </cell>
          <cell r="D356">
            <v>1.3845446820891E-4</v>
          </cell>
          <cell r="E356">
            <v>5.6500222666311002E-2</v>
          </cell>
          <cell r="F356">
            <v>0.247279273265821</v>
          </cell>
          <cell r="G356">
            <v>0.80179811134151302</v>
          </cell>
          <cell r="H356">
            <v>0.92027310511999105</v>
          </cell>
          <cell r="I356">
            <v>1.9550628444162199</v>
          </cell>
        </row>
        <row r="357">
          <cell r="A357" t="str">
            <v>T_C-BAT-ELC-S4</v>
          </cell>
          <cell r="B357" t="str">
            <v>VAR_cap</v>
          </cell>
          <cell r="C357" t="str">
            <v>-</v>
          </cell>
          <cell r="D357">
            <v>1.534132340099891E-2</v>
          </cell>
          <cell r="E357">
            <v>8.3818125532368198E-2</v>
          </cell>
          <cell r="F357">
            <v>0.32346080771260377</v>
          </cell>
          <cell r="G357">
            <v>1.0391148691526366</v>
          </cell>
          <cell r="H357">
            <v>1.9596854561131032</v>
          </cell>
          <cell r="I357">
            <v>2.3534390146450717</v>
          </cell>
        </row>
        <row r="358">
          <cell r="A358" t="str">
            <v>T_B_c-ICENGA-S1</v>
          </cell>
          <cell r="B358" t="str">
            <v>VAR_fout</v>
          </cell>
          <cell r="C358" t="str">
            <v>CO2_T</v>
          </cell>
          <cell r="E358">
            <v>4.0252111997322098E-3</v>
          </cell>
          <cell r="F358">
            <v>4.0663496986185613E-2</v>
          </cell>
          <cell r="G358">
            <v>2.1313535613866549E-2</v>
          </cell>
          <cell r="H358">
            <v>6.6394100262502753E-2</v>
          </cell>
          <cell r="I358">
            <v>9.9161692238275301E-3</v>
          </cell>
        </row>
        <row r="359">
          <cell r="A359" t="str">
            <v>T_B_c-ICENGA-S1</v>
          </cell>
          <cell r="B359" t="str">
            <v>VAR_fout</v>
          </cell>
          <cell r="C359" t="str">
            <v>TPBSc</v>
          </cell>
          <cell r="E359">
            <v>8.5812306936094618E-6</v>
          </cell>
          <cell r="F359">
            <v>9.0865809584887619E-5</v>
          </cell>
          <cell r="G359">
            <v>4.9196076248708385E-5</v>
          </cell>
          <cell r="H359">
            <v>1.7764593877127235E-4</v>
          </cell>
          <cell r="I359">
            <v>2.7285890894206491E-5</v>
          </cell>
        </row>
        <row r="360">
          <cell r="A360" t="str">
            <v>T_B_c-ICENGA-S1</v>
          </cell>
          <cell r="B360" t="str">
            <v>VAR_fin</v>
          </cell>
          <cell r="C360" t="str">
            <v>TNGA</v>
          </cell>
          <cell r="E360">
            <v>7.1368992903053449E-5</v>
          </cell>
          <cell r="F360">
            <v>7.2098398911676648E-4</v>
          </cell>
          <cell r="G360">
            <v>3.7789956762174779E-4</v>
          </cell>
          <cell r="H360">
            <v>1.1772003592642336E-3</v>
          </cell>
          <cell r="I360">
            <v>1.7581860325935325E-4</v>
          </cell>
        </row>
        <row r="361">
          <cell r="A361" t="str">
            <v>T_B_c-ICENGA-S1</v>
          </cell>
          <cell r="B361" t="str">
            <v>VAR_ncap</v>
          </cell>
          <cell r="C361" t="str">
            <v>-</v>
          </cell>
          <cell r="E361">
            <v>2.2457745143172299E-7</v>
          </cell>
          <cell r="F361">
            <v>1.8092846343646E-6</v>
          </cell>
          <cell r="G361">
            <v>4.8575105521154E-7</v>
          </cell>
          <cell r="H361">
            <v>3.0715756099750398E-6</v>
          </cell>
          <cell r="I361">
            <v>1.9752788044534899E-7</v>
          </cell>
        </row>
        <row r="362">
          <cell r="A362" t="str">
            <v>T_B_c-ICENGA-S1</v>
          </cell>
          <cell r="B362" t="str">
            <v>VAR_cap</v>
          </cell>
          <cell r="C362" t="str">
            <v>-</v>
          </cell>
          <cell r="E362">
            <v>2.2457745143172299E-7</v>
          </cell>
          <cell r="F362">
            <v>2.0338620857963199E-6</v>
          </cell>
          <cell r="G362">
            <v>1.1010370787622301E-6</v>
          </cell>
          <cell r="H362">
            <v>4.0091627616978599E-6</v>
          </cell>
          <cell r="I362">
            <v>6.7523840521711994E-7</v>
          </cell>
        </row>
        <row r="363">
          <cell r="A363" t="str">
            <v>TFLGV-FCLH2O</v>
          </cell>
          <cell r="B363" t="str">
            <v>VAR_fout</v>
          </cell>
          <cell r="C363" t="str">
            <v>TFLGV</v>
          </cell>
          <cell r="E363">
            <v>1.1843960105996376E-5</v>
          </cell>
          <cell r="F363">
            <v>2.1821864307556372E-5</v>
          </cell>
          <cell r="G363">
            <v>4.0121048438501925E-5</v>
          </cell>
          <cell r="H363">
            <v>1.346692150302648E-4</v>
          </cell>
          <cell r="I363">
            <v>3.4396042676620832E-3</v>
          </cell>
        </row>
        <row r="364">
          <cell r="A364" t="str">
            <v>TFLGV-FCLH2O</v>
          </cell>
          <cell r="B364" t="str">
            <v>VAR_fin</v>
          </cell>
          <cell r="C364" t="str">
            <v>TH2O</v>
          </cell>
          <cell r="E364">
            <v>2.5465217623362101E-5</v>
          </cell>
          <cell r="F364">
            <v>4.5749105076922246E-5</v>
          </cell>
          <cell r="G364">
            <v>7.9769146722910149E-5</v>
          </cell>
          <cell r="H364">
            <v>2.3696217888346581E-4</v>
          </cell>
          <cell r="I364">
            <v>5.6921519862578405E-3</v>
          </cell>
        </row>
        <row r="365">
          <cell r="A365" t="str">
            <v>TFLGV-FCLH2O</v>
          </cell>
          <cell r="B365" t="str">
            <v>VAR_ncap</v>
          </cell>
          <cell r="C365" t="str">
            <v>-</v>
          </cell>
          <cell r="E365">
            <v>8.1507607706878604E-7</v>
          </cell>
          <cell r="F365">
            <v>8.1748493344394795E-7</v>
          </cell>
          <cell r="G365">
            <v>1.5288482731951801E-6</v>
          </cell>
          <cell r="H365">
            <v>7.8641778405406892E-6</v>
          </cell>
          <cell r="I365">
            <v>2.7057201771579998E-4</v>
          </cell>
        </row>
        <row r="366">
          <cell r="A366" t="str">
            <v>TFLGV-FCLH2O</v>
          </cell>
          <cell r="B366" t="str">
            <v>VAR_cap</v>
          </cell>
          <cell r="C366" t="str">
            <v>-</v>
          </cell>
          <cell r="E366">
            <v>8.1507607706878604E-7</v>
          </cell>
          <cell r="F366">
            <v>1.6325610105127301E-6</v>
          </cell>
          <cell r="G366">
            <v>3.0534154296093498E-6</v>
          </cell>
          <cell r="H366">
            <v>1.1437520955391101E-5</v>
          </cell>
          <cell r="I366">
            <v>2.7509550459977298E-4</v>
          </cell>
        </row>
        <row r="367">
          <cell r="A367" t="str">
            <v>T_B_c-ICENGA-S2</v>
          </cell>
          <cell r="B367" t="str">
            <v>VAR_fout</v>
          </cell>
          <cell r="C367" t="str">
            <v>CO2_T</v>
          </cell>
          <cell r="E367">
            <v>3.4818851622904598E-3</v>
          </cell>
          <cell r="F367">
            <v>2.9248431087766268E-2</v>
          </cell>
          <cell r="G367">
            <v>5.3198204780905534E-2</v>
          </cell>
          <cell r="H367">
            <v>5.3744720071576456E-2</v>
          </cell>
          <cell r="I367">
            <v>1.670823374448923E-2</v>
          </cell>
        </row>
        <row r="368">
          <cell r="A368" t="str">
            <v>T_B_c-ICENGA-S2</v>
          </cell>
          <cell r="B368" t="str">
            <v>VAR_fout</v>
          </cell>
          <cell r="C368" t="str">
            <v>TPBSc</v>
          </cell>
          <cell r="E368">
            <v>5.2474031996637581E-6</v>
          </cell>
          <cell r="F368">
            <v>4.6048620852502171E-5</v>
          </cell>
          <cell r="G368">
            <v>8.7101809720023065E-5</v>
          </cell>
          <cell r="H368">
            <v>9.816643403309238E-5</v>
          </cell>
          <cell r="I368">
            <v>3.1611672781866587E-5</v>
          </cell>
        </row>
        <row r="369">
          <cell r="A369" t="str">
            <v>T_B_c-ICENGA-S2</v>
          </cell>
          <cell r="B369" t="str">
            <v>VAR_fin</v>
          </cell>
          <cell r="C369" t="str">
            <v>TNGA</v>
          </cell>
          <cell r="E369">
            <v>6.1735552522880453E-5</v>
          </cell>
          <cell r="F369">
            <v>5.1858920368379852E-4</v>
          </cell>
          <cell r="G369">
            <v>9.4323058122173066E-4</v>
          </cell>
          <cell r="H369">
            <v>9.5292056864497443E-4</v>
          </cell>
          <cell r="I369">
            <v>2.962452791576106E-4</v>
          </cell>
        </row>
        <row r="370">
          <cell r="A370" t="str">
            <v>T_B_c-ICENGA-S2</v>
          </cell>
          <cell r="B370" t="str">
            <v>VAR_ncap</v>
          </cell>
          <cell r="C370" t="str">
            <v>-</v>
          </cell>
          <cell r="E370">
            <v>1.3063929161989101E-7</v>
          </cell>
          <cell r="F370">
            <v>8.8669683456367403E-7</v>
          </cell>
          <cell r="G370">
            <v>8.6658324003869995E-7</v>
          </cell>
          <cell r="H370">
            <v>6.9169701453671105E-7</v>
          </cell>
          <cell r="I370">
            <v>1.12338750564915E-7</v>
          </cell>
        </row>
        <row r="371">
          <cell r="A371" t="str">
            <v>T_B_c-ICENGA-S2</v>
          </cell>
          <cell r="B371" t="str">
            <v>VAR_cap</v>
          </cell>
          <cell r="C371" t="str">
            <v>-</v>
          </cell>
          <cell r="E371">
            <v>1.3063929161989101E-7</v>
          </cell>
          <cell r="F371">
            <v>1.01733612618356E-6</v>
          </cell>
          <cell r="G371">
            <v>1.86661025729899E-6</v>
          </cell>
          <cell r="H371">
            <v>2.1387335838059302E-6</v>
          </cell>
          <cell r="I371">
            <v>6.8418724617776623E-7</v>
          </cell>
        </row>
        <row r="372">
          <cell r="A372" t="str">
            <v>T_B_u-ICEDSL-S1</v>
          </cell>
          <cell r="B372" t="str">
            <v>VAR_fout</v>
          </cell>
          <cell r="C372" t="str">
            <v>CO2_T</v>
          </cell>
          <cell r="D372">
            <v>2.1462820186978107E-2</v>
          </cell>
          <cell r="E372">
            <v>4.8019595271047461E-2</v>
          </cell>
          <cell r="F372">
            <v>11.932906069809235</v>
          </cell>
          <cell r="G372">
            <v>45.350944439663266</v>
          </cell>
          <cell r="H372">
            <v>32.534186733216949</v>
          </cell>
          <cell r="I372">
            <v>1.7693810022853782E-2</v>
          </cell>
        </row>
        <row r="373">
          <cell r="A373" t="str">
            <v>T_B_u-ICEDSL-S1</v>
          </cell>
          <cell r="B373" t="str">
            <v>VAR_fout</v>
          </cell>
          <cell r="C373" t="str">
            <v>TPBSu</v>
          </cell>
          <cell r="D373">
            <v>3.6284513089652153E-5</v>
          </cell>
          <cell r="E373">
            <v>8.2830583880616956E-5</v>
          </cell>
          <cell r="F373">
            <v>2.2037712736841193E-2</v>
          </cell>
          <cell r="G373">
            <v>8.9574558795435147E-2</v>
          </cell>
          <cell r="H373">
            <v>7.1038520240307948E-2</v>
          </cell>
          <cell r="I373">
            <v>3.9594344874017725E-5</v>
          </cell>
        </row>
        <row r="374">
          <cell r="A374" t="str">
            <v>T_B_u-ICEDSL-S1</v>
          </cell>
          <cell r="B374" t="str">
            <v>VAR_fin</v>
          </cell>
          <cell r="C374" t="str">
            <v>TDSL</v>
          </cell>
          <cell r="D374">
            <v>2.9280791523844597E-4</v>
          </cell>
          <cell r="E374">
            <v>6.5511044025985579E-4</v>
          </cell>
          <cell r="F374">
            <v>0.16279544433573276</v>
          </cell>
          <cell r="G374">
            <v>0.61870319835829868</v>
          </cell>
          <cell r="H374">
            <v>0.44384975079422923</v>
          </cell>
          <cell r="I374">
            <v>2.4138894983429408E-4</v>
          </cell>
        </row>
        <row r="375">
          <cell r="A375" t="str">
            <v>T_B_u-ICEDSL-S1</v>
          </cell>
          <cell r="B375" t="str">
            <v>VAR_ncap</v>
          </cell>
          <cell r="C375" t="str">
            <v>-</v>
          </cell>
          <cell r="E375">
            <v>9.702165007875621E-7</v>
          </cell>
          <cell r="F375">
            <v>4.1391046248994199E-4</v>
          </cell>
          <cell r="G375">
            <v>1.60829098259698E-3</v>
          </cell>
          <cell r="H375">
            <v>1.37825321502966E-3</v>
          </cell>
          <cell r="I375">
            <v>2.5016848428108098E-7</v>
          </cell>
        </row>
        <row r="376">
          <cell r="A376" t="str">
            <v>T_B_u-ICEDSL-S1</v>
          </cell>
          <cell r="B376" t="str">
            <v>VAR_cap</v>
          </cell>
          <cell r="C376" t="str">
            <v>-</v>
          </cell>
          <cell r="D376">
            <v>7.0464135021097004E-7</v>
          </cell>
          <cell r="E376">
            <v>1.8021433643599952E-6</v>
          </cell>
          <cell r="F376">
            <v>4.1571260585430248E-4</v>
          </cell>
          <cell r="G376">
            <v>2.0235085166181162E-3</v>
          </cell>
          <cell r="H376">
            <v>1.6934672200853336E-3</v>
          </cell>
          <cell r="I376">
            <v>9.1960439258203901E-7</v>
          </cell>
        </row>
        <row r="377">
          <cell r="A377" t="str">
            <v>T_B_c-ICENGA-S3</v>
          </cell>
          <cell r="B377" t="str">
            <v>VAR_fout</v>
          </cell>
          <cell r="C377" t="str">
            <v>CO2_T</v>
          </cell>
          <cell r="E377">
            <v>2.3121061012144799E-3</v>
          </cell>
          <cell r="F377">
            <v>1.5828759461230537</v>
          </cell>
          <cell r="G377">
            <v>2.285327382077698</v>
          </cell>
          <cell r="H377">
            <v>4.76798026268927</v>
          </cell>
          <cell r="I377">
            <v>0.70426135287834102</v>
          </cell>
        </row>
        <row r="378">
          <cell r="A378" t="str">
            <v>T_B_c-ICENGA-S3</v>
          </cell>
          <cell r="B378" t="str">
            <v>VAR_fout</v>
          </cell>
          <cell r="C378" t="str">
            <v>TPBSc</v>
          </cell>
          <cell r="E378">
            <v>2.3130134577883655E-6</v>
          </cell>
          <cell r="F378">
            <v>1.6656983026874068E-3</v>
          </cell>
          <cell r="G378">
            <v>2.4659177048658343E-3</v>
          </cell>
          <cell r="H378">
            <v>5.8365889460282707E-3</v>
          </cell>
          <cell r="I378">
            <v>8.8652292008143958E-4</v>
          </cell>
        </row>
        <row r="379">
          <cell r="A379" t="str">
            <v>T_B_c-ICENGA-S3</v>
          </cell>
          <cell r="B379" t="str">
            <v>VAR_fin</v>
          </cell>
          <cell r="C379" t="str">
            <v>TNGA</v>
          </cell>
          <cell r="E379">
            <v>4.0994789028625478E-5</v>
          </cell>
          <cell r="F379">
            <v>2.8065176349699513E-2</v>
          </cell>
          <cell r="G379">
            <v>4.0519989043930768E-2</v>
          </cell>
          <cell r="H379">
            <v>8.4538657139880583E-2</v>
          </cell>
          <cell r="I379">
            <v>1.2486903419828724E-2</v>
          </cell>
        </row>
        <row r="380">
          <cell r="A380" t="str">
            <v>T_B_c-ICENGA-S3</v>
          </cell>
          <cell r="B380" t="str">
            <v>VAR_ncap</v>
          </cell>
          <cell r="C380" t="str">
            <v>-</v>
          </cell>
          <cell r="E380">
            <v>6.0866794621836406E-8</v>
          </cell>
          <cell r="F380">
            <v>3.6159640737453401E-5</v>
          </cell>
          <cell r="G380">
            <v>1.7356828987720799E-5</v>
          </cell>
          <cell r="H380">
            <v>5.5845748282014E-5</v>
          </cell>
          <cell r="I380">
            <v>1.11469080165107E-7</v>
          </cell>
        </row>
        <row r="381">
          <cell r="A381" t="str">
            <v>T_B_c-ICENGA-S3</v>
          </cell>
          <cell r="B381" t="str">
            <v>VAR_cap</v>
          </cell>
          <cell r="C381" t="str">
            <v>-</v>
          </cell>
          <cell r="E381">
            <v>6.0866794621836406E-8</v>
          </cell>
          <cell r="F381">
            <v>3.6220507532075302E-5</v>
          </cell>
          <cell r="G381">
            <v>5.3552532920264401E-5</v>
          </cell>
          <cell r="H381">
            <v>1.2680871026560299E-4</v>
          </cell>
          <cell r="I381">
            <v>1.9239824407091299E-5</v>
          </cell>
        </row>
        <row r="382">
          <cell r="A382" t="str">
            <v>T_B_u-ICEDSL-S2</v>
          </cell>
          <cell r="B382" t="str">
            <v>VAR_fout</v>
          </cell>
          <cell r="C382" t="str">
            <v>CO2_T</v>
          </cell>
          <cell r="D382">
            <v>8.1301779434531802</v>
          </cell>
          <cell r="E382">
            <v>9.6856121116404914</v>
          </cell>
          <cell r="F382">
            <v>17.650404865025038</v>
          </cell>
          <cell r="G382">
            <v>29.643303745635137</v>
          </cell>
          <cell r="H382">
            <v>2.9357331144422045</v>
          </cell>
          <cell r="I382">
            <v>1.293069848073743E-2</v>
          </cell>
        </row>
        <row r="383">
          <cell r="A383" t="str">
            <v>T_B_u-ICEDSL-S2</v>
          </cell>
          <cell r="B383" t="str">
            <v>VAR_fout</v>
          </cell>
          <cell r="C383" t="str">
            <v>TPBSu</v>
          </cell>
          <cell r="D383">
            <v>9.7014038860302482E-3</v>
          </cell>
          <cell r="E383">
            <v>1.1590572524908919E-2</v>
          </cell>
          <cell r="F383">
            <v>2.1931531931175668E-2</v>
          </cell>
          <cell r="G383">
            <v>3.9660264832639604E-2</v>
          </cell>
          <cell r="H383">
            <v>4.1269819167319508E-3</v>
          </cell>
          <cell r="I383">
            <v>1.9967390190502623E-5</v>
          </cell>
        </row>
        <row r="384">
          <cell r="A384" t="str">
            <v>T_B_u-ICEDSL-S2</v>
          </cell>
          <cell r="B384" t="str">
            <v>VAR_fin</v>
          </cell>
          <cell r="C384" t="str">
            <v>TDSL</v>
          </cell>
          <cell r="D384">
            <v>0.11091647944683715</v>
          </cell>
          <cell r="E384">
            <v>0.13213659088186214</v>
          </cell>
          <cell r="F384">
            <v>0.24079679215586666</v>
          </cell>
          <cell r="G384">
            <v>0.4044106923006161</v>
          </cell>
          <cell r="H384">
            <v>4.0050929255691647E-2</v>
          </cell>
          <cell r="I384">
            <v>1.7640789196094728E-4</v>
          </cell>
        </row>
        <row r="385">
          <cell r="A385" t="str">
            <v>T_B_u-ICEDSL-S2</v>
          </cell>
          <cell r="B385" t="str">
            <v>VAR_ncap</v>
          </cell>
          <cell r="C385" t="str">
            <v>-</v>
          </cell>
          <cell r="E385">
            <v>1.42635936344873E-6</v>
          </cell>
          <cell r="F385">
            <v>1.9466301061477E-4</v>
          </cell>
          <cell r="G385">
            <v>4.3029701788692301E-4</v>
          </cell>
          <cell r="H385">
            <v>6.3699835801780005E-7</v>
          </cell>
          <cell r="I385">
            <v>7.4656408406677301E-8</v>
          </cell>
        </row>
        <row r="386">
          <cell r="A386" t="str">
            <v>T_B_u-ICEDSL-S2</v>
          </cell>
          <cell r="B386" t="str">
            <v>VAR_cap</v>
          </cell>
          <cell r="C386" t="str">
            <v>-</v>
          </cell>
          <cell r="D386">
            <v>1.8430704036603401E-4</v>
          </cell>
          <cell r="E386">
            <v>2.1903580326087822E-4</v>
          </cell>
          <cell r="F386">
            <v>4.1371860788919811E-4</v>
          </cell>
          <cell r="G386">
            <v>7.4802473766474148E-4</v>
          </cell>
          <cell r="H386">
            <v>7.7902622738586095E-5</v>
          </cell>
          <cell r="I386">
            <v>4.0406608173967604E-7</v>
          </cell>
        </row>
        <row r="387">
          <cell r="A387" t="str">
            <v>T_B_u-ICEDSL-S3</v>
          </cell>
          <cell r="B387" t="str">
            <v>VAR_fout</v>
          </cell>
          <cell r="C387" t="str">
            <v>CO2_T</v>
          </cell>
          <cell r="D387">
            <v>45.274532536881381</v>
          </cell>
          <cell r="E387">
            <v>55.365986080169414</v>
          </cell>
          <cell r="F387">
            <v>102.95459921980436</v>
          </cell>
          <cell r="G387">
            <v>183.61122800879866</v>
          </cell>
          <cell r="H387">
            <v>81.870263387194555</v>
          </cell>
          <cell r="I387">
            <v>2.028165903907854E-2</v>
          </cell>
        </row>
        <row r="388">
          <cell r="A388" t="str">
            <v>T_B_u-ICEDSL-S3</v>
          </cell>
          <cell r="B388" t="str">
            <v>VAR_fout</v>
          </cell>
          <cell r="C388" t="str">
            <v>TPBSu</v>
          </cell>
          <cell r="D388">
            <v>3.5793148571949672E-2</v>
          </cell>
          <cell r="E388">
            <v>4.3906253083044099E-2</v>
          </cell>
          <cell r="F388">
            <v>8.4848017611233187E-2</v>
          </cell>
          <cell r="G388">
            <v>0.16514955003917564</v>
          </cell>
          <cell r="H388">
            <v>8.0055577614224993E-2</v>
          </cell>
          <cell r="I388">
            <v>2.0953963117360211E-5</v>
          </cell>
        </row>
        <row r="389">
          <cell r="A389" t="str">
            <v>T_B_u-ICEDSL-S3</v>
          </cell>
          <cell r="B389" t="str">
            <v>VAR_fin</v>
          </cell>
          <cell r="C389" t="str">
            <v>TDSL</v>
          </cell>
          <cell r="D389">
            <v>0.61766074402293814</v>
          </cell>
          <cell r="E389">
            <v>0.75533405293546285</v>
          </cell>
          <cell r="F389">
            <v>1.404564791538941</v>
          </cell>
          <cell r="G389">
            <v>2.5049280765183926</v>
          </cell>
          <cell r="H389">
            <v>1.1169203736315751</v>
          </cell>
          <cell r="I389">
            <v>2.7669384773640538E-4</v>
          </cell>
        </row>
        <row r="390">
          <cell r="A390" t="str">
            <v>T_B_u-ICEDSL-S3</v>
          </cell>
          <cell r="B390" t="str">
            <v>VAR_ncap</v>
          </cell>
          <cell r="C390" t="str">
            <v>-</v>
          </cell>
          <cell r="E390">
            <v>5.5138749832508997E-7</v>
          </cell>
          <cell r="F390">
            <v>7.72000882637522E-4</v>
          </cell>
          <cell r="G390">
            <v>2.0858475445008698E-3</v>
          </cell>
          <cell r="H390">
            <v>1.04428023802544E-6</v>
          </cell>
          <cell r="I390">
            <v>3.7692574650965501E-8</v>
          </cell>
        </row>
        <row r="391">
          <cell r="A391" t="str">
            <v>T_B_u-ICEDSL-S3</v>
          </cell>
          <cell r="B391" t="str">
            <v>VAR_cap</v>
          </cell>
          <cell r="C391" t="str">
            <v>-</v>
          </cell>
          <cell r="D391">
            <v>6.8174662361438908E-4</v>
          </cell>
          <cell r="E391">
            <v>8.2805270382178917E-4</v>
          </cell>
          <cell r="F391">
            <v>1.600056380380307E-3</v>
          </cell>
          <cell r="G391">
            <v>3.1142433767485317E-3</v>
          </cell>
          <cell r="H391">
            <v>1.50965150045063E-3</v>
          </cell>
          <cell r="I391">
            <v>3.9538074372991802E-7</v>
          </cell>
        </row>
        <row r="392">
          <cell r="A392" t="str">
            <v>T_B_u-ICEDSL-S4</v>
          </cell>
          <cell r="B392" t="str">
            <v>VAR_fout</v>
          </cell>
          <cell r="C392" t="str">
            <v>CO2_T</v>
          </cell>
          <cell r="D392">
            <v>0.22934011694784329</v>
          </cell>
        </row>
        <row r="393">
          <cell r="A393" t="str">
            <v>T_B_u-ICEDSL-S4</v>
          </cell>
          <cell r="B393" t="str">
            <v>VAR_fout</v>
          </cell>
          <cell r="C393" t="str">
            <v>TPBSu</v>
          </cell>
          <cell r="D393">
            <v>1.2091662429924342E-4</v>
          </cell>
        </row>
        <row r="394">
          <cell r="A394" t="str">
            <v>T_B_u-ICEDSL-S4</v>
          </cell>
          <cell r="B394" t="str">
            <v>VAR_fin</v>
          </cell>
          <cell r="C394" t="str">
            <v>TDSL</v>
          </cell>
          <cell r="D394">
            <v>3.1287874072011431E-3</v>
          </cell>
        </row>
        <row r="395">
          <cell r="A395" t="str">
            <v>T_B_u-ICEDSL-S4</v>
          </cell>
          <cell r="B395" t="str">
            <v>VAR_cap</v>
          </cell>
          <cell r="C395" t="str">
            <v>-</v>
          </cell>
          <cell r="D395">
            <v>2.7685566854362994E-6</v>
          </cell>
          <cell r="E395">
            <v>-3.2388294053996649E-9</v>
          </cell>
          <cell r="F395">
            <v>1.5402130534985787E-10</v>
          </cell>
          <cell r="G395">
            <v>-2.5819918742298881E-10</v>
          </cell>
        </row>
        <row r="396">
          <cell r="A396" t="str">
            <v>T_B_c-ICENGAEXT</v>
          </cell>
          <cell r="B396" t="str">
            <v>VAR_fout</v>
          </cell>
          <cell r="C396" t="str">
            <v>CO2_T</v>
          </cell>
          <cell r="D396">
            <v>7.7421734933694501E-3</v>
          </cell>
          <cell r="E396">
            <v>7.7454843453212399E-3</v>
          </cell>
          <cell r="F396">
            <v>7.6735819780708401E-3</v>
          </cell>
        </row>
        <row r="397">
          <cell r="A397" t="str">
            <v>T_B_c-ICENGAEXT</v>
          </cell>
          <cell r="B397" t="str">
            <v>VAR_fout</v>
          </cell>
          <cell r="C397" t="str">
            <v>TPBSc</v>
          </cell>
          <cell r="D397">
            <v>1.3658964301523349E-3</v>
          </cell>
          <cell r="E397">
            <v>1.0954638470559981E-3</v>
          </cell>
          <cell r="F397">
            <v>6.8254329632527538E-4</v>
          </cell>
        </row>
        <row r="398">
          <cell r="A398" t="str">
            <v>T_B_c-ICENGAEXT</v>
          </cell>
          <cell r="B398" t="str">
            <v>VAR_fin</v>
          </cell>
          <cell r="C398" t="str">
            <v>TNGA</v>
          </cell>
          <cell r="D398">
            <v>1.3727257966967107E-4</v>
          </cell>
          <cell r="E398">
            <v>1.3733128271846176E-4</v>
          </cell>
          <cell r="F398">
            <v>1.3605641805090136E-4</v>
          </cell>
        </row>
        <row r="399">
          <cell r="A399" t="str">
            <v>T_B_c-ICENGAEXT</v>
          </cell>
          <cell r="B399" t="str">
            <v>VAR_cap</v>
          </cell>
          <cell r="C399" t="str">
            <v>-</v>
          </cell>
          <cell r="D399">
            <v>2.9722792607802899E-5</v>
          </cell>
          <cell r="E399">
            <v>2.3778234086242301E-5</v>
          </cell>
          <cell r="F399">
            <v>1.4861396303901497E-5</v>
          </cell>
        </row>
        <row r="400">
          <cell r="A400" t="str">
            <v>T_B_u-ICEDSLEXT</v>
          </cell>
          <cell r="B400" t="str">
            <v>VAR_fout</v>
          </cell>
          <cell r="C400" t="str">
            <v>CO2_T</v>
          </cell>
          <cell r="D400">
            <v>1.27101977700147</v>
          </cell>
          <cell r="E400">
            <v>1.2694238721441899</v>
          </cell>
          <cell r="F400">
            <v>1.2644422337171199</v>
          </cell>
        </row>
        <row r="401">
          <cell r="A401" t="str">
            <v>T_B_u-ICEDSLEXT</v>
          </cell>
          <cell r="B401" t="str">
            <v>VAR_fout</v>
          </cell>
          <cell r="C401" t="str">
            <v>TPBSu</v>
          </cell>
          <cell r="D401">
            <v>0.24221649996234926</v>
          </cell>
          <cell r="E401">
            <v>0.19378364214796145</v>
          </cell>
          <cell r="F401">
            <v>0.12111338806969121</v>
          </cell>
        </row>
        <row r="402">
          <cell r="A402" t="str">
            <v>T_B_u-ICEDSLEXT</v>
          </cell>
          <cell r="B402" t="str">
            <v>VAR_fin</v>
          </cell>
          <cell r="C402" t="str">
            <v>TDSL</v>
          </cell>
          <cell r="D402">
            <v>1.7339969672598526E-2</v>
          </cell>
          <cell r="E402">
            <v>1.7318197437165003E-2</v>
          </cell>
          <cell r="F402">
            <v>1.7250235112102649E-2</v>
          </cell>
        </row>
        <row r="403">
          <cell r="A403" t="str">
            <v>T_B_u-ICEDSLEXT</v>
          </cell>
          <cell r="B403" t="str">
            <v>VAR_cap</v>
          </cell>
          <cell r="C403" t="str">
            <v>-</v>
          </cell>
          <cell r="D403">
            <v>4.5678362175525303E-3</v>
          </cell>
          <cell r="E403">
            <v>3.6542689740420198E-3</v>
          </cell>
          <cell r="F403">
            <v>2.2839181087762699E-3</v>
          </cell>
        </row>
        <row r="404">
          <cell r="A404" t="str">
            <v>D-T-ELC-LGV</v>
          </cell>
          <cell r="B404" t="str">
            <v>VAR_fout</v>
          </cell>
          <cell r="C404" t="str">
            <v>T-ELC-LGV_BatSTGin</v>
          </cell>
          <cell r="D404">
            <v>3.5505950886679245E-2</v>
          </cell>
          <cell r="E404">
            <v>7.8644589366272971E-2</v>
          </cell>
          <cell r="F404">
            <v>0.29133367376219121</v>
          </cell>
          <cell r="G404">
            <v>1.2364423005969203</v>
          </cell>
          <cell r="H404">
            <v>3.1221100254856844</v>
          </cell>
          <cell r="I404">
            <v>6.6739408105127715</v>
          </cell>
        </row>
        <row r="405">
          <cell r="A405" t="str">
            <v>D-T-ELC-LGV</v>
          </cell>
          <cell r="B405" t="str">
            <v>VAR_fin</v>
          </cell>
          <cell r="C405" t="str">
            <v>TELC</v>
          </cell>
          <cell r="D405">
            <v>3.5505950886679245E-2</v>
          </cell>
          <cell r="E405">
            <v>7.8644589366272971E-2</v>
          </cell>
          <cell r="F405">
            <v>0.29133367376219121</v>
          </cell>
          <cell r="G405">
            <v>1.2364423005969203</v>
          </cell>
          <cell r="H405">
            <v>3.1221100254856844</v>
          </cell>
          <cell r="I405">
            <v>6.6739408105127715</v>
          </cell>
        </row>
        <row r="406">
          <cell r="A406" t="str">
            <v>D-T-ELC-LGV</v>
          </cell>
          <cell r="B406" t="str">
            <v>VAR_ncap</v>
          </cell>
          <cell r="C406" t="str">
            <v>-</v>
          </cell>
          <cell r="D406">
            <v>3.7545042924641298E-3</v>
          </cell>
          <cell r="E406">
            <v>4.55856447740563E-3</v>
          </cell>
          <cell r="F406">
            <v>2.24810320367629E-2</v>
          </cell>
          <cell r="G406">
            <v>0.10150810713443401</v>
          </cell>
          <cell r="H406">
            <v>0.15899213840935</v>
          </cell>
          <cell r="I406">
            <v>0.59883971189113205</v>
          </cell>
        </row>
        <row r="407">
          <cell r="A407" t="str">
            <v>D-T-ELC-LGV</v>
          </cell>
          <cell r="B407" t="str">
            <v>VAR_cap</v>
          </cell>
          <cell r="C407" t="str">
            <v>-</v>
          </cell>
          <cell r="D407">
            <v>3.7545042924641298E-3</v>
          </cell>
          <cell r="E407">
            <v>8.3130687698697702E-3</v>
          </cell>
          <cell r="F407">
            <v>3.0794100806632699E-2</v>
          </cell>
          <cell r="G407">
            <v>0.13069087330569801</v>
          </cell>
          <cell r="H407">
            <v>0.33000476564234299</v>
          </cell>
          <cell r="I407">
            <v>0.70543071831742499</v>
          </cell>
        </row>
        <row r="408">
          <cell r="A408" t="str">
            <v>T_B_c-FCLH2O-S1</v>
          </cell>
          <cell r="B408" t="str">
            <v>VAR_fout</v>
          </cell>
          <cell r="C408" t="str">
            <v>TPBSc</v>
          </cell>
          <cell r="G408">
            <v>4.3321700598733994E-3</v>
          </cell>
          <cell r="H408">
            <v>1.0361694227600204E-2</v>
          </cell>
          <cell r="I408">
            <v>3.4475270682634051E-3</v>
          </cell>
        </row>
        <row r="409">
          <cell r="A409" t="str">
            <v>T_B_c-FCLH2O-S1</v>
          </cell>
          <cell r="B409" t="str">
            <v>VAR_fin</v>
          </cell>
          <cell r="C409" t="str">
            <v>TH2O</v>
          </cell>
          <cell r="G409">
            <v>1.8481815271493545E-2</v>
          </cell>
          <cell r="H409">
            <v>3.9294484619878785E-2</v>
          </cell>
          <cell r="I409">
            <v>1.2865295173658068E-2</v>
          </cell>
        </row>
        <row r="410">
          <cell r="A410" t="str">
            <v>T_B_c-FCLH2O-S1</v>
          </cell>
          <cell r="B410" t="str">
            <v>VAR_ncap</v>
          </cell>
          <cell r="C410" t="str">
            <v>-</v>
          </cell>
          <cell r="G410">
            <v>9.5086566647414799E-5</v>
          </cell>
          <cell r="H410">
            <v>1.62393198300855E-4</v>
          </cell>
          <cell r="I410">
            <v>4.8566900850847998E-6</v>
          </cell>
        </row>
        <row r="411">
          <cell r="A411" t="str">
            <v>T_B_c-FCLH2O-S1</v>
          </cell>
          <cell r="B411" t="str">
            <v>VAR_cap</v>
          </cell>
          <cell r="C411" t="str">
            <v>-</v>
          </cell>
          <cell r="G411">
            <v>9.5086566647414799E-5</v>
          </cell>
          <cell r="H411">
            <v>2.3936190874383512E-4</v>
          </cell>
          <cell r="I411">
            <v>9.9768463060403699E-5</v>
          </cell>
        </row>
        <row r="412">
          <cell r="A412" t="str">
            <v>T_B_c-FCLH2O-S2</v>
          </cell>
          <cell r="B412" t="str">
            <v>VAR_fout</v>
          </cell>
          <cell r="C412" t="str">
            <v>TPBSc</v>
          </cell>
          <cell r="G412">
            <v>2.3904756679258368E-5</v>
          </cell>
          <cell r="H412">
            <v>1.1467019505206788E-3</v>
          </cell>
          <cell r="I412">
            <v>3.5406027909405761E-4</v>
          </cell>
        </row>
        <row r="413">
          <cell r="A413" t="str">
            <v>T_B_c-FCLH2O-S2</v>
          </cell>
          <cell r="B413" t="str">
            <v>VAR_fin</v>
          </cell>
          <cell r="C413" t="str">
            <v>TH2O</v>
          </cell>
          <cell r="G413">
            <v>1.4136335057942138E-4</v>
          </cell>
          <cell r="H413">
            <v>6.1903310053067814E-3</v>
          </cell>
          <cell r="I413">
            <v>1.8403701161324464E-3</v>
          </cell>
        </row>
        <row r="414">
          <cell r="A414" t="str">
            <v>T_B_c-FCLH2O-S2</v>
          </cell>
          <cell r="B414" t="str">
            <v>VAR_ncap</v>
          </cell>
          <cell r="C414" t="str">
            <v>-</v>
          </cell>
          <cell r="G414">
            <v>5.0685086063229804E-7</v>
          </cell>
          <cell r="H414">
            <v>7.9200255092127405E-6</v>
          </cell>
          <cell r="I414">
            <v>1.14620701014754E-6</v>
          </cell>
        </row>
        <row r="415">
          <cell r="A415" t="str">
            <v>T_B_c-FCLH2O-S2</v>
          </cell>
          <cell r="B415" t="str">
            <v>VAR_cap</v>
          </cell>
          <cell r="C415" t="str">
            <v>-</v>
          </cell>
          <cell r="G415">
            <v>5.0685086063229804E-7</v>
          </cell>
          <cell r="H415">
            <v>2.4955516377795301E-5</v>
          </cell>
          <cell r="I415">
            <v>8.0919223744958205E-6</v>
          </cell>
        </row>
        <row r="416">
          <cell r="A416" t="str">
            <v>T_B_c-FCLH2O-S3</v>
          </cell>
          <cell r="B416" t="str">
            <v>VAR_fout</v>
          </cell>
          <cell r="C416" t="str">
            <v>TPBSc</v>
          </cell>
          <cell r="G416">
            <v>9.6395195922176033E-6</v>
          </cell>
          <cell r="H416">
            <v>2.6253903272572053E-3</v>
          </cell>
          <cell r="I416">
            <v>9.8261759337656355E-3</v>
          </cell>
        </row>
        <row r="417">
          <cell r="A417" t="str">
            <v>T_B_c-FCLH2O-S3</v>
          </cell>
          <cell r="B417" t="str">
            <v>VAR_fin</v>
          </cell>
          <cell r="C417" t="str">
            <v>TH2O</v>
          </cell>
          <cell r="G417">
            <v>8.5223735172464213E-5</v>
          </cell>
          <cell r="H417">
            <v>2.0227813993416305E-2</v>
          </cell>
          <cell r="I417">
            <v>6.7818119198895355E-2</v>
          </cell>
        </row>
        <row r="418">
          <cell r="A418" t="str">
            <v>T_B_c-FCLH2O-S3</v>
          </cell>
          <cell r="B418" t="str">
            <v>VAR_ncap</v>
          </cell>
          <cell r="C418" t="str">
            <v>-</v>
          </cell>
          <cell r="G418">
            <v>1.96886231423477E-7</v>
          </cell>
          <cell r="H418">
            <v>5.6671702364124801E-5</v>
          </cell>
          <cell r="I418">
            <v>1.9407658354030099E-4</v>
          </cell>
        </row>
        <row r="419">
          <cell r="A419" t="str">
            <v>T_B_c-FCLH2O-S3</v>
          </cell>
          <cell r="B419" t="str">
            <v>VAR_cap</v>
          </cell>
          <cell r="C419" t="str">
            <v>-</v>
          </cell>
          <cell r="G419">
            <v>1.96886231423477E-7</v>
          </cell>
          <cell r="H419">
            <v>5.7028045595055797E-5</v>
          </cell>
          <cell r="I419">
            <v>2.13487845689186E-4</v>
          </cell>
        </row>
        <row r="420">
          <cell r="A420" t="str">
            <v>T_C-HYBGSLEXT</v>
          </cell>
          <cell r="B420" t="str">
            <v>VAR_fout</v>
          </cell>
          <cell r="C420" t="str">
            <v>CO2_T</v>
          </cell>
          <cell r="D420">
            <v>101.617892600717</v>
          </cell>
          <cell r="E420">
            <v>91.724586659844704</v>
          </cell>
          <cell r="F420">
            <v>68.278514687343304</v>
          </cell>
          <cell r="G420">
            <v>32.395567566947797</v>
          </cell>
        </row>
        <row r="421">
          <cell r="A421" t="str">
            <v>T_C-HYBGSLEXT</v>
          </cell>
          <cell r="B421" t="str">
            <v>VAR_fout</v>
          </cell>
          <cell r="C421" t="str">
            <v>TPCAR</v>
          </cell>
          <cell r="D421">
            <v>0.67992469556601887</v>
          </cell>
          <cell r="E421">
            <v>0.62769472336008225</v>
          </cell>
          <cell r="F421">
            <v>0.48284150959415767</v>
          </cell>
          <cell r="G421">
            <v>0.24142145096615544</v>
          </cell>
        </row>
        <row r="422">
          <cell r="A422" t="str">
            <v>T_C-HYBGSLEXT</v>
          </cell>
          <cell r="B422" t="str">
            <v>VAR_fin</v>
          </cell>
          <cell r="C422" t="str">
            <v>TGSL</v>
          </cell>
          <cell r="D422">
            <v>1.3769362141018626</v>
          </cell>
          <cell r="E422">
            <v>1.2428805780466758</v>
          </cell>
          <cell r="F422">
            <v>0.92518312584476081</v>
          </cell>
          <cell r="G422">
            <v>0.43896433017544467</v>
          </cell>
        </row>
        <row r="423">
          <cell r="A423" t="str">
            <v>T_C-HYBGSLEXT</v>
          </cell>
          <cell r="B423" t="str">
            <v>VAR_cap</v>
          </cell>
          <cell r="C423" t="str">
            <v>-</v>
          </cell>
          <cell r="D423">
            <v>6.5841999999999998E-2</v>
          </cell>
          <cell r="E423">
            <v>5.7063066666666697E-2</v>
          </cell>
          <cell r="F423">
            <v>4.38946666666667E-2</v>
          </cell>
          <cell r="G423">
            <v>2.1947333333333301E-2</v>
          </cell>
        </row>
        <row r="424">
          <cell r="A424" t="str">
            <v>TPAVDKEREXT</v>
          </cell>
          <cell r="B424" t="str">
            <v>VAR_fout</v>
          </cell>
          <cell r="C424" t="str">
            <v>CO2_T</v>
          </cell>
          <cell r="D424">
            <v>79.576349423418094</v>
          </cell>
          <cell r="E424">
            <v>100.796237247683</v>
          </cell>
          <cell r="F424">
            <v>132.626068984081</v>
          </cell>
          <cell r="G424">
            <v>185.675788544743</v>
          </cell>
          <cell r="H424">
            <v>154.38211110512901</v>
          </cell>
          <cell r="I424">
            <v>123.088433665514</v>
          </cell>
        </row>
        <row r="425">
          <cell r="A425" t="str">
            <v>TPAVDKEREXT</v>
          </cell>
          <cell r="B425" t="str">
            <v>VAR_fout</v>
          </cell>
          <cell r="C425" t="str">
            <v>TPAVD</v>
          </cell>
          <cell r="D425">
            <v>1.0930817228491501</v>
          </cell>
          <cell r="E425">
            <v>1.3845636984571901</v>
          </cell>
          <cell r="F425">
            <v>1.82178666186924</v>
          </cell>
          <cell r="G425">
            <v>2.5504916008893299</v>
          </cell>
          <cell r="H425">
            <v>2.1206333943012199</v>
          </cell>
          <cell r="I425">
            <v>1.6907751877131001</v>
          </cell>
        </row>
        <row r="426">
          <cell r="A426" t="str">
            <v>TPAVDKEREXT</v>
          </cell>
          <cell r="B426" t="str">
            <v>VAR_fin</v>
          </cell>
          <cell r="C426" t="str">
            <v>TKER</v>
          </cell>
          <cell r="D426">
            <v>1.0930817228491501</v>
          </cell>
          <cell r="E426">
            <v>1.3845636984571901</v>
          </cell>
          <cell r="F426">
            <v>1.82178666186924</v>
          </cell>
          <cell r="G426">
            <v>2.5504916008893299</v>
          </cell>
          <cell r="H426">
            <v>2.1206333943012199</v>
          </cell>
          <cell r="I426">
            <v>1.6907751877131001</v>
          </cell>
        </row>
        <row r="427">
          <cell r="A427" t="str">
            <v>TPAVDKEREXT</v>
          </cell>
          <cell r="B427" t="str">
            <v>VAR_ncap</v>
          </cell>
          <cell r="C427" t="str">
            <v>-</v>
          </cell>
          <cell r="D427">
            <v>14.714262017304801</v>
          </cell>
          <cell r="E427">
            <v>15.297395815698399</v>
          </cell>
          <cell r="F427">
            <v>14.0746415991196</v>
          </cell>
          <cell r="G427">
            <v>14.9626054864317</v>
          </cell>
          <cell r="H427">
            <v>15.9536060179098</v>
          </cell>
          <cell r="I427">
            <v>16.057394326652101</v>
          </cell>
        </row>
        <row r="428">
          <cell r="A428" t="str">
            <v>TPAVDKEREXT</v>
          </cell>
          <cell r="B428" t="str">
            <v>VAR_cap</v>
          </cell>
          <cell r="C428" t="str">
            <v>-</v>
          </cell>
          <cell r="D428">
            <v>15.80734374015395</v>
          </cell>
          <cell r="E428">
            <v>31.104739555852348</v>
          </cell>
          <cell r="F428">
            <v>43.282907986505762</v>
          </cell>
          <cell r="G428">
            <v>50.743034758239737</v>
          </cell>
          <cell r="H428">
            <v>51.420190388177375</v>
          </cell>
          <cell r="I428">
            <v>39.332889220970692</v>
          </cell>
        </row>
        <row r="429">
          <cell r="A429" t="str">
            <v>T_C-ICE-GSL-S1</v>
          </cell>
          <cell r="B429" t="str">
            <v>VAR_fout</v>
          </cell>
          <cell r="C429" t="str">
            <v>CO2_T</v>
          </cell>
          <cell r="D429">
            <v>36.346454362150126</v>
          </cell>
          <cell r="E429">
            <v>40.603780195545433</v>
          </cell>
          <cell r="F429">
            <v>28.482028791259701</v>
          </cell>
          <cell r="G429">
            <v>21.639256798092276</v>
          </cell>
          <cell r="H429">
            <v>5.7251514892754998E-2</v>
          </cell>
          <cell r="I429">
            <v>5.0690946234001402E-3</v>
          </cell>
        </row>
        <row r="430">
          <cell r="A430" t="str">
            <v>T_C-ICE-GSL-S1</v>
          </cell>
          <cell r="B430" t="str">
            <v>VAR_fout</v>
          </cell>
          <cell r="C430" t="str">
            <v>TPCAR</v>
          </cell>
          <cell r="D430">
            <v>0.33676650468710911</v>
          </cell>
          <cell r="E430">
            <v>0.37202675863588697</v>
          </cell>
          <cell r="F430">
            <v>0.26097051124762771</v>
          </cell>
          <cell r="G430">
            <v>0.20038575925514257</v>
          </cell>
          <cell r="H430">
            <v>4.6748644185416521E-4</v>
          </cell>
          <cell r="I430">
            <v>4.314651296127738E-5</v>
          </cell>
        </row>
        <row r="431">
          <cell r="A431" t="str">
            <v>T_C-ICE-GSL-S1</v>
          </cell>
          <cell r="B431" t="str">
            <v>VAR_fin</v>
          </cell>
          <cell r="C431" t="str">
            <v>TGSL</v>
          </cell>
          <cell r="D431">
            <v>0.49249938160095108</v>
          </cell>
          <cell r="E431">
            <v>0.55018672351687614</v>
          </cell>
          <cell r="F431">
            <v>0.38593534947506397</v>
          </cell>
          <cell r="G431">
            <v>0.2932148617627689</v>
          </cell>
          <cell r="H431">
            <v>7.7576578445467405E-4</v>
          </cell>
          <cell r="I431">
            <v>6.8686919016262003E-5</v>
          </cell>
        </row>
        <row r="432">
          <cell r="A432" t="str">
            <v>T_C-ICE-GSL-S1</v>
          </cell>
          <cell r="B432" t="str">
            <v>VAR_ncap</v>
          </cell>
          <cell r="C432" t="str">
            <v>-</v>
          </cell>
          <cell r="E432">
            <v>3.2897533295811E-6</v>
          </cell>
          <cell r="F432">
            <v>3.7433233649863501E-4</v>
          </cell>
          <cell r="G432">
            <v>4.3368356030541097E-5</v>
          </cell>
        </row>
        <row r="433">
          <cell r="A433" t="str">
            <v>T_C-ICE-GSL-S1</v>
          </cell>
          <cell r="B433" t="str">
            <v>VAR_cap</v>
          </cell>
          <cell r="C433" t="str">
            <v>-</v>
          </cell>
          <cell r="D433">
            <v>3.654194403933074E-2</v>
          </cell>
          <cell r="E433">
            <v>3.9745775047318598E-2</v>
          </cell>
          <cell r="F433">
            <v>3.965081053596383E-2</v>
          </cell>
          <cell r="G433">
            <v>3.0446549034342459E-2</v>
          </cell>
          <cell r="H433">
            <v>6.9373362537185576E-5</v>
          </cell>
          <cell r="I433">
            <v>6.3042374504960122E-6</v>
          </cell>
        </row>
        <row r="434">
          <cell r="A434" t="str">
            <v>V2G</v>
          </cell>
          <cell r="B434" t="str">
            <v>VAR_fout</v>
          </cell>
          <cell r="C434" t="str">
            <v>ELC35</v>
          </cell>
          <cell r="G434">
            <v>1.3844109537942864E-2</v>
          </cell>
          <cell r="H434">
            <v>1.6513700306812129</v>
          </cell>
          <cell r="I434">
            <v>8.2705216970215627</v>
          </cell>
        </row>
        <row r="435">
          <cell r="A435" t="str">
            <v>V2G</v>
          </cell>
          <cell r="B435" t="str">
            <v>VAR_fin</v>
          </cell>
          <cell r="C435" t="str">
            <v>T-ELC-Bus_c_BatSTGout_S1</v>
          </cell>
          <cell r="G435">
            <v>1.6843141912963193E-4</v>
          </cell>
          <cell r="H435">
            <v>1.6064716226791057E-3</v>
          </cell>
          <cell r="I435">
            <v>4.1906236086861591E-4</v>
          </cell>
        </row>
        <row r="436">
          <cell r="A436" t="str">
            <v>V2G</v>
          </cell>
          <cell r="B436" t="str">
            <v>VAR_fin</v>
          </cell>
          <cell r="C436" t="str">
            <v>T-ELC-Bus_c_BatSTGout_S2</v>
          </cell>
          <cell r="G436">
            <v>1.0950068027195721E-4</v>
          </cell>
          <cell r="H436">
            <v>2.4229471802933189E-3</v>
          </cell>
          <cell r="I436">
            <v>4.6404137352244268E-4</v>
          </cell>
        </row>
        <row r="437">
          <cell r="A437" t="str">
            <v>V2G</v>
          </cell>
          <cell r="B437" t="str">
            <v>VAR_fin</v>
          </cell>
          <cell r="C437" t="str">
            <v>T-ELC-Bus_c_BatSTGout_S3</v>
          </cell>
          <cell r="G437">
            <v>5.1278822369209168E-5</v>
          </cell>
          <cell r="H437">
            <v>2.011374692821529E-4</v>
          </cell>
          <cell r="I437">
            <v>2.5405915630011646E-4</v>
          </cell>
        </row>
        <row r="438">
          <cell r="A438" t="str">
            <v>V2G</v>
          </cell>
          <cell r="B438" t="str">
            <v>VAR_fin</v>
          </cell>
          <cell r="C438" t="str">
            <v>T-ELC-Bus_c_BatSTGout_S4</v>
          </cell>
          <cell r="G438">
            <v>9.8635380702774772E-5</v>
          </cell>
          <cell r="H438">
            <v>1.6612057595717165E-4</v>
          </cell>
          <cell r="I438">
            <v>8.8240114725725958E-5</v>
          </cell>
        </row>
        <row r="439">
          <cell r="A439" t="str">
            <v>V2G</v>
          </cell>
          <cell r="B439" t="str">
            <v>VAR_fin</v>
          </cell>
          <cell r="C439" t="str">
            <v>T-ELC-car-BatSTGOut_S1</v>
          </cell>
          <cell r="G439">
            <v>1.3217978205547938E-3</v>
          </cell>
          <cell r="H439">
            <v>0.54712790823107693</v>
          </cell>
          <cell r="I439">
            <v>2.5944165126956604</v>
          </cell>
        </row>
        <row r="440">
          <cell r="A440" t="str">
            <v>V2G</v>
          </cell>
          <cell r="B440" t="str">
            <v>VAR_fin</v>
          </cell>
          <cell r="C440" t="str">
            <v>T-ELC-car-BatSTGOut_S2</v>
          </cell>
          <cell r="G440">
            <v>9.3763217465789544E-4</v>
          </cell>
          <cell r="H440">
            <v>0.22831028000209244</v>
          </cell>
          <cell r="I440">
            <v>1.3973676195491038</v>
          </cell>
        </row>
        <row r="441">
          <cell r="A441" t="str">
            <v>V2G</v>
          </cell>
          <cell r="B441" t="str">
            <v>VAR_fin</v>
          </cell>
          <cell r="C441" t="str">
            <v>T-ELC-car-BatSTGOut_S3</v>
          </cell>
          <cell r="G441">
            <v>1.7890592838720304E-3</v>
          </cell>
          <cell r="H441">
            <v>0.31342659366523912</v>
          </cell>
          <cell r="I441">
            <v>1.3136265299750514</v>
          </cell>
        </row>
        <row r="442">
          <cell r="A442" t="str">
            <v>V2G</v>
          </cell>
          <cell r="B442" t="str">
            <v>VAR_fin</v>
          </cell>
          <cell r="C442" t="str">
            <v>T-ELC-car-BatSTGOut_S4</v>
          </cell>
          <cell r="G442">
            <v>9.1950383773292405E-4</v>
          </cell>
          <cell r="H442">
            <v>0.23743200139994725</v>
          </cell>
          <cell r="I442">
            <v>1.3291502825857686</v>
          </cell>
        </row>
        <row r="443">
          <cell r="A443" t="str">
            <v>V2G</v>
          </cell>
          <cell r="B443" t="str">
            <v>VAR_fin</v>
          </cell>
          <cell r="C443" t="str">
            <v>T-ELC-car-PlgSTGOut_S1</v>
          </cell>
          <cell r="G443">
            <v>3.9809596920053531E-4</v>
          </cell>
          <cell r="H443">
            <v>6.0900659261563499E-4</v>
          </cell>
          <cell r="I443">
            <v>5.9823186140368532E-4</v>
          </cell>
        </row>
        <row r="444">
          <cell r="A444" t="str">
            <v>V2G</v>
          </cell>
          <cell r="B444" t="str">
            <v>VAR_fin</v>
          </cell>
          <cell r="C444" t="str">
            <v>T-ELC-car-PlgSTGOut_S2</v>
          </cell>
          <cell r="G444">
            <v>5.2133593599007652E-5</v>
          </cell>
          <cell r="H444">
            <v>1.3625090391126775E-4</v>
          </cell>
          <cell r="I444">
            <v>1.3949544352872715E-4</v>
          </cell>
        </row>
        <row r="445">
          <cell r="A445" t="str">
            <v>V2G</v>
          </cell>
          <cell r="B445" t="str">
            <v>VAR_fin</v>
          </cell>
          <cell r="C445" t="str">
            <v>T-ELC-car-PlgSTGOut_S3</v>
          </cell>
          <cell r="G445">
            <v>1.6302020888867904E-3</v>
          </cell>
          <cell r="H445">
            <v>0.28111444842795869</v>
          </cell>
          <cell r="I445">
            <v>1.6102406325538401</v>
          </cell>
        </row>
        <row r="446">
          <cell r="A446" t="str">
            <v>V2G</v>
          </cell>
          <cell r="B446" t="str">
            <v>VAR_fin</v>
          </cell>
          <cell r="C446" t="str">
            <v>T-ELC-TWSTGout_S1</v>
          </cell>
          <cell r="G446">
            <v>3.8064709870244841E-4</v>
          </cell>
          <cell r="H446">
            <v>1.3756197158190278E-3</v>
          </cell>
          <cell r="I446">
            <v>3.1800852995350442E-4</v>
          </cell>
        </row>
        <row r="447">
          <cell r="A447" t="str">
            <v>V2G</v>
          </cell>
          <cell r="B447" t="str">
            <v>VAR_fin</v>
          </cell>
          <cell r="C447" t="str">
            <v>T-ELC-car-PlgSTGOut_S4</v>
          </cell>
          <cell r="G447">
            <v>3.866962956600981E-5</v>
          </cell>
          <cell r="H447">
            <v>6.4289841763827535E-3</v>
          </cell>
          <cell r="I447">
            <v>5.6391650085121751E-3</v>
          </cell>
        </row>
        <row r="448">
          <cell r="A448" t="str">
            <v>V2G</v>
          </cell>
          <cell r="B448" t="str">
            <v>VAR_fin</v>
          </cell>
          <cell r="C448" t="str">
            <v>T-ELC-TWSTGout_S2</v>
          </cell>
          <cell r="G448">
            <v>9.6354945962036777E-4</v>
          </cell>
          <cell r="H448">
            <v>1.6692662693574001E-3</v>
          </cell>
          <cell r="I448">
            <v>9.8387054365588829E-4</v>
          </cell>
        </row>
        <row r="449">
          <cell r="A449" t="str">
            <v>V2G</v>
          </cell>
          <cell r="B449" t="str">
            <v>VAR_fin</v>
          </cell>
          <cell r="C449" t="str">
            <v>T-ELC-TWSTGout_S3</v>
          </cell>
          <cell r="G449">
            <v>1.3379468096902643E-3</v>
          </cell>
          <cell r="H449">
            <v>2.9692762056039179E-3</v>
          </cell>
          <cell r="I449">
            <v>1.7204648550276879E-3</v>
          </cell>
        </row>
        <row r="450">
          <cell r="A450" t="str">
            <v>V2G</v>
          </cell>
          <cell r="B450" t="str">
            <v>VAR_fin</v>
          </cell>
          <cell r="C450" t="str">
            <v>T-ELC-TWSTGout_S4</v>
          </cell>
          <cell r="G450">
            <v>1.3733618825422869E-3</v>
          </cell>
          <cell r="H450">
            <v>3.4511258478963436E-3</v>
          </cell>
          <cell r="I450">
            <v>2.7488631958755517E-3</v>
          </cell>
        </row>
        <row r="451">
          <cell r="A451" t="str">
            <v>V2G</v>
          </cell>
          <cell r="B451" t="str">
            <v>VAR_fin</v>
          </cell>
          <cell r="C451" t="str">
            <v>T-ELC-Bus_u_BatSTGout_S1</v>
          </cell>
          <cell r="G451">
            <v>4.2066093401879276E-5</v>
          </cell>
          <cell r="H451">
            <v>7.1070833732483424E-5</v>
          </cell>
          <cell r="I451">
            <v>5.0052774052831002E-5</v>
          </cell>
        </row>
        <row r="452">
          <cell r="A452" t="str">
            <v>V2G</v>
          </cell>
          <cell r="B452" t="str">
            <v>VAR_fin</v>
          </cell>
          <cell r="C452" t="str">
            <v>T-ELC-Bus_u_BatSTGout_S2</v>
          </cell>
          <cell r="G452">
            <v>4.7822175348830756E-5</v>
          </cell>
          <cell r="H452">
            <v>5.5621134773505203E-5</v>
          </cell>
          <cell r="I452">
            <v>4.2280729728641142E-5</v>
          </cell>
        </row>
        <row r="453">
          <cell r="A453" t="str">
            <v>V2G</v>
          </cell>
          <cell r="B453" t="str">
            <v>VAR_fin</v>
          </cell>
          <cell r="C453" t="str">
            <v>T-ELC-Bus_u_BatSTGout_S3</v>
          </cell>
          <cell r="G453">
            <v>5.4479947395596603E-5</v>
          </cell>
          <cell r="H453">
            <v>2.9718246964084002E-5</v>
          </cell>
          <cell r="I453">
            <v>2.4273208455520338E-5</v>
          </cell>
        </row>
        <row r="454">
          <cell r="A454" t="str">
            <v>V2G</v>
          </cell>
          <cell r="B454" t="str">
            <v>VAR_fin</v>
          </cell>
          <cell r="C454" t="str">
            <v>T-ELC-Bus_u_BatSTGout_S4</v>
          </cell>
          <cell r="G454">
            <v>5.7802932585378543E-5</v>
          </cell>
          <cell r="H454">
            <v>7.8417189867348397E-5</v>
          </cell>
          <cell r="I454">
            <v>5.5729415838598115E-5</v>
          </cell>
        </row>
        <row r="455">
          <cell r="A455" t="str">
            <v>V2G</v>
          </cell>
          <cell r="B455" t="str">
            <v>VAR_fin</v>
          </cell>
          <cell r="C455" t="str">
            <v>T-ELC-LGV_BatSTGout</v>
          </cell>
          <cell r="G455">
            <v>2.039448502642237E-4</v>
          </cell>
          <cell r="H455">
            <v>2.4849478152857854E-4</v>
          </cell>
          <cell r="I455">
            <v>1.4113371951146876E-4</v>
          </cell>
        </row>
        <row r="456">
          <cell r="A456" t="str">
            <v>V2G</v>
          </cell>
          <cell r="B456" t="str">
            <v>VAR_fin</v>
          </cell>
          <cell r="C456" t="str">
            <v>T-ELC-HGV_BatSTGout</v>
          </cell>
          <cell r="G456">
            <v>1.8989655807243272E-3</v>
          </cell>
          <cell r="H456">
            <v>2.2462356090669818E-2</v>
          </cell>
          <cell r="I456">
            <v>1.2057354450727828E-2</v>
          </cell>
        </row>
        <row r="457">
          <cell r="A457" t="str">
            <v>V2G</v>
          </cell>
          <cell r="B457" t="str">
            <v>VAR_ncap</v>
          </cell>
          <cell r="C457" t="str">
            <v>-</v>
          </cell>
          <cell r="G457">
            <v>1.4387568513307199E-3</v>
          </cell>
          <cell r="H457">
            <v>1.0375760523620801</v>
          </cell>
          <cell r="I457">
            <v>0.68588169587049197</v>
          </cell>
        </row>
        <row r="458">
          <cell r="A458" t="str">
            <v>V2G</v>
          </cell>
          <cell r="B458" t="str">
            <v>VAR_cap</v>
          </cell>
          <cell r="C458" t="str">
            <v>-</v>
          </cell>
          <cell r="G458">
            <v>1.4387568513307199E-3</v>
          </cell>
          <cell r="H458">
            <v>1.2668063348924494</v>
          </cell>
          <cell r="I458">
            <v>1.5354323177785183</v>
          </cell>
        </row>
        <row r="459">
          <cell r="A459" t="str">
            <v>TPSHPELCEXT</v>
          </cell>
          <cell r="B459" t="str">
            <v>VAR_fout</v>
          </cell>
          <cell r="C459" t="str">
            <v>TPSHP</v>
          </cell>
          <cell r="E459">
            <v>2.2067431380436702</v>
          </cell>
          <cell r="F459">
            <v>2.2067415775935499</v>
          </cell>
          <cell r="G459">
            <v>2.2067400668861201</v>
          </cell>
        </row>
        <row r="460">
          <cell r="A460" t="str">
            <v>TPSHPELCEXT</v>
          </cell>
          <cell r="B460" t="str">
            <v>VAR_fin</v>
          </cell>
          <cell r="C460" t="str">
            <v>TELC</v>
          </cell>
          <cell r="E460">
            <v>0.89436285770932278</v>
          </cell>
          <cell r="F460">
            <v>0.89436222528020182</v>
          </cell>
          <cell r="G460">
            <v>0.8943616130111145</v>
          </cell>
        </row>
        <row r="461">
          <cell r="A461" t="str">
            <v>TPSHPELCEXT</v>
          </cell>
          <cell r="B461" t="str">
            <v>VAR_ncap</v>
          </cell>
          <cell r="C461" t="str">
            <v>-</v>
          </cell>
          <cell r="D461">
            <v>5.0632037253341197E-6</v>
          </cell>
          <cell r="E461">
            <v>2.2067382001098701</v>
          </cell>
          <cell r="F461">
            <v>7.6649318150710298E-7</v>
          </cell>
          <cell r="G461">
            <v>7.3956607226222895E-7</v>
          </cell>
        </row>
        <row r="462">
          <cell r="A462" t="str">
            <v>TPSHPELCEXT</v>
          </cell>
          <cell r="B462" t="str">
            <v>VAR_cap</v>
          </cell>
          <cell r="C462" t="str">
            <v>-</v>
          </cell>
          <cell r="D462">
            <v>5.0632037253341197E-6</v>
          </cell>
          <cell r="E462">
            <v>2.2067432633136002</v>
          </cell>
          <cell r="F462">
            <v>2.2067421153682618</v>
          </cell>
          <cell r="G462">
            <v>2.2067403069993312</v>
          </cell>
          <cell r="H462">
            <v>8.198899337230614E-10</v>
          </cell>
          <cell r="I462">
            <v>-1.0742033379390363E-9</v>
          </cell>
        </row>
        <row r="463">
          <cell r="A463" t="str">
            <v>TFLGV-ICEGSL</v>
          </cell>
          <cell r="B463" t="str">
            <v>VAR_fout</v>
          </cell>
          <cell r="C463" t="str">
            <v>CO2_T</v>
          </cell>
          <cell r="D463">
            <v>26.869159400054308</v>
          </cell>
          <cell r="E463">
            <v>42.577284380305528</v>
          </cell>
          <cell r="F463">
            <v>68.561667399955752</v>
          </cell>
          <cell r="G463">
            <v>100.99534882721218</v>
          </cell>
          <cell r="H463">
            <v>10.584026340394887</v>
          </cell>
          <cell r="I463">
            <v>0.12954697975440471</v>
          </cell>
        </row>
        <row r="464">
          <cell r="A464" t="str">
            <v>TFLGV-ICEGSL</v>
          </cell>
          <cell r="B464" t="str">
            <v>VAR_fout</v>
          </cell>
          <cell r="C464" t="str">
            <v>TFLGV</v>
          </cell>
          <cell r="D464">
            <v>0.1278759408542649</v>
          </cell>
          <cell r="E464">
            <v>0.20263418806991604</v>
          </cell>
          <cell r="F464">
            <v>0.32629929335596608</v>
          </cell>
          <cell r="G464">
            <v>0.48065795661468769</v>
          </cell>
          <cell r="H464">
            <v>5.0371591688185863E-2</v>
          </cell>
          <cell r="I464">
            <v>6.1654113082858209E-4</v>
          </cell>
        </row>
        <row r="465">
          <cell r="A465" t="str">
            <v>TFLGV-ICEGSL</v>
          </cell>
          <cell r="B465" t="str">
            <v>VAR_fin</v>
          </cell>
          <cell r="C465" t="str">
            <v>TGSL</v>
          </cell>
          <cell r="D465">
            <v>0.36408075067824242</v>
          </cell>
          <cell r="E465">
            <v>0.5769279726328651</v>
          </cell>
          <cell r="F465">
            <v>0.92901988346823361</v>
          </cell>
          <cell r="G465">
            <v>1.3685006616153417</v>
          </cell>
          <cell r="H465">
            <v>0.14341499106226147</v>
          </cell>
          <cell r="I465">
            <v>1.7553791294634788E-3</v>
          </cell>
        </row>
        <row r="466">
          <cell r="A466" t="str">
            <v>TFLGV-ICEGSL</v>
          </cell>
          <cell r="B466" t="str">
            <v>VAR_ncap</v>
          </cell>
          <cell r="C466" t="str">
            <v>-</v>
          </cell>
          <cell r="E466">
            <v>3.7339931090357902E-6</v>
          </cell>
          <cell r="F466">
            <v>1.23790851273122E-2</v>
          </cell>
          <cell r="G466">
            <v>2.7477115420934301E-2</v>
          </cell>
          <cell r="H466">
            <v>5.3813795856624602E-5</v>
          </cell>
          <cell r="I466">
            <v>1.7074481343938401E-5</v>
          </cell>
        </row>
        <row r="467">
          <cell r="A467" t="str">
            <v>TFLGV-ICEGSL</v>
          </cell>
          <cell r="B467" t="str">
            <v>VAR_cap</v>
          </cell>
          <cell r="C467" t="str">
            <v>-</v>
          </cell>
          <cell r="D467">
            <v>1.2435E-2</v>
          </cell>
          <cell r="E467">
            <v>1.4125733993109036E-2</v>
          </cell>
          <cell r="F467">
            <v>2.65048191204212E-2</v>
          </cell>
          <cell r="G467">
            <v>4.7559123597133733E-2</v>
          </cell>
          <cell r="H467">
            <v>5.0095850301717527E-3</v>
          </cell>
          <cell r="I467">
            <v>5.9673697811381069E-5</v>
          </cell>
        </row>
        <row r="468">
          <cell r="A468" t="str">
            <v>T_C-ICE-GSL-S2</v>
          </cell>
          <cell r="B468" t="str">
            <v>VAR_fout</v>
          </cell>
          <cell r="C468" t="str">
            <v>CO2_T</v>
          </cell>
          <cell r="D468">
            <v>275.260776912121</v>
          </cell>
          <cell r="E468">
            <v>391.63310791698439</v>
          </cell>
          <cell r="F468">
            <v>361.3272274394663</v>
          </cell>
          <cell r="G468">
            <v>302.94937633487825</v>
          </cell>
          <cell r="H468">
            <v>5.90296306248074E-2</v>
          </cell>
          <cell r="I468">
            <v>7.0922506448899102E-3</v>
          </cell>
        </row>
        <row r="469">
          <cell r="A469" t="str">
            <v>T_C-ICE-GSL-S2</v>
          </cell>
          <cell r="B469" t="str">
            <v>VAR_fout</v>
          </cell>
          <cell r="C469" t="str">
            <v>TPCAR</v>
          </cell>
          <cell r="D469">
            <v>2.2602713643290859</v>
          </cell>
          <cell r="E469">
            <v>3.2076679966762733</v>
          </cell>
          <cell r="F469">
            <v>2.9845284611804814</v>
          </cell>
          <cell r="G469">
            <v>2.5015251260857716</v>
          </cell>
          <cell r="H469">
            <v>4.1041562757858688E-4</v>
          </cell>
          <cell r="I469">
            <v>4.8487066070277191E-5</v>
          </cell>
        </row>
        <row r="470">
          <cell r="A470" t="str">
            <v>T_C-ICE-GSL-S2</v>
          </cell>
          <cell r="B470" t="str">
            <v>VAR_fin</v>
          </cell>
          <cell r="C470" t="str">
            <v>TGSL</v>
          </cell>
          <cell r="D470">
            <v>3.7298208253674909</v>
          </cell>
          <cell r="E470">
            <v>5.3066816790919393</v>
          </cell>
          <cell r="F470">
            <v>4.8960328921336806</v>
          </cell>
          <cell r="G470">
            <v>4.1050050993885812</v>
          </cell>
          <cell r="H470">
            <v>7.9985949356107535E-4</v>
          </cell>
          <cell r="I470">
            <v>9.6100957247830811E-5</v>
          </cell>
        </row>
        <row r="471">
          <cell r="A471" t="str">
            <v>T_C-ICE-GSL-S2</v>
          </cell>
          <cell r="B471" t="str">
            <v>VAR_ncap</v>
          </cell>
          <cell r="C471" t="str">
            <v>-</v>
          </cell>
          <cell r="E471">
            <v>2.99560303677986E-6</v>
          </cell>
          <cell r="F471">
            <v>1.88154276455448E-4</v>
          </cell>
          <cell r="G471">
            <v>2.1249663985939801E-5</v>
          </cell>
        </row>
        <row r="472">
          <cell r="A472" t="str">
            <v>T_C-ICE-GSL-S2</v>
          </cell>
          <cell r="B472" t="str">
            <v>VAR_cap</v>
          </cell>
          <cell r="C472" t="str">
            <v>-</v>
          </cell>
          <cell r="D472">
            <v>0.21743113976034806</v>
          </cell>
          <cell r="E472">
            <v>0.24337507340467496</v>
          </cell>
          <cell r="F472">
            <v>0.24021681311952425</v>
          </cell>
          <cell r="G472">
            <v>0.18979974673256481</v>
          </cell>
          <cell r="H472">
            <v>3.9996285250858397E-5</v>
          </cell>
          <cell r="I472">
            <v>4.7325798162597764E-6</v>
          </cell>
        </row>
        <row r="473">
          <cell r="A473" t="str">
            <v>T_C-ICE-DSL-S1</v>
          </cell>
          <cell r="B473" t="str">
            <v>VAR_fout</v>
          </cell>
          <cell r="C473" t="str">
            <v>CO2_T</v>
          </cell>
          <cell r="D473">
            <v>0.37999881302152472</v>
          </cell>
          <cell r="E473">
            <v>0.42909928517121704</v>
          </cell>
          <cell r="F473">
            <v>0.31529602654978262</v>
          </cell>
          <cell r="G473">
            <v>0.22548202544035917</v>
          </cell>
          <cell r="H473">
            <v>1.3275013097171721E-2</v>
          </cell>
          <cell r="I473">
            <v>2.5286203571941702E-3</v>
          </cell>
        </row>
        <row r="474">
          <cell r="A474" t="str">
            <v>T_C-ICE-DSL-S1</v>
          </cell>
          <cell r="B474" t="str">
            <v>VAR_fout</v>
          </cell>
          <cell r="C474" t="str">
            <v>TPCAR</v>
          </cell>
          <cell r="D474">
            <v>3.88799195983365E-3</v>
          </cell>
          <cell r="E474">
            <v>4.4755408169036602E-3</v>
          </cell>
          <cell r="F474">
            <v>3.2976402465264188E-3</v>
          </cell>
          <cell r="G474">
            <v>2.4213975186628657E-3</v>
          </cell>
          <cell r="H474">
            <v>1.1859241323151592E-4</v>
          </cell>
          <cell r="I474">
            <v>2.246703708072259E-5</v>
          </cell>
        </row>
        <row r="475">
          <cell r="A475" t="str">
            <v>T_C-ICE-DSL-S1</v>
          </cell>
          <cell r="B475" t="str">
            <v>VAR_fin</v>
          </cell>
          <cell r="C475" t="str">
            <v>TDSL</v>
          </cell>
          <cell r="D475">
            <v>5.1841584313987105E-3</v>
          </cell>
          <cell r="E475">
            <v>5.8540148045186629E-3</v>
          </cell>
          <cell r="F475">
            <v>4.3014464740761642E-3</v>
          </cell>
          <cell r="G475">
            <v>3.0761531437975306E-3</v>
          </cell>
          <cell r="H475">
            <v>1.8110522642799065E-4</v>
          </cell>
          <cell r="I475">
            <v>3.449686708314008E-5</v>
          </cell>
        </row>
        <row r="476">
          <cell r="A476" t="str">
            <v>T_C-ICE-DSL-S1</v>
          </cell>
          <cell r="B476" t="str">
            <v>VAR_ncap</v>
          </cell>
          <cell r="C476" t="str">
            <v>-</v>
          </cell>
          <cell r="E476">
            <v>4.7992263836727299E-6</v>
          </cell>
          <cell r="F476">
            <v>2.0356724763390599E-5</v>
          </cell>
          <cell r="G476">
            <v>1.10310414579905E-5</v>
          </cell>
        </row>
        <row r="477">
          <cell r="A477" t="str">
            <v>T_C-ICE-DSL-S1</v>
          </cell>
          <cell r="B477" t="str">
            <v>VAR_cap</v>
          </cell>
          <cell r="C477" t="str">
            <v>-</v>
          </cell>
          <cell r="D477">
            <v>4.4475777335257544E-4</v>
          </cell>
          <cell r="E477">
            <v>4.7764644758952016E-4</v>
          </cell>
          <cell r="F477">
            <v>4.9425802515998241E-4</v>
          </cell>
          <cell r="G477">
            <v>3.6299119049311353E-4</v>
          </cell>
          <cell r="H477">
            <v>1.6811027846868477E-5</v>
          </cell>
          <cell r="I477">
            <v>3.1888922999882416E-6</v>
          </cell>
        </row>
        <row r="478">
          <cell r="A478" t="str">
            <v>T_C-ICE-GSL-S3</v>
          </cell>
          <cell r="B478" t="str">
            <v>VAR_fout</v>
          </cell>
          <cell r="C478" t="str">
            <v>CO2_T</v>
          </cell>
          <cell r="D478">
            <v>274.41303343453541</v>
          </cell>
          <cell r="E478">
            <v>423.60690468141229</v>
          </cell>
          <cell r="F478">
            <v>417.50510330375647</v>
          </cell>
          <cell r="G478">
            <v>336.28481147483382</v>
          </cell>
          <cell r="H478">
            <v>7.3648964342071702E-2</v>
          </cell>
          <cell r="I478">
            <v>8.3975729860394505E-3</v>
          </cell>
        </row>
        <row r="479">
          <cell r="A479" t="str">
            <v>T_C-ICE-GSL-S3</v>
          </cell>
          <cell r="B479" t="str">
            <v>VAR_fout</v>
          </cell>
          <cell r="C479" t="str">
            <v>TPCAR</v>
          </cell>
          <cell r="D479">
            <v>1.9195661708213503</v>
          </cell>
          <cell r="E479">
            <v>2.961962858980141</v>
          </cell>
          <cell r="F479">
            <v>2.9190926478365653</v>
          </cell>
          <cell r="G479">
            <v>2.3707192406192075</v>
          </cell>
          <cell r="H479">
            <v>4.6652698430306455E-4</v>
          </cell>
          <cell r="I479">
            <v>5.3361205384264967E-5</v>
          </cell>
        </row>
        <row r="480">
          <cell r="A480" t="str">
            <v>T_C-ICE-GSL-S3</v>
          </cell>
          <cell r="B480" t="str">
            <v>VAR_fin</v>
          </cell>
          <cell r="C480" t="str">
            <v>TGSL</v>
          </cell>
          <cell r="D480">
            <v>3.7183337863758155</v>
          </cell>
          <cell r="E480">
            <v>5.7399309577427111</v>
          </cell>
          <cell r="F480">
            <v>5.657250722273119</v>
          </cell>
          <cell r="G480">
            <v>4.5567047625316262</v>
          </cell>
          <cell r="H480">
            <v>9.9795344636953594E-4</v>
          </cell>
          <cell r="I480">
            <v>1.1378825184335309E-4</v>
          </cell>
        </row>
        <row r="481">
          <cell r="A481" t="str">
            <v>T_C-ICE-GSL-S3</v>
          </cell>
          <cell r="B481" t="str">
            <v>VAR_ncap</v>
          </cell>
          <cell r="C481" t="str">
            <v>-</v>
          </cell>
          <cell r="E481">
            <v>2.5273624680608601E-6</v>
          </cell>
          <cell r="F481">
            <v>2.0209543039510799E-4</v>
          </cell>
          <cell r="G481">
            <v>1.7223444499213601E-5</v>
          </cell>
        </row>
        <row r="482">
          <cell r="A482" t="str">
            <v>T_C-ICE-GSL-S3</v>
          </cell>
          <cell r="B482" t="str">
            <v>VAR_cap</v>
          </cell>
          <cell r="C482" t="str">
            <v>-</v>
          </cell>
          <cell r="D482">
            <v>0.18201279563358377</v>
          </cell>
          <cell r="E482">
            <v>0.20365638920752221</v>
          </cell>
          <cell r="F482">
            <v>0.2007214432923346</v>
          </cell>
          <cell r="G482">
            <v>0.16301037590328707</v>
          </cell>
          <cell r="H482">
            <v>3.9343799105750903E-5</v>
          </cell>
          <cell r="I482">
            <v>4.6536743961073799E-6</v>
          </cell>
        </row>
        <row r="483">
          <cell r="A483" t="str">
            <v>T_C-ICE-DSL-S2</v>
          </cell>
          <cell r="B483" t="str">
            <v>VAR_fout</v>
          </cell>
          <cell r="C483" t="str">
            <v>CO2_T</v>
          </cell>
          <cell r="D483">
            <v>89.512168105468277</v>
          </cell>
          <cell r="E483">
            <v>94.012743518505815</v>
          </cell>
          <cell r="F483">
            <v>69.624162846873475</v>
          </cell>
          <cell r="G483">
            <v>60.722944847648861</v>
          </cell>
          <cell r="H483">
            <v>1.6911619262104889E-2</v>
          </cell>
          <cell r="I483">
            <v>3.3154850786032298E-3</v>
          </cell>
        </row>
        <row r="484">
          <cell r="A484" t="str">
            <v>T_C-ICE-DSL-S2</v>
          </cell>
          <cell r="B484" t="str">
            <v>VAR_fout</v>
          </cell>
          <cell r="C484" t="str">
            <v>TPCAR</v>
          </cell>
          <cell r="D484">
            <v>0.85054151372051323</v>
          </cell>
          <cell r="E484">
            <v>0.9027005444327123</v>
          </cell>
          <cell r="F484">
            <v>0.67617248904103378</v>
          </cell>
          <cell r="G484">
            <v>0.63211479485827615</v>
          </cell>
          <cell r="H484">
            <v>1.2164553964043473E-4</v>
          </cell>
          <cell r="I484">
            <v>2.3639255896852318E-5</v>
          </cell>
        </row>
        <row r="485">
          <cell r="A485" t="str">
            <v>T_C-ICE-DSL-S2</v>
          </cell>
          <cell r="B485" t="str">
            <v>VAR_fin</v>
          </cell>
          <cell r="C485" t="str">
            <v>TDSL</v>
          </cell>
          <cell r="D485">
            <v>1.2211755539627356</v>
          </cell>
          <cell r="E485">
            <v>1.2825749456822104</v>
          </cell>
          <cell r="F485">
            <v>0.94985215343619989</v>
          </cell>
          <cell r="G485">
            <v>0.82841671006342044</v>
          </cell>
          <cell r="H485">
            <v>2.3071786169310865E-4</v>
          </cell>
          <cell r="I485">
            <v>4.5231720035514713E-5</v>
          </cell>
        </row>
        <row r="486">
          <cell r="A486" t="str">
            <v>T_C-ICE-DSL-S2</v>
          </cell>
          <cell r="B486" t="str">
            <v>VAR_ncap</v>
          </cell>
          <cell r="C486" t="str">
            <v>-</v>
          </cell>
          <cell r="E486">
            <v>3.3529424354143101E-6</v>
          </cell>
          <cell r="F486">
            <v>1.25204263625993E-5</v>
          </cell>
          <cell r="G486">
            <v>6.7648361515584297E-6</v>
          </cell>
        </row>
        <row r="487">
          <cell r="A487" t="str">
            <v>T_C-ICE-DSL-S2</v>
          </cell>
          <cell r="B487" t="str">
            <v>VAR_cap</v>
          </cell>
          <cell r="C487" t="str">
            <v>-</v>
          </cell>
          <cell r="D487">
            <v>6.4551892695648316E-2</v>
          </cell>
          <cell r="E487">
            <v>6.8490133888100838E-2</v>
          </cell>
          <cell r="F487">
            <v>6.7881841146689006E-2</v>
          </cell>
          <cell r="G487">
            <v>5.1470500810625701E-2</v>
          </cell>
          <cell r="H487">
            <v>1.1122193439390621E-5</v>
          </cell>
          <cell r="I487">
            <v>2.1944808109324498E-6</v>
          </cell>
        </row>
        <row r="488">
          <cell r="A488" t="str">
            <v>T_C-ICE-GSL-S4</v>
          </cell>
          <cell r="B488" t="str">
            <v>VAR_fout</v>
          </cell>
          <cell r="C488" t="str">
            <v>CO2_T</v>
          </cell>
          <cell r="D488">
            <v>275.23100960794886</v>
          </cell>
          <cell r="E488">
            <v>323.95900282595255</v>
          </cell>
          <cell r="F488">
            <v>583.17621420019645</v>
          </cell>
          <cell r="G488">
            <v>497.9458895112536</v>
          </cell>
          <cell r="H488">
            <v>15.925973980823848</v>
          </cell>
          <cell r="I488">
            <v>4.5997767868266898E-2</v>
          </cell>
        </row>
        <row r="489">
          <cell r="A489" t="str">
            <v>T_C-ICE-GSL-S4</v>
          </cell>
          <cell r="B489" t="str">
            <v>VAR_fout</v>
          </cell>
          <cell r="C489" t="str">
            <v>TPCAR</v>
          </cell>
          <cell r="D489">
            <v>1.6944554153667537</v>
          </cell>
          <cell r="E489">
            <v>1.9797010898434129</v>
          </cell>
          <cell r="F489">
            <v>3.5062107051682352</v>
          </cell>
          <cell r="G489">
            <v>2.9992582361890143</v>
          </cell>
          <cell r="H489">
            <v>9.3837414050694401E-2</v>
          </cell>
          <cell r="I489">
            <v>2.9499591254056133E-4</v>
          </cell>
        </row>
        <row r="490">
          <cell r="A490" t="str">
            <v>T_C-ICE-GSL-S4</v>
          </cell>
          <cell r="B490" t="str">
            <v>VAR_fin</v>
          </cell>
          <cell r="C490" t="str">
            <v>TGSL</v>
          </cell>
          <cell r="D490">
            <v>3.7294174743624557</v>
          </cell>
          <cell r="E490">
            <v>4.3896883851755071</v>
          </cell>
          <cell r="F490">
            <v>7.9021167235798915</v>
          </cell>
          <cell r="G490">
            <v>6.7472342752202481</v>
          </cell>
          <cell r="H490">
            <v>0.215799105431217</v>
          </cell>
          <cell r="I490">
            <v>6.2327598737489003E-4</v>
          </cell>
        </row>
        <row r="491">
          <cell r="A491" t="str">
            <v>T_C-ICE-GSL-S4</v>
          </cell>
          <cell r="B491" t="str">
            <v>VAR_ncap</v>
          </cell>
          <cell r="C491" t="str">
            <v>-</v>
          </cell>
          <cell r="E491">
            <v>2.6438137590831799E-6</v>
          </cell>
          <cell r="F491">
            <v>0.124801086270361</v>
          </cell>
          <cell r="G491">
            <v>4.8534813054051101E-5</v>
          </cell>
        </row>
        <row r="492">
          <cell r="A492" t="str">
            <v>T_C-ICE-GSL-S4</v>
          </cell>
          <cell r="B492" t="str">
            <v>VAR_cap</v>
          </cell>
          <cell r="C492" t="str">
            <v>-</v>
          </cell>
          <cell r="D492">
            <v>0.13369258942797271</v>
          </cell>
          <cell r="E492">
            <v>0.15588304281518031</v>
          </cell>
          <cell r="F492">
            <v>0.27612140694167486</v>
          </cell>
          <cell r="G492">
            <v>0.23618084084176036</v>
          </cell>
          <cell r="H492">
            <v>1.054707609479255E-2</v>
          </cell>
          <cell r="I492">
            <v>3.2332269051008403E-5</v>
          </cell>
        </row>
        <row r="493">
          <cell r="A493" t="str">
            <v>T_C-ICE-DSL-S3</v>
          </cell>
          <cell r="B493" t="str">
            <v>VAR_fout</v>
          </cell>
          <cell r="C493" t="str">
            <v>CO2_T</v>
          </cell>
          <cell r="D493">
            <v>369.37603067317355</v>
          </cell>
          <cell r="E493">
            <v>390.44994069212993</v>
          </cell>
          <cell r="F493">
            <v>386.70400156499289</v>
          </cell>
          <cell r="G493">
            <v>295.31895816968688</v>
          </cell>
          <cell r="H493">
            <v>1.829596124019129E-2</v>
          </cell>
          <cell r="I493">
            <v>3.6705687194206601E-3</v>
          </cell>
        </row>
        <row r="494">
          <cell r="A494" t="str">
            <v>T_C-ICE-DSL-S3</v>
          </cell>
          <cell r="B494" t="str">
            <v>VAR_fout</v>
          </cell>
          <cell r="C494" t="str">
            <v>TPCAR</v>
          </cell>
          <cell r="D494">
            <v>2.6604191216686064</v>
          </cell>
          <cell r="E494">
            <v>2.836047178841246</v>
          </cell>
          <cell r="F494">
            <v>2.8063831070055216</v>
          </cell>
          <cell r="G494">
            <v>2.1805143716861344</v>
          </cell>
          <cell r="H494">
            <v>1.2049077565478967E-4</v>
          </cell>
          <cell r="I494">
            <v>2.432574465296227E-5</v>
          </cell>
        </row>
        <row r="495">
          <cell r="A495" t="str">
            <v>T_C-ICE-DSL-S3</v>
          </cell>
          <cell r="B495" t="str">
            <v>VAR_fin</v>
          </cell>
          <cell r="C495" t="str">
            <v>TDSL</v>
          </cell>
          <cell r="D495">
            <v>5.0392364348318441</v>
          </cell>
          <cell r="E495">
            <v>5.3267386179008138</v>
          </cell>
          <cell r="F495">
            <v>5.2756344006138063</v>
          </cell>
          <cell r="G495">
            <v>4.0289080241430719</v>
          </cell>
          <cell r="H495">
            <v>2.4960383683753459E-4</v>
          </cell>
          <cell r="I495">
            <v>5.0075971615561462E-5</v>
          </cell>
        </row>
        <row r="496">
          <cell r="A496" t="str">
            <v>T_C-ICE-DSL-S3</v>
          </cell>
          <cell r="B496" t="str">
            <v>VAR_ncap</v>
          </cell>
          <cell r="C496" t="str">
            <v>-</v>
          </cell>
          <cell r="E496">
            <v>2.3126417519944298E-6</v>
          </cell>
          <cell r="F496">
            <v>8.8833672568277199E-6</v>
          </cell>
          <cell r="G496">
            <v>5.3856015504568799E-6</v>
          </cell>
        </row>
        <row r="497">
          <cell r="A497" t="str">
            <v>T_C-ICE-DSL-S3</v>
          </cell>
          <cell r="B497" t="str">
            <v>VAR_cap</v>
          </cell>
          <cell r="C497" t="str">
            <v>-</v>
          </cell>
          <cell r="D497">
            <v>0.18324161165056005</v>
          </cell>
          <cell r="E497">
            <v>0.19499867422835993</v>
          </cell>
          <cell r="F497">
            <v>0.19297346065391596</v>
          </cell>
          <cell r="G497">
            <v>0.14993419047536721</v>
          </cell>
          <cell r="H497">
            <v>9.6095418397773229E-6</v>
          </cell>
          <cell r="I497">
            <v>1.9948222585497202E-6</v>
          </cell>
        </row>
        <row r="498">
          <cell r="A498" t="str">
            <v>T_C-ICE-DSL-S4</v>
          </cell>
          <cell r="B498" t="str">
            <v>VAR_fout</v>
          </cell>
          <cell r="C498" t="str">
            <v>CO2_T</v>
          </cell>
          <cell r="D498">
            <v>142.24903363137719</v>
          </cell>
          <cell r="E498">
            <v>162.05209079653227</v>
          </cell>
          <cell r="F498">
            <v>159.23457121383041</v>
          </cell>
          <cell r="G498">
            <v>122.59136888766423</v>
          </cell>
          <cell r="H498">
            <v>1.2030073475967015E-2</v>
          </cell>
          <cell r="I498">
            <v>2.4824637203832902E-3</v>
          </cell>
        </row>
        <row r="499">
          <cell r="A499" t="str">
            <v>T_C-ICE-DSL-S4</v>
          </cell>
          <cell r="B499" t="str">
            <v>VAR_fout</v>
          </cell>
          <cell r="C499" t="str">
            <v>TPCAR</v>
          </cell>
          <cell r="D499">
            <v>0.90434433067753905</v>
          </cell>
          <cell r="E499">
            <v>1.0075779678726486</v>
          </cell>
          <cell r="F499">
            <v>0.99231181825737369</v>
          </cell>
          <cell r="G499">
            <v>0.77476508247136533</v>
          </cell>
          <cell r="H499">
            <v>7.3558981485097612E-5</v>
          </cell>
          <cell r="I499">
            <v>1.5546787309741917E-5</v>
          </cell>
        </row>
        <row r="500">
          <cell r="A500" t="str">
            <v>T_C-ICE-DSL-S4</v>
          </cell>
          <cell r="B500" t="str">
            <v>VAR_fin</v>
          </cell>
          <cell r="C500" t="str">
            <v>TDSL</v>
          </cell>
          <cell r="D500">
            <v>1.9406416593639475</v>
          </cell>
          <cell r="E500">
            <v>2.2108061500209049</v>
          </cell>
          <cell r="F500">
            <v>2.1723679565324794</v>
          </cell>
          <cell r="G500">
            <v>1.6724606942382547</v>
          </cell>
          <cell r="H500">
            <v>1.6412105697090066E-4</v>
          </cell>
          <cell r="I500">
            <v>3.3867172174396871E-5</v>
          </cell>
        </row>
        <row r="501">
          <cell r="A501" t="str">
            <v>T_C-ICE-DSL-S4</v>
          </cell>
          <cell r="B501" t="str">
            <v>VAR_ncap</v>
          </cell>
          <cell r="C501" t="str">
            <v>-</v>
          </cell>
          <cell r="E501">
            <v>1.2495264316829501E-6</v>
          </cell>
          <cell r="F501">
            <v>4.7375080995570197E-6</v>
          </cell>
          <cell r="G501">
            <v>3.9067230888078603E-6</v>
          </cell>
        </row>
        <row r="502">
          <cell r="A502" t="str">
            <v>T_C-ICE-DSL-S4</v>
          </cell>
          <cell r="B502" t="str">
            <v>VAR_cap</v>
          </cell>
          <cell r="C502" t="str">
            <v>-</v>
          </cell>
          <cell r="D502">
            <v>7.126257512938064E-2</v>
          </cell>
          <cell r="E502">
            <v>7.9337779809673478E-2</v>
          </cell>
          <cell r="F502">
            <v>7.8206483738460689E-2</v>
          </cell>
          <cell r="G502">
            <v>6.1058136284473666E-2</v>
          </cell>
          <cell r="H502">
            <v>6.784267584482418E-6</v>
          </cell>
          <cell r="I502">
            <v>1.4342192599628999E-6</v>
          </cell>
        </row>
        <row r="503">
          <cell r="A503" t="str">
            <v>TFLGV-ICENGAExt</v>
          </cell>
          <cell r="B503" t="str">
            <v>VAR_fout</v>
          </cell>
          <cell r="C503" t="str">
            <v>CO2_T</v>
          </cell>
          <cell r="D503">
            <v>6.0635239380484096</v>
          </cell>
          <cell r="E503">
            <v>1.82837435402881</v>
          </cell>
          <cell r="F503">
            <v>3.9534888763923899</v>
          </cell>
          <cell r="G503">
            <v>1.97596855030167</v>
          </cell>
        </row>
        <row r="504">
          <cell r="A504" t="str">
            <v>TFLGV-ICENGAExt</v>
          </cell>
          <cell r="B504" t="str">
            <v>VAR_fout</v>
          </cell>
          <cell r="C504" t="str">
            <v>TFLGV</v>
          </cell>
          <cell r="D504">
            <v>2.9842778694804471E-2</v>
          </cell>
          <cell r="E504">
            <v>9.0825578964292535E-3</v>
          </cell>
          <cell r="F504">
            <v>1.9911211679011189E-2</v>
          </cell>
          <cell r="G504">
            <v>9.9516981851298803E-3</v>
          </cell>
        </row>
        <row r="505">
          <cell r="A505" t="str">
            <v>TFLGV-ICENGAExt</v>
          </cell>
          <cell r="B505" t="str">
            <v>VAR_fin</v>
          </cell>
          <cell r="C505" t="str">
            <v>TNGA</v>
          </cell>
          <cell r="D505">
            <v>0.10750928968170945</v>
          </cell>
          <cell r="E505">
            <v>3.2417985000510852E-2</v>
          </cell>
          <cell r="F505">
            <v>7.0097320503411151E-2</v>
          </cell>
          <cell r="G505">
            <v>3.5034903374143E-2</v>
          </cell>
        </row>
        <row r="506">
          <cell r="A506" t="str">
            <v>TFLGV-ICENGAExt</v>
          </cell>
          <cell r="B506" t="str">
            <v>VAR_cap</v>
          </cell>
          <cell r="C506" t="str">
            <v>-</v>
          </cell>
          <cell r="D506">
            <v>2.085E-3</v>
          </cell>
          <cell r="E506">
            <v>1.807E-3</v>
          </cell>
          <cell r="F506">
            <v>1.39E-3</v>
          </cell>
          <cell r="G506">
            <v>6.9499999999999998E-4</v>
          </cell>
        </row>
        <row r="507">
          <cell r="A507" t="str">
            <v>D-TGSL</v>
          </cell>
          <cell r="B507" t="str">
            <v>VAR_fout</v>
          </cell>
          <cell r="C507" t="str">
            <v>CO2</v>
          </cell>
          <cell r="D507">
            <v>5883.9922131512803</v>
          </cell>
          <cell r="E507">
            <v>5816.6920574246897</v>
          </cell>
          <cell r="F507">
            <v>5435.2956062543999</v>
          </cell>
          <cell r="G507">
            <v>3053.07319793025</v>
          </cell>
          <cell r="H507">
            <v>425.22603371549098</v>
          </cell>
          <cell r="I507">
            <v>59.010312845385798</v>
          </cell>
        </row>
        <row r="508">
          <cell r="A508" t="str">
            <v>D-TGSL</v>
          </cell>
          <cell r="B508" t="str">
            <v>VAR_fout</v>
          </cell>
          <cell r="C508" t="str">
            <v>TGSL</v>
          </cell>
          <cell r="D508">
            <v>83.106476447999853</v>
          </cell>
          <cell r="E508">
            <v>82.155931000126557</v>
          </cell>
          <cell r="F508">
            <v>76.769064278791603</v>
          </cell>
          <cell r="G508">
            <v>43.122267924482337</v>
          </cell>
          <cell r="H508">
            <v>10.473736336978218</v>
          </cell>
          <cell r="I508">
            <v>5.1789567639428764</v>
          </cell>
        </row>
        <row r="509">
          <cell r="A509" t="str">
            <v>D-TGSL</v>
          </cell>
          <cell r="B509" t="str">
            <v>VAR_fin</v>
          </cell>
          <cell r="C509" t="str">
            <v>GSL</v>
          </cell>
          <cell r="D509">
            <v>79.728891777117639</v>
          </cell>
          <cell r="E509">
            <v>78.816965547759992</v>
          </cell>
          <cell r="F509">
            <v>73.648991954666656</v>
          </cell>
          <cell r="G509">
            <v>41.369555527510201</v>
          </cell>
          <cell r="H509">
            <v>5.7618703755486633</v>
          </cell>
          <cell r="I509">
            <v>0.799597735032329</v>
          </cell>
        </row>
        <row r="510">
          <cell r="A510" t="str">
            <v>D-TGSL</v>
          </cell>
          <cell r="B510" t="str">
            <v>VAR_fin</v>
          </cell>
          <cell r="C510" t="str">
            <v>ETH</v>
          </cell>
          <cell r="D510">
            <v>4.6171428571679609</v>
          </cell>
          <cell r="E510">
            <v>4.5643458899682816</v>
          </cell>
          <cell r="F510">
            <v>4.265106030212368</v>
          </cell>
          <cell r="G510">
            <v>2.3958960554408399</v>
          </cell>
          <cell r="H510">
            <v>4.8680848973938771</v>
          </cell>
          <cell r="I510">
            <v>4.4567055735691987</v>
          </cell>
        </row>
        <row r="511">
          <cell r="A511" t="str">
            <v>T_TW-BEVELC-S1</v>
          </cell>
          <cell r="B511" t="str">
            <v>VAR_fout</v>
          </cell>
          <cell r="C511" t="str">
            <v>TPTWL</v>
          </cell>
          <cell r="D511">
            <v>1.7526188206353203E-2</v>
          </cell>
          <cell r="E511">
            <v>0.5662772728104476</v>
          </cell>
          <cell r="F511">
            <v>0.56638681528116819</v>
          </cell>
          <cell r="G511">
            <v>0.4867817528012276</v>
          </cell>
          <cell r="H511">
            <v>3.0178601757312176E-3</v>
          </cell>
          <cell r="I511">
            <v>0.86033708794444486</v>
          </cell>
        </row>
        <row r="512">
          <cell r="A512" t="str">
            <v>T_TW-BEVELC-S1</v>
          </cell>
          <cell r="B512" t="str">
            <v>VAR_fin</v>
          </cell>
          <cell r="C512" t="str">
            <v>T-ELC-TWSTGout_S1</v>
          </cell>
          <cell r="D512">
            <v>1.5790885179010664E-3</v>
          </cell>
          <cell r="E512">
            <v>5.0770182433001049E-2</v>
          </cell>
          <cell r="F512">
            <v>5.0779867252660052E-2</v>
          </cell>
          <cell r="G512">
            <v>4.3640172299205991E-2</v>
          </cell>
          <cell r="H512">
            <v>2.6082482142397208E-4</v>
          </cell>
          <cell r="I512">
            <v>7.2215004989134218E-2</v>
          </cell>
        </row>
        <row r="513">
          <cell r="A513" t="str">
            <v>T_TW-BEVELC-S1</v>
          </cell>
          <cell r="B513" t="str">
            <v>VAR_ncap</v>
          </cell>
          <cell r="C513" t="str">
            <v>-</v>
          </cell>
          <cell r="D513">
            <v>1.14951488670819E-4</v>
          </cell>
          <cell r="E513">
            <v>0.18689512117628301</v>
          </cell>
          <cell r="F513">
            <v>6.1208212281707906E-5</v>
          </cell>
          <cell r="G513">
            <v>9.5669830891728598E-5</v>
          </cell>
          <cell r="H513">
            <v>4.5428263324773498E-4</v>
          </cell>
          <cell r="I513">
            <v>0.29585925171425798</v>
          </cell>
        </row>
        <row r="514">
          <cell r="A514" t="str">
            <v>T_TW-BEVELC-S1</v>
          </cell>
          <cell r="B514" t="str">
            <v>VAR_cap</v>
          </cell>
          <cell r="C514" t="str">
            <v>-</v>
          </cell>
          <cell r="D514">
            <v>6.055910151275325E-3</v>
          </cell>
          <cell r="E514">
            <v>0.19490497569610113</v>
          </cell>
          <cell r="F514">
            <v>0.194965991700082</v>
          </cell>
          <cell r="G514">
            <v>0.16756903109130786</v>
          </cell>
          <cell r="H514">
            <v>1.0567815677922901E-3</v>
          </cell>
          <cell r="I514">
            <v>0.29618979384282967</v>
          </cell>
        </row>
        <row r="515">
          <cell r="A515" t="str">
            <v>T_TW-BEVELC-S2</v>
          </cell>
          <cell r="B515" t="str">
            <v>VAR_fout</v>
          </cell>
          <cell r="C515" t="str">
            <v>TPTWL</v>
          </cell>
          <cell r="D515">
            <v>2.2275670671491029E-3</v>
          </cell>
          <cell r="E515">
            <v>2.784681425961351E-3</v>
          </cell>
          <cell r="F515">
            <v>2.7720643665492387E-3</v>
          </cell>
          <cell r="G515">
            <v>2.3919619954628083E-3</v>
          </cell>
          <cell r="H515">
            <v>4.8507049842999074E-4</v>
          </cell>
          <cell r="I515">
            <v>3.3452274368544886E-4</v>
          </cell>
        </row>
        <row r="516">
          <cell r="A516" t="str">
            <v>T_TW-BEVELC-S2</v>
          </cell>
          <cell r="B516" t="str">
            <v>VAR_fin</v>
          </cell>
          <cell r="C516" t="str">
            <v>T-ELC-TWSTGout_S2</v>
          </cell>
          <cell r="D516">
            <v>3.5445276977308577E-4</v>
          </cell>
          <cell r="E516">
            <v>4.4286690392166602E-4</v>
          </cell>
          <cell r="F516">
            <v>4.4071180023402926E-4</v>
          </cell>
          <cell r="G516">
            <v>3.7985065601609045E-4</v>
          </cell>
          <cell r="H516">
            <v>7.4167596776361845E-5</v>
          </cell>
          <cell r="I516">
            <v>5.0379193813267159E-5</v>
          </cell>
        </row>
        <row r="517">
          <cell r="A517" t="str">
            <v>T_TW-BEVELC-S2</v>
          </cell>
          <cell r="B517" t="str">
            <v>VAR_ncap</v>
          </cell>
          <cell r="C517" t="str">
            <v>-</v>
          </cell>
          <cell r="D517">
            <v>1.6282663477005199E-5</v>
          </cell>
          <cell r="E517">
            <v>3.8166236715251798E-5</v>
          </cell>
          <cell r="F517">
            <v>2.9154445502219E-5</v>
          </cell>
          <cell r="G517">
            <v>3.5157010872949001E-5</v>
          </cell>
          <cell r="H517">
            <v>6.0107686124189703E-5</v>
          </cell>
          <cell r="I517">
            <v>5.58391555574609E-5</v>
          </cell>
        </row>
        <row r="518">
          <cell r="A518" t="str">
            <v>T_TW-BEVELC-S2</v>
          </cell>
          <cell r="B518" t="str">
            <v>VAR_cap</v>
          </cell>
          <cell r="C518" t="str">
            <v>-</v>
          </cell>
          <cell r="D518">
            <v>8.0124956148953388E-4</v>
          </cell>
          <cell r="E518">
            <v>9.5737149003972217E-4</v>
          </cell>
          <cell r="F518">
            <v>9.8642451701263026E-4</v>
          </cell>
          <cell r="G518">
            <v>8.5662646389230573E-4</v>
          </cell>
          <cell r="H518">
            <v>1.8050209496435973E-4</v>
          </cell>
          <cell r="I518">
            <v>1.3005190276400733E-4</v>
          </cell>
        </row>
        <row r="519">
          <cell r="A519" t="str">
            <v>T_TW-BEVELC-S3</v>
          </cell>
          <cell r="B519" t="str">
            <v>VAR_fout</v>
          </cell>
          <cell r="C519" t="str">
            <v>TPTWL</v>
          </cell>
          <cell r="D519">
            <v>3.1335484524320009E-4</v>
          </cell>
          <cell r="E519">
            <v>5.4393971219571084E-4</v>
          </cell>
          <cell r="F519">
            <v>5.591537228819603E-4</v>
          </cell>
          <cell r="G519">
            <v>5.9672761858969869E-4</v>
          </cell>
          <cell r="H519">
            <v>4.0180943256947215E-4</v>
          </cell>
          <cell r="I519">
            <v>1.707625172279773E-4</v>
          </cell>
        </row>
        <row r="520">
          <cell r="A520" t="str">
            <v>T_TW-BEVELC-S3</v>
          </cell>
          <cell r="B520" t="str">
            <v>VAR_fin</v>
          </cell>
          <cell r="C520" t="str">
            <v>T-ELC-TWSTGout_S3</v>
          </cell>
          <cell r="D520">
            <v>7.6612192846289479E-5</v>
          </cell>
          <cell r="E520">
            <v>1.3279363750732799E-4</v>
          </cell>
          <cell r="F520">
            <v>1.3636134208388093E-4</v>
          </cell>
          <cell r="G520">
            <v>1.4521809567654572E-4</v>
          </cell>
          <cell r="H520">
            <v>9.6201829363902407E-5</v>
          </cell>
          <cell r="I520">
            <v>3.9384491904463825E-5</v>
          </cell>
        </row>
        <row r="521">
          <cell r="A521" t="str">
            <v>T_TW-BEVELC-S3</v>
          </cell>
          <cell r="B521" t="str">
            <v>VAR_ncap</v>
          </cell>
          <cell r="C521" t="str">
            <v>-</v>
          </cell>
          <cell r="D521">
            <v>8.1294177235346002E-6</v>
          </cell>
          <cell r="E521">
            <v>1.6817778995852099E-5</v>
          </cell>
          <cell r="F521">
            <v>1.6276028022002499E-5</v>
          </cell>
          <cell r="G521">
            <v>1.7225487939649699E-5</v>
          </cell>
          <cell r="H521">
            <v>2.20658175532055E-5</v>
          </cell>
          <cell r="I521">
            <v>1.9759271714989401E-5</v>
          </cell>
        </row>
        <row r="522">
          <cell r="A522" t="str">
            <v>T_TW-BEVELC-S3</v>
          </cell>
          <cell r="B522" t="str">
            <v>VAR_cap</v>
          </cell>
          <cell r="C522" t="str">
            <v>-</v>
          </cell>
          <cell r="D522">
            <v>1.151294177235346E-4</v>
          </cell>
          <cell r="E522">
            <v>1.8692538356938877E-4</v>
          </cell>
          <cell r="F522">
            <v>2.0317321731987687E-4</v>
          </cell>
          <cell r="G522">
            <v>2.2033788692490106E-4</v>
          </cell>
          <cell r="H522">
            <v>1.517839184351514E-4</v>
          </cell>
          <cell r="I522">
            <v>6.5719059159076508E-5</v>
          </cell>
        </row>
        <row r="523">
          <cell r="A523" t="str">
            <v>T_TW-BEVELC-S4</v>
          </cell>
          <cell r="B523" t="str">
            <v>VAR_fout</v>
          </cell>
          <cell r="C523" t="str">
            <v>TPTWL</v>
          </cell>
          <cell r="D523">
            <v>8.1389099886418638E-5</v>
          </cell>
          <cell r="E523">
            <v>1.8486480520214405E-4</v>
          </cell>
          <cell r="F523">
            <v>2.2905444546955989E-4</v>
          </cell>
          <cell r="G523">
            <v>2.6968005515224243E-4</v>
          </cell>
          <cell r="H523">
            <v>4.151052446126198E-4</v>
          </cell>
          <cell r="I523">
            <v>2.7092281345093307E-4</v>
          </cell>
        </row>
        <row r="524">
          <cell r="A524" t="str">
            <v>T_TW-BEVELC-S4</v>
          </cell>
          <cell r="B524" t="str">
            <v>VAR_fin</v>
          </cell>
          <cell r="C524" t="str">
            <v>T-ELC-TWSTGout_S4</v>
          </cell>
          <cell r="D524">
            <v>2.1616983730714893E-5</v>
          </cell>
          <cell r="E524">
            <v>4.8961216152423618E-5</v>
          </cell>
          <cell r="F524">
            <v>6.0459477214159524E-5</v>
          </cell>
          <cell r="G524">
            <v>7.0852208696105392E-5</v>
          </cell>
          <cell r="H524">
            <v>1.0734432022752326E-4</v>
          </cell>
          <cell r="I524">
            <v>6.8313225924806012E-5</v>
          </cell>
        </row>
        <row r="525">
          <cell r="A525" t="str">
            <v>T_TW-BEVELC-S4</v>
          </cell>
          <cell r="B525" t="str">
            <v>VAR_ncap</v>
          </cell>
          <cell r="C525" t="str">
            <v>-</v>
          </cell>
          <cell r="D525">
            <v>1.71562375117453E-5</v>
          </cell>
          <cell r="E525">
            <v>1.9488919035822098E-5</v>
          </cell>
          <cell r="F525">
            <v>2.0415237324578101E-5</v>
          </cell>
          <cell r="G525">
            <v>1.7485209150910901E-5</v>
          </cell>
          <cell r="H525">
            <v>2.8455687256936701E-5</v>
          </cell>
          <cell r="I525">
            <v>1.9535499057928001E-5</v>
          </cell>
        </row>
        <row r="526">
          <cell r="A526" t="str">
            <v>T_TW-BEVELC-S4</v>
          </cell>
          <cell r="B526" t="str">
            <v>VAR_cap</v>
          </cell>
          <cell r="C526" t="str">
            <v>-</v>
          </cell>
          <cell r="D526">
            <v>3.0156237511745298E-5</v>
          </cell>
          <cell r="E526">
            <v>6.3645156547567394E-5</v>
          </cell>
          <cell r="F526">
            <v>8.4046961754970004E-5</v>
          </cell>
          <cell r="G526">
            <v>1.0151835778548939E-4</v>
          </cell>
          <cell r="H526">
            <v>1.5736108950507622E-4</v>
          </cell>
          <cell r="I526">
            <v>1.0417391104430116E-4</v>
          </cell>
        </row>
        <row r="527">
          <cell r="A527" t="str">
            <v>T_B_u-BeVELCEXT</v>
          </cell>
          <cell r="B527" t="str">
            <v>VAR_fout</v>
          </cell>
          <cell r="C527" t="str">
            <v>TPBSu</v>
          </cell>
          <cell r="D527">
            <v>1.995607854653963E-3</v>
          </cell>
          <cell r="E527">
            <v>1.6044615659620159E-3</v>
          </cell>
          <cell r="F527">
            <v>1.0020253368095784E-3</v>
          </cell>
        </row>
        <row r="528">
          <cell r="A528" t="str">
            <v>T_B_u-BeVELCEXT</v>
          </cell>
          <cell r="B528" t="str">
            <v>VAR_fin</v>
          </cell>
          <cell r="C528" t="str">
            <v>TELC</v>
          </cell>
          <cell r="D528">
            <v>4.7621005290003144E-4</v>
          </cell>
          <cell r="E528">
            <v>4.755720540994478E-4</v>
          </cell>
          <cell r="F528">
            <v>4.6639008175380735E-4</v>
          </cell>
        </row>
        <row r="529">
          <cell r="A529" t="str">
            <v>T_B_u-BeVELCEXT</v>
          </cell>
          <cell r="B529" t="str">
            <v>VAR_cap</v>
          </cell>
          <cell r="C529" t="str">
            <v>-</v>
          </cell>
          <cell r="D529">
            <v>3.77895550061805E-5</v>
          </cell>
          <cell r="E529">
            <v>3.02316440049444E-5</v>
          </cell>
          <cell r="F529">
            <v>1.8894777503090199E-5</v>
          </cell>
        </row>
        <row r="530">
          <cell r="A530" t="str">
            <v>T_B_u-HYBDSL-S1</v>
          </cell>
          <cell r="B530" t="str">
            <v>VAR_fout</v>
          </cell>
          <cell r="C530" t="str">
            <v>CO2_T</v>
          </cell>
          <cell r="E530">
            <v>15.747773466662901</v>
          </cell>
          <cell r="F530">
            <v>15.643378075910247</v>
          </cell>
          <cell r="G530">
            <v>7.0716826903589991E-2</v>
          </cell>
          <cell r="H530">
            <v>7.6188264298304775E-2</v>
          </cell>
          <cell r="I530">
            <v>5.1399179772421064</v>
          </cell>
        </row>
        <row r="531">
          <cell r="A531" t="str">
            <v>T_B_u-HYBDSL-S1</v>
          </cell>
          <cell r="B531" t="str">
            <v>VAR_fout</v>
          </cell>
          <cell r="C531" t="str">
            <v>TPBSu</v>
          </cell>
          <cell r="E531">
            <v>3.4914446492893859E-2</v>
          </cell>
          <cell r="F531">
            <v>3.4684965991730335E-2</v>
          </cell>
          <cell r="G531">
            <v>1.7071489336659181E-4</v>
          </cell>
          <cell r="H531">
            <v>2.0548629937870702E-4</v>
          </cell>
          <cell r="I531">
            <v>1.5766596849925634E-2</v>
          </cell>
        </row>
        <row r="532">
          <cell r="A532" t="str">
            <v>T_B_u-HYBDSL-S1</v>
          </cell>
          <cell r="B532" t="str">
            <v>VAR_fin</v>
          </cell>
          <cell r="C532" t="str">
            <v>TDSL</v>
          </cell>
          <cell r="E532">
            <v>0.21484002000904409</v>
          </cell>
          <cell r="F532">
            <v>0.21341579912565095</v>
          </cell>
          <cell r="G532">
            <v>9.6475889363697141E-4</v>
          </cell>
          <cell r="H532">
            <v>1.0394033328554543E-3</v>
          </cell>
          <cell r="I532">
            <v>7.0121664082429813E-2</v>
          </cell>
        </row>
        <row r="533">
          <cell r="A533" t="str">
            <v>T_B_u-HYBDSL-S1</v>
          </cell>
          <cell r="B533" t="str">
            <v>VAR_ncap</v>
          </cell>
          <cell r="C533" t="str">
            <v>-</v>
          </cell>
          <cell r="E533">
            <v>6.5843401544299004E-4</v>
          </cell>
          <cell r="F533">
            <v>8.1226419365972004E-7</v>
          </cell>
          <cell r="G533">
            <v>2.0442610476650902E-6</v>
          </cell>
          <cell r="H533">
            <v>1.77267834547568E-6</v>
          </cell>
          <cell r="I533">
            <v>4.2317684669094797E-4</v>
          </cell>
        </row>
        <row r="534">
          <cell r="A534" t="str">
            <v>T_B_u-HYBDSL-S1</v>
          </cell>
          <cell r="B534" t="str">
            <v>VAR_cap</v>
          </cell>
          <cell r="C534" t="str">
            <v>-</v>
          </cell>
          <cell r="E534">
            <v>6.5843401544299004E-4</v>
          </cell>
          <cell r="F534">
            <v>6.5418372647565862E-4</v>
          </cell>
          <cell r="G534">
            <v>3.5205479467910429E-6</v>
          </cell>
          <cell r="H534">
            <v>4.2241716842864915E-6</v>
          </cell>
          <cell r="I534">
            <v>4.24432844273184E-4</v>
          </cell>
        </row>
        <row r="535">
          <cell r="A535" t="str">
            <v>T_B_u-HYBDSL-S2</v>
          </cell>
          <cell r="B535" t="str">
            <v>VAR_fout</v>
          </cell>
          <cell r="C535" t="str">
            <v>CO2_T</v>
          </cell>
          <cell r="E535">
            <v>0.30896739680924101</v>
          </cell>
          <cell r="F535">
            <v>0.32043794450811502</v>
          </cell>
          <cell r="G535">
            <v>0.31239756842315891</v>
          </cell>
          <cell r="H535">
            <v>5.0550968396017082E-2</v>
          </cell>
          <cell r="I535">
            <v>1.8723046546066872E-2</v>
          </cell>
        </row>
        <row r="536">
          <cell r="A536" t="str">
            <v>T_B_u-HYBDSL-S2</v>
          </cell>
          <cell r="B536" t="str">
            <v>VAR_fout</v>
          </cell>
          <cell r="C536" t="str">
            <v>TPBSu</v>
          </cell>
          <cell r="E536">
            <v>4.910344835264024E-4</v>
          </cell>
          <cell r="F536">
            <v>5.1023024608484746E-4</v>
          </cell>
          <cell r="G536">
            <v>5.0437850267706251E-4</v>
          </cell>
          <cell r="H536">
            <v>9.7370805226619592E-5</v>
          </cell>
          <cell r="I536">
            <v>3.8051918655882138E-5</v>
          </cell>
        </row>
        <row r="537">
          <cell r="A537" t="str">
            <v>T_B_u-HYBDSL-S2</v>
          </cell>
          <cell r="B537" t="str">
            <v>VAR_fin</v>
          </cell>
          <cell r="C537" t="str">
            <v>TDSL</v>
          </cell>
          <cell r="E537">
            <v>4.215107732731805E-3</v>
          </cell>
          <cell r="F537">
            <v>4.3715954230302218E-3</v>
          </cell>
          <cell r="G537">
            <v>4.2619040712572852E-3</v>
          </cell>
          <cell r="H537">
            <v>6.8964486215575748E-4</v>
          </cell>
          <cell r="I537">
            <v>2.5543037579900217E-4</v>
          </cell>
        </row>
        <row r="538">
          <cell r="A538" t="str">
            <v>T_B_u-HYBDSL-S2</v>
          </cell>
          <cell r="B538" t="str">
            <v>VAR_ncap</v>
          </cell>
          <cell r="C538" t="str">
            <v>-</v>
          </cell>
          <cell r="E538">
            <v>9.2571292899368698E-6</v>
          </cell>
          <cell r="F538">
            <v>3.8620662007513498E-7</v>
          </cell>
          <cell r="G538">
            <v>1.1046463178209401E-6</v>
          </cell>
          <cell r="H538">
            <v>7.01426408347025E-7</v>
          </cell>
          <cell r="I538">
            <v>2.25684381589329E-7</v>
          </cell>
        </row>
        <row r="539">
          <cell r="A539" t="str">
            <v>T_B_u-HYBDSL-S2</v>
          </cell>
          <cell r="B539" t="str">
            <v>VAR_cap</v>
          </cell>
          <cell r="C539" t="str">
            <v>-</v>
          </cell>
          <cell r="E539">
            <v>9.2571292899368698E-6</v>
          </cell>
          <cell r="F539">
            <v>9.6433359100120106E-6</v>
          </cell>
          <cell r="G539">
            <v>9.52145491580067E-6</v>
          </cell>
          <cell r="H539">
            <v>1.86066790054538E-6</v>
          </cell>
          <cell r="I539">
            <v>7.46551550324961E-7</v>
          </cell>
        </row>
        <row r="540">
          <cell r="A540" t="str">
            <v>T_B_u-HYBDSL-S3</v>
          </cell>
          <cell r="B540" t="str">
            <v>VAR_fout</v>
          </cell>
          <cell r="C540" t="str">
            <v>CO2_T</v>
          </cell>
          <cell r="E540">
            <v>9.3877248748836006</v>
          </cell>
          <cell r="F540">
            <v>9.3953068884808655</v>
          </cell>
          <cell r="G540">
            <v>5.6055531532151655</v>
          </cell>
          <cell r="H540">
            <v>15.720619418458339</v>
          </cell>
          <cell r="I540">
            <v>2.7797788542423172</v>
          </cell>
        </row>
        <row r="541">
          <cell r="A541" t="str">
            <v>T_B_u-HYBDSL-S3</v>
          </cell>
          <cell r="B541" t="str">
            <v>VAR_fout</v>
          </cell>
          <cell r="C541" t="str">
            <v>TPBSu</v>
          </cell>
          <cell r="E541">
            <v>1.0019869442943186E-2</v>
          </cell>
          <cell r="F541">
            <v>1.0028416115799414E-2</v>
          </cell>
          <cell r="G541">
            <v>5.9884384627751268E-3</v>
          </cell>
          <cell r="H541">
            <v>2.0659494825073739E-2</v>
          </cell>
          <cell r="I541">
            <v>3.7449339328470208E-3</v>
          </cell>
        </row>
        <row r="542">
          <cell r="A542" t="str">
            <v>T_B_u-HYBDSL-S3</v>
          </cell>
          <cell r="B542" t="str">
            <v>VAR_fin</v>
          </cell>
          <cell r="C542" t="str">
            <v>TDSL</v>
          </cell>
          <cell r="E542">
            <v>0.12807264495066295</v>
          </cell>
          <cell r="F542">
            <v>0.12817608306249495</v>
          </cell>
          <cell r="G542">
            <v>7.647412214481801E-2</v>
          </cell>
          <cell r="H542">
            <v>0.21446956914677118</v>
          </cell>
          <cell r="I542">
            <v>3.7923313154738306E-2</v>
          </cell>
        </row>
        <row r="543">
          <cell r="A543" t="str">
            <v>T_B_u-HYBDSL-S3</v>
          </cell>
          <cell r="B543" t="str">
            <v>VAR_ncap</v>
          </cell>
          <cell r="C543" t="str">
            <v>-</v>
          </cell>
          <cell r="E543">
            <v>1.8893745669308799E-4</v>
          </cell>
          <cell r="F543">
            <v>1.7169600719317E-7</v>
          </cell>
          <cell r="G543">
            <v>7.7171321473908699E-7</v>
          </cell>
          <cell r="H543">
            <v>2.05752585303783E-4</v>
          </cell>
          <cell r="I543">
            <v>1.3350971805776899E-7</v>
          </cell>
        </row>
        <row r="544">
          <cell r="A544" t="str">
            <v>T_B_u-HYBDSL-S3</v>
          </cell>
          <cell r="B544" t="str">
            <v>VAR_cap</v>
          </cell>
          <cell r="C544" t="str">
            <v>-</v>
          </cell>
          <cell r="E544">
            <v>1.8893745669308799E-4</v>
          </cell>
          <cell r="F544">
            <v>1.8910915270028099E-4</v>
          </cell>
          <cell r="G544">
            <v>1.12887670504277E-4</v>
          </cell>
          <cell r="H544">
            <v>3.8958038536391102E-4</v>
          </cell>
          <cell r="I544">
            <v>7.0608141757181201E-5</v>
          </cell>
        </row>
        <row r="545">
          <cell r="A545" t="str">
            <v>T_C-HY-GSL-S1</v>
          </cell>
          <cell r="B545" t="str">
            <v>VAR_fout</v>
          </cell>
          <cell r="C545" t="str">
            <v>CO2_T</v>
          </cell>
          <cell r="D545">
            <v>3.384335301583608</v>
          </cell>
          <cell r="E545">
            <v>3.9202565350923133</v>
          </cell>
          <cell r="F545">
            <v>2.7484103642401005</v>
          </cell>
          <cell r="G545">
            <v>3.9819503709339381</v>
          </cell>
          <cell r="H545">
            <v>1.5874656492831944</v>
          </cell>
          <cell r="I545">
            <v>0.24511271801331755</v>
          </cell>
        </row>
        <row r="546">
          <cell r="A546" t="str">
            <v>T_C-HY-GSL-S1</v>
          </cell>
          <cell r="B546" t="str">
            <v>VAR_fout</v>
          </cell>
          <cell r="C546" t="str">
            <v>TPCAR</v>
          </cell>
          <cell r="D546">
            <v>5.2120588876370944E-2</v>
          </cell>
          <cell r="E546">
            <v>6.1492694477063473E-2</v>
          </cell>
          <cell r="F546">
            <v>4.2998579194330686E-2</v>
          </cell>
          <cell r="G546">
            <v>5.6656688224547315E-2</v>
          </cell>
          <cell r="H546">
            <v>1.9451629205626701E-2</v>
          </cell>
          <cell r="I546">
            <v>3.0752088523818737E-3</v>
          </cell>
        </row>
        <row r="547">
          <cell r="A547" t="str">
            <v>T_C-HY-GSL-S1</v>
          </cell>
          <cell r="B547" t="str">
            <v>VAR_fin</v>
          </cell>
          <cell r="C547" t="str">
            <v>TGSL</v>
          </cell>
          <cell r="D547">
            <v>4.5858201918477094E-2</v>
          </cell>
          <cell r="E547">
            <v>5.3120007250573406E-2</v>
          </cell>
          <cell r="F547">
            <v>3.7241332848781776E-2</v>
          </cell>
          <cell r="G547">
            <v>5.3955967085825646E-2</v>
          </cell>
          <cell r="H547">
            <v>2.1510374651533805E-2</v>
          </cell>
          <cell r="I547">
            <v>3.3213105421858739E-3</v>
          </cell>
        </row>
        <row r="548">
          <cell r="A548" t="str">
            <v>T_C-HY-GSL-S1</v>
          </cell>
          <cell r="B548" t="str">
            <v>VAR_ncap</v>
          </cell>
          <cell r="C548" t="str">
            <v>-</v>
          </cell>
          <cell r="E548">
            <v>9.4640155704668006E-6</v>
          </cell>
          <cell r="F548">
            <v>6.5102798871669704E-5</v>
          </cell>
          <cell r="G548">
            <v>3.5941456969931199E-3</v>
          </cell>
          <cell r="H548">
            <v>2.75452528828673E-5</v>
          </cell>
        </row>
        <row r="549">
          <cell r="A549" t="str">
            <v>T_C-HY-GSL-S1</v>
          </cell>
          <cell r="B549" t="str">
            <v>VAR_cap</v>
          </cell>
          <cell r="C549" t="str">
            <v>-</v>
          </cell>
          <cell r="D549">
            <v>5.6691351425270107E-3</v>
          </cell>
          <cell r="E549">
            <v>6.5690427104296966E-3</v>
          </cell>
          <cell r="F549">
            <v>6.5253064515437276E-3</v>
          </cell>
          <cell r="G549">
            <v>8.6026941158354638E-3</v>
          </cell>
          <cell r="H549">
            <v>2.9536729206493611E-3</v>
          </cell>
          <cell r="I549">
            <v>4.6671400765325077E-4</v>
          </cell>
        </row>
        <row r="550">
          <cell r="A550" t="str">
            <v>TFRLFDSLEXT</v>
          </cell>
          <cell r="B550" t="str">
            <v>VAR_fout</v>
          </cell>
          <cell r="C550" t="str">
            <v>CO2_T</v>
          </cell>
          <cell r="D550">
            <v>29.015040544856902</v>
          </cell>
          <cell r="E550">
            <v>20.287437477724101</v>
          </cell>
        </row>
        <row r="551">
          <cell r="A551" t="str">
            <v>TFRLFDSLEXT</v>
          </cell>
          <cell r="B551" t="str">
            <v>VAR_fout</v>
          </cell>
          <cell r="C551" t="str">
            <v>TFRLF</v>
          </cell>
          <cell r="D551">
            <v>1.604367028054329E-3</v>
          </cell>
          <cell r="E551">
            <v>1.121780123748393E-3</v>
          </cell>
        </row>
        <row r="552">
          <cell r="A552" t="str">
            <v>TFRLFDSLEXT</v>
          </cell>
          <cell r="B552" t="str">
            <v>VAR_fin</v>
          </cell>
          <cell r="C552" t="str">
            <v>TDSL</v>
          </cell>
          <cell r="D552">
            <v>0.39583957087117227</v>
          </cell>
          <cell r="E552">
            <v>0.27677268046008346</v>
          </cell>
        </row>
        <row r="553">
          <cell r="A553" t="str">
            <v>TFRLFDSLEXT</v>
          </cell>
          <cell r="B553" t="str">
            <v>VAR_ncap</v>
          </cell>
          <cell r="C553" t="str">
            <v>-</v>
          </cell>
          <cell r="D553">
            <v>1.4820595332246201E-4</v>
          </cell>
        </row>
        <row r="554">
          <cell r="A554" t="str">
            <v>TFRLFDSLEXT</v>
          </cell>
          <cell r="B554" t="str">
            <v>VAR_cap</v>
          </cell>
          <cell r="C554" t="str">
            <v>-</v>
          </cell>
          <cell r="D554">
            <v>1.4820595332246201E-4</v>
          </cell>
          <cell r="E554">
            <v>1.4820595332246201E-4</v>
          </cell>
          <cell r="F554">
            <v>1.9817327518003918E-8</v>
          </cell>
          <cell r="G554">
            <v>1.7236489100000852E-8</v>
          </cell>
          <cell r="H554">
            <v>1.4435878952997767E-8</v>
          </cell>
          <cell r="I554">
            <v>5.8121987185020532E-9</v>
          </cell>
        </row>
        <row r="555">
          <cell r="A555" t="str">
            <v>T_C-HY-GSL-S2</v>
          </cell>
          <cell r="B555" t="str">
            <v>VAR_fout</v>
          </cell>
          <cell r="C555" t="str">
            <v>CO2_T</v>
          </cell>
          <cell r="D555">
            <v>10.14968232691557</v>
          </cell>
          <cell r="E555">
            <v>15.088728790811718</v>
          </cell>
          <cell r="F555">
            <v>70.92183115191942</v>
          </cell>
          <cell r="G555">
            <v>61.68018108000048</v>
          </cell>
          <cell r="H555">
            <v>3.5566185125297278</v>
          </cell>
          <cell r="I555">
            <v>1.8334863113419978E-2</v>
          </cell>
        </row>
        <row r="556">
          <cell r="A556" t="str">
            <v>T_C-HY-GSL-S2</v>
          </cell>
          <cell r="B556" t="str">
            <v>VAR_fout</v>
          </cell>
          <cell r="C556" t="str">
            <v>TPCAR</v>
          </cell>
          <cell r="D556">
            <v>0.22116124426957326</v>
          </cell>
          <cell r="E556">
            <v>0.38722071720069617</v>
          </cell>
          <cell r="F556">
            <v>1.8074164848393366</v>
          </cell>
          <cell r="G556">
            <v>1.5676468216688613</v>
          </cell>
          <cell r="H556">
            <v>8.8597346304479685E-2</v>
          </cell>
          <cell r="I556">
            <v>1.9455327432725276E-4</v>
          </cell>
        </row>
        <row r="557">
          <cell r="A557" t="str">
            <v>T_C-HY-GSL-S2</v>
          </cell>
          <cell r="B557" t="str">
            <v>VAR_fin</v>
          </cell>
          <cell r="C557" t="str">
            <v>TGSL</v>
          </cell>
          <cell r="D557">
            <v>0.13752957082541406</v>
          </cell>
          <cell r="E557">
            <v>0.20445431965869579</v>
          </cell>
          <cell r="F557">
            <v>0.96100042211272885</v>
          </cell>
          <cell r="G557">
            <v>0.83577481138211995</v>
          </cell>
          <cell r="H557">
            <v>4.819266277140543E-2</v>
          </cell>
          <cell r="I557">
            <v>2.4843987958563673E-4</v>
          </cell>
        </row>
        <row r="558">
          <cell r="A558" t="str">
            <v>T_C-HY-GSL-S2</v>
          </cell>
          <cell r="B558" t="str">
            <v>VAR_ncap</v>
          </cell>
          <cell r="C558" t="str">
            <v>-</v>
          </cell>
          <cell r="E558">
            <v>1.5053633572637999E-4</v>
          </cell>
          <cell r="F558">
            <v>0.111004959860871</v>
          </cell>
          <cell r="G558">
            <v>4.0387812215766701E-5</v>
          </cell>
          <cell r="H558">
            <v>1.5802132590233002E-5</v>
          </cell>
        </row>
        <row r="559">
          <cell r="A559" t="str">
            <v>T_C-HY-GSL-S2</v>
          </cell>
          <cell r="B559" t="str">
            <v>VAR_cap</v>
          </cell>
          <cell r="C559" t="str">
            <v>-</v>
          </cell>
          <cell r="D559">
            <v>1.72272439726779E-2</v>
          </cell>
          <cell r="E559">
            <v>2.9379061391251605E-2</v>
          </cell>
          <cell r="F559">
            <v>0.13781508918761776</v>
          </cell>
          <cell r="G559">
            <v>0.11894209331106882</v>
          </cell>
          <cell r="H559">
            <v>9.3361757484751069E-3</v>
          </cell>
          <cell r="I559">
            <v>1.9437743835728079E-5</v>
          </cell>
        </row>
        <row r="560">
          <cell r="A560" t="str">
            <v>TPSHPNGAEXT</v>
          </cell>
          <cell r="B560" t="str">
            <v>VAR_fout</v>
          </cell>
          <cell r="C560" t="str">
            <v>TPSHP</v>
          </cell>
          <cell r="E560">
            <v>2.7005425409153598E-7</v>
          </cell>
          <cell r="F560">
            <v>5.00001089363837</v>
          </cell>
          <cell r="G560">
            <v>5.8500651280792297</v>
          </cell>
        </row>
        <row r="561">
          <cell r="A561" t="str">
            <v>TPSHPNGAEXT</v>
          </cell>
          <cell r="B561" t="str">
            <v>VAR_fout</v>
          </cell>
          <cell r="C561" t="str">
            <v>CO2_T</v>
          </cell>
          <cell r="E561">
            <v>1.61861378628346E-5</v>
          </cell>
          <cell r="F561">
            <v>299.68372804330397</v>
          </cell>
          <cell r="G561">
            <v>350.63310144173897</v>
          </cell>
        </row>
        <row r="562">
          <cell r="A562" t="str">
            <v>TPSHPNGAEXT</v>
          </cell>
          <cell r="B562" t="str">
            <v>VAR_fin</v>
          </cell>
          <cell r="C562" t="str">
            <v>TNGA</v>
          </cell>
          <cell r="E562">
            <v>2.8698825997933615E-7</v>
          </cell>
          <cell r="F562">
            <v>5.3135412773635471</v>
          </cell>
          <cell r="G562">
            <v>6.2168989617329817</v>
          </cell>
        </row>
        <row r="563">
          <cell r="A563" t="str">
            <v>TPSHPNGAEXT</v>
          </cell>
          <cell r="B563" t="str">
            <v>VAR_ncap</v>
          </cell>
          <cell r="C563" t="str">
            <v>-</v>
          </cell>
          <cell r="D563">
            <v>4.37388526998151E-6</v>
          </cell>
          <cell r="E563">
            <v>8.2118379342823496E-6</v>
          </cell>
          <cell r="F563">
            <v>4.9999996663766302</v>
          </cell>
          <cell r="G563">
            <v>0.85005527123728997</v>
          </cell>
        </row>
        <row r="564">
          <cell r="A564" t="str">
            <v>TPSHPNGAEXT</v>
          </cell>
          <cell r="B564" t="str">
            <v>VAR_cap</v>
          </cell>
          <cell r="C564" t="str">
            <v>-</v>
          </cell>
          <cell r="D564">
            <v>4.37388526998151E-6</v>
          </cell>
          <cell r="E564">
            <v>1.2585723204263899E-5</v>
          </cell>
          <cell r="F564">
            <v>5.0000115914472785</v>
          </cell>
          <cell r="G564">
            <v>5.850065480246867</v>
          </cell>
          <cell r="H564">
            <v>-1.0352296797577765E-9</v>
          </cell>
          <cell r="I564">
            <v>-1.6554199955276516E-9</v>
          </cell>
        </row>
        <row r="565">
          <cell r="A565" t="str">
            <v>T_C-HY-DSL-S1</v>
          </cell>
          <cell r="B565" t="str">
            <v>VAR_fout</v>
          </cell>
          <cell r="C565" t="str">
            <v>CO2_T</v>
          </cell>
          <cell r="D565">
            <v>2.4226167665736299E-3</v>
          </cell>
          <cell r="E565">
            <v>8.9790080435649903E-3</v>
          </cell>
          <cell r="F565">
            <v>3.8672169052751934E-2</v>
          </cell>
          <cell r="G565">
            <v>5.2680076288592372E-2</v>
          </cell>
          <cell r="H565">
            <v>0.56520266537961317</v>
          </cell>
          <cell r="I565">
            <v>0.16556146901873742</v>
          </cell>
        </row>
        <row r="566">
          <cell r="A566" t="str">
            <v>T_C-HY-DSL-S1</v>
          </cell>
          <cell r="B566" t="str">
            <v>VAR_fout</v>
          </cell>
          <cell r="C566" t="str">
            <v>TPCAR</v>
          </cell>
          <cell r="D566">
            <v>1.3823166256331904E-5</v>
          </cell>
          <cell r="E566">
            <v>1.6212437091689175E-4</v>
          </cell>
          <cell r="F566">
            <v>7.2319702478354953E-4</v>
          </cell>
          <cell r="G566">
            <v>8.5842398166906459E-4</v>
          </cell>
          <cell r="H566">
            <v>7.1474109893886403E-3</v>
          </cell>
          <cell r="I566">
            <v>2.0916520978589014E-3</v>
          </cell>
        </row>
        <row r="567">
          <cell r="A567" t="str">
            <v>T_C-HY-DSL-S1</v>
          </cell>
          <cell r="B567" t="str">
            <v>VAR_fin</v>
          </cell>
          <cell r="C567" t="str">
            <v>TDSL</v>
          </cell>
          <cell r="D567">
            <v>3.3050706228835385E-5</v>
          </cell>
          <cell r="E567">
            <v>1.2249669909365616E-4</v>
          </cell>
          <cell r="F567">
            <v>5.2758757234313723E-4</v>
          </cell>
          <cell r="G567">
            <v>7.1869135455105587E-4</v>
          </cell>
          <cell r="H567">
            <v>7.7108139888078112E-3</v>
          </cell>
          <cell r="I567">
            <v>2.2586830698327004E-3</v>
          </cell>
        </row>
        <row r="568">
          <cell r="A568" t="str">
            <v>T_C-HY-DSL-S1</v>
          </cell>
          <cell r="B568" t="str">
            <v>VAR_ncap</v>
          </cell>
          <cell r="C568" t="str">
            <v>-</v>
          </cell>
          <cell r="E568">
            <v>1.5854598767389001E-5</v>
          </cell>
          <cell r="F568">
            <v>9.2015633510529306E-5</v>
          </cell>
          <cell r="G568">
            <v>3.7528313214259003E-5</v>
          </cell>
          <cell r="H568">
            <v>2.7056425921583301E-5</v>
          </cell>
        </row>
        <row r="569">
          <cell r="A569" t="str">
            <v>T_C-HY-DSL-S1</v>
          </cell>
          <cell r="B569" t="str">
            <v>VAR_cap</v>
          </cell>
          <cell r="C569" t="str">
            <v>-</v>
          </cell>
          <cell r="D569">
            <v>1.5999999999999999E-6</v>
          </cell>
          <cell r="E569">
            <v>1.7231583247578104E-5</v>
          </cell>
          <cell r="F569">
            <v>1.071276126978948E-4</v>
          </cell>
          <cell r="G569">
            <v>1.2818171538016071E-4</v>
          </cell>
          <cell r="H569">
            <v>1.083873991471256E-3</v>
          </cell>
          <cell r="I569">
            <v>3.1724771001626604E-4</v>
          </cell>
        </row>
        <row r="570">
          <cell r="A570" t="str">
            <v>T_C-HY-GSL-S3</v>
          </cell>
          <cell r="B570" t="str">
            <v>VAR_fout</v>
          </cell>
          <cell r="C570" t="str">
            <v>CO2_T</v>
          </cell>
          <cell r="D570">
            <v>7.5422307696688495</v>
          </cell>
          <cell r="E570">
            <v>109.15468616299826</v>
          </cell>
          <cell r="F570">
            <v>103.17071644641689</v>
          </cell>
          <cell r="G570">
            <v>82.56309581173808</v>
          </cell>
          <cell r="H570">
            <v>2.211272388487626E-2</v>
          </cell>
          <cell r="I570">
            <v>6.4368413170803303E-3</v>
          </cell>
        </row>
        <row r="571">
          <cell r="A571" t="str">
            <v>T_C-HY-GSL-S3</v>
          </cell>
          <cell r="B571" t="str">
            <v>VAR_fout</v>
          </cell>
          <cell r="C571" t="str">
            <v>TPCAR</v>
          </cell>
          <cell r="D571">
            <v>0.2025736258388369</v>
          </cell>
          <cell r="E571">
            <v>3.7019556848319581</v>
          </cell>
          <cell r="F571">
            <v>3.4959571750754082</v>
          </cell>
          <cell r="G571">
            <v>2.8131221012965568</v>
          </cell>
          <cell r="H571">
            <v>2.1824547276634777E-4</v>
          </cell>
          <cell r="I571">
            <v>6.1754542237074406E-5</v>
          </cell>
        </row>
        <row r="572">
          <cell r="A572" t="str">
            <v>T_C-HY-GSL-S3</v>
          </cell>
          <cell r="B572" t="str">
            <v>VAR_fin</v>
          </cell>
          <cell r="C572" t="str">
            <v>TGSL</v>
          </cell>
          <cell r="D572">
            <v>0.10219824891150189</v>
          </cell>
          <cell r="E572">
            <v>1.4790607881165074</v>
          </cell>
          <cell r="F572">
            <v>1.3979771876208271</v>
          </cell>
          <cell r="G572">
            <v>1.118741135660408</v>
          </cell>
          <cell r="H572">
            <v>2.9963040494412278E-4</v>
          </cell>
          <cell r="I572">
            <v>8.7220072047159019E-5</v>
          </cell>
        </row>
        <row r="573">
          <cell r="A573" t="str">
            <v>T_C-HY-GSL-S3</v>
          </cell>
          <cell r="B573" t="str">
            <v>VAR_ncap</v>
          </cell>
          <cell r="C573" t="str">
            <v>-</v>
          </cell>
          <cell r="E573">
            <v>0.23168480144544301</v>
          </cell>
          <cell r="F573">
            <v>1.4574618138644399E-5</v>
          </cell>
          <cell r="G573">
            <v>7.1343427821021598E-6</v>
          </cell>
          <cell r="H573">
            <v>5.1098152143148999E-6</v>
          </cell>
        </row>
        <row r="574">
          <cell r="A574" t="str">
            <v>T_C-HY-GSL-S3</v>
          </cell>
          <cell r="B574" t="str">
            <v>VAR_cap</v>
          </cell>
          <cell r="C574" t="str">
            <v>-</v>
          </cell>
          <cell r="D574">
            <v>1.42489700355796E-2</v>
          </cell>
          <cell r="E574">
            <v>0.2545350642922018</v>
          </cell>
          <cell r="F574">
            <v>0.2403836834866187</v>
          </cell>
          <cell r="G574">
            <v>0.19342572361154789</v>
          </cell>
          <cell r="H574">
            <v>1.6994227842705725E-5</v>
          </cell>
          <cell r="I574">
            <v>4.9707002659255598E-6</v>
          </cell>
        </row>
        <row r="575">
          <cell r="A575" t="str">
            <v>T_C-HY-DSL-S2</v>
          </cell>
          <cell r="B575" t="str">
            <v>VAR_fout</v>
          </cell>
          <cell r="C575" t="str">
            <v>CO2_T</v>
          </cell>
          <cell r="D575">
            <v>0.20644379964321716</v>
          </cell>
          <cell r="E575">
            <v>49.411840035311599</v>
          </cell>
          <cell r="F575">
            <v>116.60806527087755</v>
          </cell>
          <cell r="G575">
            <v>98.977489678317539</v>
          </cell>
          <cell r="H575">
            <v>4.3199201852261195</v>
          </cell>
          <cell r="I575">
            <v>1.7779797603564448E-2</v>
          </cell>
        </row>
        <row r="576">
          <cell r="A576" t="str">
            <v>T_C-HY-DSL-S2</v>
          </cell>
          <cell r="B576" t="str">
            <v>VAR_fout</v>
          </cell>
          <cell r="C576" t="str">
            <v>TPCAR</v>
          </cell>
          <cell r="D576">
            <v>3.2994586103374285E-3</v>
          </cell>
          <cell r="E576">
            <v>1.8075529301338453</v>
          </cell>
          <cell r="F576">
            <v>3.5700534365636458</v>
          </cell>
          <cell r="G576">
            <v>3.0087718905128917</v>
          </cell>
          <cell r="H576">
            <v>0.11419726881348113</v>
          </cell>
          <cell r="I576">
            <v>1.8984938004610731E-4</v>
          </cell>
        </row>
        <row r="577">
          <cell r="A577" t="str">
            <v>T_C-HY-DSL-S2</v>
          </cell>
          <cell r="B577" t="str">
            <v>VAR_fin</v>
          </cell>
          <cell r="C577" t="str">
            <v>TDSL</v>
          </cell>
          <cell r="D577">
            <v>2.8164229146414375E-3</v>
          </cell>
          <cell r="E577">
            <v>0.6741042296768297</v>
          </cell>
          <cell r="F577">
            <v>1.5908330869151086</v>
          </cell>
          <cell r="G577">
            <v>1.3503068168938264</v>
          </cell>
          <cell r="H577">
            <v>5.8934791067204985E-2</v>
          </cell>
          <cell r="I577">
            <v>2.4256204097632215E-4</v>
          </cell>
        </row>
        <row r="578">
          <cell r="A578" t="str">
            <v>T_C-HY-DSL-S2</v>
          </cell>
          <cell r="B578" t="str">
            <v>VAR_ncap</v>
          </cell>
          <cell r="C578" t="str">
            <v>-</v>
          </cell>
          <cell r="E578">
            <v>0.13846690733706701</v>
          </cell>
          <cell r="F578">
            <v>0.14348559716045101</v>
          </cell>
          <cell r="G578">
            <v>1.6014986977567901E-5</v>
          </cell>
          <cell r="H578">
            <v>1.5514518284272298E-5</v>
          </cell>
        </row>
        <row r="579">
          <cell r="A579" t="str">
            <v>T_C-HY-DSL-S2</v>
          </cell>
          <cell r="B579" t="str">
            <v>VAR_cap</v>
          </cell>
          <cell r="C579" t="str">
            <v>-</v>
          </cell>
          <cell r="D579">
            <v>2.5986386435055E-4</v>
          </cell>
          <cell r="E579">
            <v>0.1371441282461634</v>
          </cell>
          <cell r="F579">
            <v>0.27087240743391433</v>
          </cell>
          <cell r="G579">
            <v>0.22828663235596519</v>
          </cell>
          <cell r="H579">
            <v>1.2036820551002874E-2</v>
          </cell>
          <cell r="I579">
            <v>1.8950803238808163E-5</v>
          </cell>
        </row>
        <row r="580">
          <cell r="A580" t="str">
            <v>D-T-ELC-Bus_c_S1</v>
          </cell>
          <cell r="B580" t="str">
            <v>VAR_fout</v>
          </cell>
          <cell r="C580" t="str">
            <v>T-ELC-Bus_c_BatSTGin_S1</v>
          </cell>
          <cell r="D580">
            <v>4.0332489145091064E-4</v>
          </cell>
          <cell r="E580">
            <v>8.978582802593721E-4</v>
          </cell>
          <cell r="F580">
            <v>9.4763991329993873E-4</v>
          </cell>
          <cell r="G580">
            <v>1.5130226670996959E-2</v>
          </cell>
          <cell r="H580">
            <v>5.1063020811483395E-2</v>
          </cell>
          <cell r="I580">
            <v>0.11179655342312853</v>
          </cell>
        </row>
        <row r="581">
          <cell r="A581" t="str">
            <v>D-T-ELC-Bus_c_S1</v>
          </cell>
          <cell r="B581" t="str">
            <v>VAR_fin</v>
          </cell>
          <cell r="C581" t="str">
            <v>TELC</v>
          </cell>
          <cell r="D581">
            <v>4.0332489145091064E-4</v>
          </cell>
          <cell r="E581">
            <v>8.978582802593721E-4</v>
          </cell>
          <cell r="F581">
            <v>9.4763991329993873E-4</v>
          </cell>
          <cell r="G581">
            <v>1.5130226670996959E-2</v>
          </cell>
          <cell r="H581">
            <v>5.1063020811483395E-2</v>
          </cell>
          <cell r="I581">
            <v>0.11179655342312853</v>
          </cell>
        </row>
        <row r="582">
          <cell r="A582" t="str">
            <v>D-T-ELC-Bus_c_S1</v>
          </cell>
          <cell r="B582" t="str">
            <v>VAR_ncap</v>
          </cell>
          <cell r="C582" t="str">
            <v>-</v>
          </cell>
          <cell r="D582">
            <v>5.9751481461594E-5</v>
          </cell>
          <cell r="E582">
            <v>3.8772202809941002E-5</v>
          </cell>
          <cell r="F582">
            <v>6.4125521116925196E-6</v>
          </cell>
          <cell r="G582">
            <v>1.54506195937573E-3</v>
          </cell>
          <cell r="H582">
            <v>5.6534295734322103E-3</v>
          </cell>
          <cell r="I582">
            <v>1.1123616013816E-2</v>
          </cell>
        </row>
        <row r="583">
          <cell r="A583" t="str">
            <v>D-T-ELC-Bus_c_S1</v>
          </cell>
          <cell r="B583" t="str">
            <v>VAR_cap</v>
          </cell>
          <cell r="C583" t="str">
            <v>-</v>
          </cell>
          <cell r="D583">
            <v>5.9751481461594E-5</v>
          </cell>
          <cell r="E583">
            <v>9.8523684271535096E-5</v>
          </cell>
          <cell r="F583">
            <v>1.04936236383228E-4</v>
          </cell>
          <cell r="G583">
            <v>1.6288295398191801E-3</v>
          </cell>
          <cell r="H583">
            <v>5.9976926044366897E-3</v>
          </cell>
          <cell r="I583">
            <v>1.39712301183948E-2</v>
          </cell>
        </row>
        <row r="584">
          <cell r="A584" t="str">
            <v>T_C-HY-GSL-S4</v>
          </cell>
          <cell r="B584" t="str">
            <v>VAR_fout</v>
          </cell>
          <cell r="C584" t="str">
            <v>CO2_T</v>
          </cell>
          <cell r="D584">
            <v>6.1652762216837438</v>
          </cell>
          <cell r="E584">
            <v>9.3196487531250547</v>
          </cell>
          <cell r="F584">
            <v>8.9307986632324106</v>
          </cell>
          <cell r="G584">
            <v>7.5806247089350576</v>
          </cell>
          <cell r="H584">
            <v>2.7874999852249119E-2</v>
          </cell>
          <cell r="I584">
            <v>8.7714889763350692E-3</v>
          </cell>
        </row>
        <row r="585">
          <cell r="A585" t="str">
            <v>T_C-HY-GSL-S4</v>
          </cell>
          <cell r="B585" t="str">
            <v>VAR_fout</v>
          </cell>
          <cell r="C585" t="str">
            <v>TPCAR</v>
          </cell>
          <cell r="D585">
            <v>0.10182864624718166</v>
          </cell>
          <cell r="E585">
            <v>0.17775968338957482</v>
          </cell>
          <cell r="F585">
            <v>0.17011042600360357</v>
          </cell>
          <cell r="G585">
            <v>0.14336357187826568</v>
          </cell>
          <cell r="H585">
            <v>2.6593563423797889E-4</v>
          </cell>
          <cell r="I585">
            <v>8.3086436843568464E-5</v>
          </cell>
        </row>
        <row r="586">
          <cell r="A586" t="str">
            <v>T_C-HY-GSL-S4</v>
          </cell>
          <cell r="B586" t="str">
            <v>VAR_fin</v>
          </cell>
          <cell r="C586" t="str">
            <v>TGSL</v>
          </cell>
          <cell r="D586">
            <v>8.3540328207096795E-2</v>
          </cell>
          <cell r="E586">
            <v>0.12628250342987904</v>
          </cell>
          <cell r="F586">
            <v>0.1210135320221194</v>
          </cell>
          <cell r="G586">
            <v>0.10271849199098991</v>
          </cell>
          <cell r="H586">
            <v>3.7771002509822657E-4</v>
          </cell>
          <cell r="I586">
            <v>1.1885486417798179E-4</v>
          </cell>
        </row>
        <row r="587">
          <cell r="A587" t="str">
            <v>T_C-HY-GSL-S4</v>
          </cell>
          <cell r="B587" t="str">
            <v>VAR_ncap</v>
          </cell>
          <cell r="C587" t="str">
            <v>-</v>
          </cell>
          <cell r="E587">
            <v>1.9531350514331801E-4</v>
          </cell>
          <cell r="F587">
            <v>1.38647298271087E-5</v>
          </cell>
          <cell r="G587">
            <v>8.9404291905267708E-6</v>
          </cell>
          <cell r="H587">
            <v>9.1674419753183099E-6</v>
          </cell>
        </row>
        <row r="588">
          <cell r="A588" t="str">
            <v>T_C-HY-GSL-S4</v>
          </cell>
          <cell r="B588" t="str">
            <v>VAR_cap</v>
          </cell>
          <cell r="C588" t="str">
            <v>-</v>
          </cell>
          <cell r="D588">
            <v>8.0457579001696373E-3</v>
          </cell>
          <cell r="E588">
            <v>1.399702424932832E-2</v>
          </cell>
          <cell r="F588">
            <v>1.3421863529863739E-2</v>
          </cell>
          <cell r="G588">
            <v>1.12954111710578E-2</v>
          </cell>
          <cell r="H588">
            <v>2.5103313116832989E-5</v>
          </cell>
          <cell r="I588">
            <v>8.0727967660460696E-6</v>
          </cell>
        </row>
        <row r="589">
          <cell r="A589" t="str">
            <v>T_C-HY-DSL-S3</v>
          </cell>
          <cell r="B589" t="str">
            <v>VAR_fout</v>
          </cell>
          <cell r="C589" t="str">
            <v>CO2_T</v>
          </cell>
          <cell r="D589">
            <v>2.1590617753819377</v>
          </cell>
          <cell r="E589">
            <v>3.3144338427585027</v>
          </cell>
          <cell r="F589">
            <v>3.1726327738253248</v>
          </cell>
          <cell r="G589">
            <v>2.3755816786865407</v>
          </cell>
          <cell r="H589">
            <v>2.0971413938394884E-2</v>
          </cell>
          <cell r="I589">
            <v>6.3431768151966193E-3</v>
          </cell>
        </row>
        <row r="590">
          <cell r="A590" t="str">
            <v>T_C-HY-DSL-S3</v>
          </cell>
          <cell r="B590" t="str">
            <v>VAR_fout</v>
          </cell>
          <cell r="C590" t="str">
            <v>TPCAR</v>
          </cell>
          <cell r="D590">
            <v>2.6416263609652438E-2</v>
          </cell>
          <cell r="E590">
            <v>5.3639705094314226E-2</v>
          </cell>
          <cell r="F590">
            <v>5.1143765573547419E-2</v>
          </cell>
          <cell r="G590">
            <v>4.0690276711338673E-2</v>
          </cell>
          <cell r="H590">
            <v>2.0489869472189762E-4</v>
          </cell>
          <cell r="I590">
            <v>6.1225415948221163E-5</v>
          </cell>
        </row>
        <row r="591">
          <cell r="A591" t="str">
            <v>T_C-HY-DSL-S3</v>
          </cell>
          <cell r="B591" t="str">
            <v>VAR_fin</v>
          </cell>
          <cell r="C591" t="str">
            <v>TDSL</v>
          </cell>
          <cell r="D591">
            <v>2.9455140182563993E-2</v>
          </cell>
          <cell r="E591">
            <v>4.5217378482380603E-2</v>
          </cell>
          <cell r="F591">
            <v>4.3282848210441163E-2</v>
          </cell>
          <cell r="G591">
            <v>3.2409026994359373E-2</v>
          </cell>
          <cell r="H591">
            <v>2.8610387364795249E-4</v>
          </cell>
          <cell r="I591">
            <v>8.6537200753023432E-5</v>
          </cell>
        </row>
        <row r="592">
          <cell r="A592" t="str">
            <v>T_C-HY-DSL-S3</v>
          </cell>
          <cell r="B592" t="str">
            <v>VAR_ncap</v>
          </cell>
          <cell r="C592" t="str">
            <v>-</v>
          </cell>
          <cell r="E592">
            <v>1.4163027158955399E-5</v>
          </cell>
          <cell r="F592">
            <v>1.15230194455962E-5</v>
          </cell>
          <cell r="G592">
            <v>5.3974300975621703E-6</v>
          </cell>
          <cell r="H592">
            <v>5.0596025070454396E-6</v>
          </cell>
        </row>
        <row r="593">
          <cell r="A593" t="str">
            <v>T_C-HY-DSL-S3</v>
          </cell>
          <cell r="B593" t="str">
            <v>VAR_cap</v>
          </cell>
          <cell r="C593" t="str">
            <v>-</v>
          </cell>
          <cell r="D593">
            <v>1.8565014936463601E-3</v>
          </cell>
          <cell r="E593">
            <v>3.6882957220787621E-3</v>
          </cell>
          <cell r="F593">
            <v>3.522530531786468E-3</v>
          </cell>
          <cell r="G593">
            <v>2.8023214669454732E-3</v>
          </cell>
          <cell r="H593">
            <v>1.5958845488479608E-5</v>
          </cell>
          <cell r="I593">
            <v>4.9256033346509503E-6</v>
          </cell>
        </row>
        <row r="594">
          <cell r="A594" t="str">
            <v>D-T-ELC-Bus_c_S2</v>
          </cell>
          <cell r="B594" t="str">
            <v>VAR_fout</v>
          </cell>
          <cell r="C594" t="str">
            <v>T-ELC-Bus_c_BatSTGin_S2</v>
          </cell>
          <cell r="D594">
            <v>7.3994361787827747E-4</v>
          </cell>
          <cell r="E594">
            <v>1.0841582387547833E-3</v>
          </cell>
          <cell r="F594">
            <v>1.0455389597185416E-3</v>
          </cell>
          <cell r="G594">
            <v>1.0874707441874663E-3</v>
          </cell>
          <cell r="H594">
            <v>9.761486113828384E-2</v>
          </cell>
          <cell r="I594">
            <v>0.14569940117290517</v>
          </cell>
        </row>
        <row r="595">
          <cell r="A595" t="str">
            <v>D-T-ELC-Bus_c_S2</v>
          </cell>
          <cell r="B595" t="str">
            <v>VAR_fin</v>
          </cell>
          <cell r="C595" t="str">
            <v>TELC</v>
          </cell>
          <cell r="D595">
            <v>7.3994361787827747E-4</v>
          </cell>
          <cell r="E595">
            <v>1.0841582387547833E-3</v>
          </cell>
          <cell r="F595">
            <v>1.0455389597185416E-3</v>
          </cell>
          <cell r="G595">
            <v>1.0874707441874663E-3</v>
          </cell>
          <cell r="H595">
            <v>9.761486113828384E-2</v>
          </cell>
          <cell r="I595">
            <v>0.14569940117290517</v>
          </cell>
        </row>
        <row r="596">
          <cell r="A596" t="str">
            <v>D-T-ELC-Bus_c_S2</v>
          </cell>
          <cell r="B596" t="str">
            <v>VAR_ncap</v>
          </cell>
          <cell r="C596" t="str">
            <v>-</v>
          </cell>
          <cell r="D596">
            <v>9.5060384344821704E-5</v>
          </cell>
          <cell r="E596">
            <v>2.1817342307126198E-5</v>
          </cell>
          <cell r="F596">
            <v>3.8535778592614402E-6</v>
          </cell>
          <cell r="G596">
            <v>3.9032992409285401E-5</v>
          </cell>
          <cell r="H596">
            <v>8.6706956633748403E-3</v>
          </cell>
          <cell r="I596">
            <v>1.3565951798454099E-2</v>
          </cell>
        </row>
        <row r="597">
          <cell r="A597" t="str">
            <v>D-T-ELC-Bus_c_S2</v>
          </cell>
          <cell r="B597" t="str">
            <v>VAR_cap</v>
          </cell>
          <cell r="C597" t="str">
            <v>-</v>
          </cell>
          <cell r="D597">
            <v>9.5060384344821704E-5</v>
          </cell>
          <cell r="E597">
            <v>1.16877726651948E-4</v>
          </cell>
          <cell r="F597">
            <v>1.2073130451120901E-4</v>
          </cell>
          <cell r="G597">
            <v>1.3136858930015401E-4</v>
          </cell>
          <cell r="H597">
            <v>1.21463819009532E-2</v>
          </cell>
          <cell r="I597">
            <v>1.8523081721529101E-2</v>
          </cell>
        </row>
        <row r="598">
          <cell r="A598" t="str">
            <v>T_C-HY-DSL-S4</v>
          </cell>
          <cell r="B598" t="str">
            <v>VAR_fout</v>
          </cell>
          <cell r="C598" t="str">
            <v>CO2_T</v>
          </cell>
          <cell r="D598">
            <v>2.5981887365183325</v>
          </cell>
          <cell r="E598">
            <v>10.856260747118576</v>
          </cell>
          <cell r="F598">
            <v>10.263707731200773</v>
          </cell>
          <cell r="G598">
            <v>8.3254194723680737</v>
          </cell>
          <cell r="H598">
            <v>2.6421325976055954E-2</v>
          </cell>
          <cell r="I598">
            <v>8.6339190069198903E-3</v>
          </cell>
        </row>
        <row r="599">
          <cell r="A599" t="str">
            <v>T_C-HY-DSL-S4</v>
          </cell>
          <cell r="B599" t="str">
            <v>VAR_fout</v>
          </cell>
          <cell r="C599" t="str">
            <v>TPCAR</v>
          </cell>
          <cell r="D599">
            <v>4.7677961539518858E-2</v>
          </cell>
          <cell r="E599">
            <v>0.2407705567442838</v>
          </cell>
          <cell r="F599">
            <v>0.22821300811657713</v>
          </cell>
          <cell r="G599">
            <v>0.18705659335486838</v>
          </cell>
          <cell r="H599">
            <v>2.5444237400008461E-4</v>
          </cell>
          <cell r="I599">
            <v>8.2281450705611118E-5</v>
          </cell>
        </row>
        <row r="600">
          <cell r="A600" t="str">
            <v>T_C-HY-DSL-S4</v>
          </cell>
          <cell r="B600" t="str">
            <v>VAR_fin</v>
          </cell>
          <cell r="C600" t="str">
            <v>TDSL</v>
          </cell>
          <cell r="D600">
            <v>3.5445958206252889E-2</v>
          </cell>
          <cell r="E600">
            <v>0.14810724075195872</v>
          </cell>
          <cell r="F600">
            <v>0.14002329783357137</v>
          </cell>
          <cell r="G600">
            <v>0.11358007465713589</v>
          </cell>
          <cell r="H600">
            <v>3.6045465178793869E-4</v>
          </cell>
          <cell r="I600">
            <v>1.1778879954870256E-4</v>
          </cell>
        </row>
        <row r="601">
          <cell r="A601" t="str">
            <v>T_C-HY-DSL-S4</v>
          </cell>
          <cell r="B601" t="str">
            <v>VAR_ncap</v>
          </cell>
          <cell r="C601" t="str">
            <v>-</v>
          </cell>
          <cell r="E601">
            <v>1.0325951897827401E-2</v>
          </cell>
          <cell r="F601">
            <v>1.3801041383709301E-5</v>
          </cell>
          <cell r="G601">
            <v>6.68526128015002E-6</v>
          </cell>
          <cell r="H601">
            <v>9.0662724711079108E-6</v>
          </cell>
        </row>
        <row r="602">
          <cell r="A602" t="str">
            <v>T_C-HY-DSL-S4</v>
          </cell>
          <cell r="B602" t="str">
            <v>VAR_cap</v>
          </cell>
          <cell r="C602" t="str">
            <v>-</v>
          </cell>
          <cell r="D602">
            <v>3.7730346420031002E-3</v>
          </cell>
          <cell r="E602">
            <v>1.8958312286618761E-2</v>
          </cell>
          <cell r="F602">
            <v>1.798061127414758E-2</v>
          </cell>
          <cell r="G602">
            <v>1.4737397626647443E-2</v>
          </cell>
          <cell r="H602">
            <v>2.4027563754878228E-5</v>
          </cell>
          <cell r="I602">
            <v>7.9895546011607496E-6</v>
          </cell>
        </row>
        <row r="603">
          <cell r="A603" t="str">
            <v>D-T-ELC-Bus_c_S3</v>
          </cell>
          <cell r="B603" t="str">
            <v>VAR_fout</v>
          </cell>
          <cell r="C603" t="str">
            <v>T-ELC-Bus_c_BatSTGin_S3</v>
          </cell>
          <cell r="D603">
            <v>2.6675090677735395E-4</v>
          </cell>
          <cell r="E603">
            <v>4.7628834784765303E-4</v>
          </cell>
          <cell r="F603">
            <v>3.9962435139960479E-4</v>
          </cell>
          <cell r="G603">
            <v>4.3442182628669357E-4</v>
          </cell>
          <cell r="H603">
            <v>1.8868616024126067E-3</v>
          </cell>
          <cell r="I603">
            <v>5.0732383591588137E-3</v>
          </cell>
        </row>
        <row r="604">
          <cell r="A604" t="str">
            <v>D-T-ELC-Bus_c_S3</v>
          </cell>
          <cell r="B604" t="str">
            <v>VAR_fin</v>
          </cell>
          <cell r="C604" t="str">
            <v>TELC</v>
          </cell>
          <cell r="D604">
            <v>2.6675090677735395E-4</v>
          </cell>
          <cell r="E604">
            <v>4.7628834784765303E-4</v>
          </cell>
          <cell r="F604">
            <v>3.9962435139960479E-4</v>
          </cell>
          <cell r="G604">
            <v>4.3442182628669357E-4</v>
          </cell>
          <cell r="H604">
            <v>1.8868616024126067E-3</v>
          </cell>
          <cell r="I604">
            <v>5.0732383591588137E-3</v>
          </cell>
        </row>
        <row r="605">
          <cell r="A605" t="str">
            <v>D-T-ELC-Bus_c_S3</v>
          </cell>
          <cell r="B605" t="str">
            <v>VAR_ncap</v>
          </cell>
          <cell r="C605" t="str">
            <v>-</v>
          </cell>
          <cell r="D605">
            <v>3.63096760166602E-5</v>
          </cell>
          <cell r="E605">
            <v>1.5586552090720501E-5</v>
          </cell>
          <cell r="F605">
            <v>2.5138184040004602E-6</v>
          </cell>
          <cell r="G605">
            <v>2.6947024480763399E-5</v>
          </cell>
          <cell r="H605">
            <v>1.81804133835234E-4</v>
          </cell>
          <cell r="I605">
            <v>5.5927880639546903E-4</v>
          </cell>
        </row>
        <row r="606">
          <cell r="A606" t="str">
            <v>D-T-ELC-Bus_c_S3</v>
          </cell>
          <cell r="B606" t="str">
            <v>VAR_cap</v>
          </cell>
          <cell r="C606" t="str">
            <v>-</v>
          </cell>
          <cell r="D606">
            <v>3.63096760166602E-5</v>
          </cell>
          <cell r="E606">
            <v>5.1896228107380701E-5</v>
          </cell>
          <cell r="F606">
            <v>5.4410046511381202E-5</v>
          </cell>
          <cell r="G606">
            <v>5.50282567923211E-5</v>
          </cell>
          <cell r="H606">
            <v>2.30596089275807E-4</v>
          </cell>
          <cell r="I606">
            <v>6.2155058497998905E-4</v>
          </cell>
        </row>
        <row r="607">
          <cell r="A607" t="str">
            <v>D-T-ELC-Bus_c_S4</v>
          </cell>
          <cell r="B607" t="str">
            <v>VAR_fout</v>
          </cell>
          <cell r="C607" t="str">
            <v>T-ELC-Bus_c_BatSTGin_S4</v>
          </cell>
          <cell r="E607">
            <v>2.0618004563397117E-5</v>
          </cell>
          <cell r="F607">
            <v>4.7464153276996786E-5</v>
          </cell>
          <cell r="G607">
            <v>1.2005016931691427E-4</v>
          </cell>
          <cell r="H607">
            <v>2.0914090054031424E-4</v>
          </cell>
          <cell r="I607">
            <v>1.0366630975987969E-4</v>
          </cell>
        </row>
        <row r="608">
          <cell r="A608" t="str">
            <v>D-T-ELC-Bus_c_S4</v>
          </cell>
          <cell r="B608" t="str">
            <v>VAR_fin</v>
          </cell>
          <cell r="C608" t="str">
            <v>TELC</v>
          </cell>
          <cell r="E608">
            <v>2.0618004563397117E-5</v>
          </cell>
          <cell r="F608">
            <v>4.7464153276996786E-5</v>
          </cell>
          <cell r="G608">
            <v>1.2005016931691427E-4</v>
          </cell>
          <cell r="H608">
            <v>2.0914090054031424E-4</v>
          </cell>
          <cell r="I608">
            <v>1.0366630975987969E-4</v>
          </cell>
        </row>
        <row r="609">
          <cell r="A609" t="str">
            <v>D-T-ELC-Bus_c_S4</v>
          </cell>
          <cell r="B609" t="str">
            <v>VAR_ncap</v>
          </cell>
          <cell r="C609" t="str">
            <v>-</v>
          </cell>
          <cell r="D609">
            <v>3.4784708981972798E-6</v>
          </cell>
          <cell r="E609">
            <v>2.9512189358524099E-6</v>
          </cell>
          <cell r="F609">
            <v>2.4367516006223099E-6</v>
          </cell>
          <cell r="G609">
            <v>1.46646296955794E-5</v>
          </cell>
          <cell r="H609">
            <v>3.0606102255280298E-5</v>
          </cell>
          <cell r="I609">
            <v>1.39236266397774E-5</v>
          </cell>
        </row>
        <row r="610">
          <cell r="A610" t="str">
            <v>D-T-ELC-Bus_c_S4</v>
          </cell>
          <cell r="B610" t="str">
            <v>VAR_cap</v>
          </cell>
          <cell r="C610" t="str">
            <v>-</v>
          </cell>
          <cell r="D610">
            <v>3.4784708981972798E-6</v>
          </cell>
          <cell r="E610">
            <v>6.4296898340497003E-6</v>
          </cell>
          <cell r="F610">
            <v>8.8664414346720102E-6</v>
          </cell>
          <cell r="G610">
            <v>1.78779476572403E-5</v>
          </cell>
          <cell r="H610">
            <v>4.2866025859820198E-5</v>
          </cell>
          <cell r="I610">
            <v>1.92946497877327E-5</v>
          </cell>
        </row>
        <row r="611">
          <cell r="A611" t="str">
            <v>D-TH2O</v>
          </cell>
          <cell r="B611" t="str">
            <v>VAR_fout</v>
          </cell>
          <cell r="C611" t="str">
            <v>TH2O</v>
          </cell>
          <cell r="D611">
            <v>4.9037585426352131E-3</v>
          </cell>
          <cell r="E611">
            <v>1.4440744112220134E-2</v>
          </cell>
          <cell r="F611">
            <v>1.4371716839583073E-2</v>
          </cell>
          <cell r="G611">
            <v>6.6487255469733303E-2</v>
          </cell>
          <cell r="H611">
            <v>1.4054349153562093</v>
          </cell>
          <cell r="I611">
            <v>3.1116596796566629</v>
          </cell>
        </row>
        <row r="612">
          <cell r="A612" t="str">
            <v>D-TH2O</v>
          </cell>
          <cell r="B612" t="str">
            <v>VAR_fin</v>
          </cell>
          <cell r="C612" t="str">
            <v>H2</v>
          </cell>
          <cell r="D612">
            <v>4.9037585426352131E-3</v>
          </cell>
          <cell r="E612">
            <v>1.4440744112220134E-2</v>
          </cell>
          <cell r="F612">
            <v>1.4371716839583073E-2</v>
          </cell>
          <cell r="G612">
            <v>6.6487255469733303E-2</v>
          </cell>
          <cell r="H612">
            <v>1.4054349153562093</v>
          </cell>
          <cell r="I612">
            <v>3.1116596796566629</v>
          </cell>
        </row>
        <row r="613">
          <cell r="A613" t="str">
            <v>D-TH2O</v>
          </cell>
          <cell r="B613" t="str">
            <v>VAR_ncap</v>
          </cell>
          <cell r="C613" t="str">
            <v>-</v>
          </cell>
          <cell r="D613">
            <v>9.0587827207336399E-4</v>
          </cell>
          <cell r="E613">
            <v>1.72962220089097E-3</v>
          </cell>
          <cell r="F613">
            <v>8.5948954577111504E-7</v>
          </cell>
          <cell r="G613">
            <v>9.0591829632573999E-3</v>
          </cell>
          <cell r="H613">
            <v>9.3125425965760594E-2</v>
          </cell>
          <cell r="I613">
            <v>0.30597696794661899</v>
          </cell>
        </row>
        <row r="614">
          <cell r="A614" t="str">
            <v>D-TH2O</v>
          </cell>
          <cell r="B614" t="str">
            <v>VAR_cap</v>
          </cell>
          <cell r="C614" t="str">
            <v>-</v>
          </cell>
          <cell r="D614">
            <v>9.0587827207336399E-4</v>
          </cell>
          <cell r="E614">
            <v>2.6355004729643298E-3</v>
          </cell>
          <cell r="F614">
            <v>2.6363599625100998E-3</v>
          </cell>
          <cell r="G614">
            <v>1.1695542925767501E-2</v>
          </cell>
          <cell r="H614">
            <v>0.24975496982179399</v>
          </cell>
          <cell r="I614">
            <v>0.55573193776841201</v>
          </cell>
        </row>
        <row r="615">
          <cell r="A615" t="str">
            <v>TFHGV-HYBDSL</v>
          </cell>
          <cell r="B615" t="str">
            <v>VAR_fout</v>
          </cell>
          <cell r="C615" t="str">
            <v>CO2_T</v>
          </cell>
          <cell r="E615">
            <v>386.57192589308403</v>
          </cell>
          <cell r="F615">
            <v>542.48961112155894</v>
          </cell>
          <cell r="G615">
            <v>784.79698184734104</v>
          </cell>
          <cell r="H615">
            <v>790.46906700643899</v>
          </cell>
          <cell r="I615">
            <v>195.1395099245722</v>
          </cell>
        </row>
        <row r="616">
          <cell r="A616" t="str">
            <v>TFHGV-HYBDSL</v>
          </cell>
          <cell r="B616" t="str">
            <v>VAR_fout</v>
          </cell>
          <cell r="C616" t="str">
            <v>TFHGV</v>
          </cell>
          <cell r="E616">
            <v>0.86209680538504241</v>
          </cell>
          <cell r="F616">
            <v>1.2098099457740201</v>
          </cell>
          <cell r="G616">
            <v>1.7501813391217098</v>
          </cell>
          <cell r="H616">
            <v>1.7628306966357989</v>
          </cell>
          <cell r="I616">
            <v>0.4351820110105572</v>
          </cell>
        </row>
        <row r="617">
          <cell r="A617" t="str">
            <v>TFHGV-HYBDSL</v>
          </cell>
          <cell r="B617" t="str">
            <v>VAR_fin</v>
          </cell>
          <cell r="C617" t="str">
            <v>TDSL</v>
          </cell>
          <cell r="E617">
            <v>5.2738325497010088</v>
          </cell>
          <cell r="F617">
            <v>7.400949674236819</v>
          </cell>
          <cell r="G617">
            <v>10.706643681409835</v>
          </cell>
          <cell r="H617">
            <v>10.78402547075634</v>
          </cell>
          <cell r="I617">
            <v>2.6622034096121685</v>
          </cell>
        </row>
        <row r="618">
          <cell r="A618" t="str">
            <v>TFHGV-HYBDSL</v>
          </cell>
          <cell r="B618" t="str">
            <v>VAR_ncap</v>
          </cell>
          <cell r="C618" t="str">
            <v>-</v>
          </cell>
          <cell r="E618">
            <v>1.6217993787245699E-2</v>
          </cell>
          <cell r="F618">
            <v>6.5416690954874703E-3</v>
          </cell>
          <cell r="G618">
            <v>2.3215384907347501E-2</v>
          </cell>
          <cell r="H618">
            <v>1.23673606377814E-2</v>
          </cell>
          <cell r="I618">
            <v>8.2502104300984595E-3</v>
          </cell>
        </row>
        <row r="619">
          <cell r="A619" t="str">
            <v>TFHGV-HYBDSL</v>
          </cell>
          <cell r="B619" t="str">
            <v>VAR_cap</v>
          </cell>
          <cell r="C619" t="str">
            <v>-</v>
          </cell>
          <cell r="E619">
            <v>1.6217993787245699E-2</v>
          </cell>
          <cell r="F619">
            <v>2.2759662882733098E-2</v>
          </cell>
          <cell r="G619">
            <v>3.2925045190814399E-2</v>
          </cell>
          <cell r="H619">
            <v>3.5212320835716099E-2</v>
          </cell>
          <cell r="I619">
            <v>1.0420541683343E-2</v>
          </cell>
        </row>
        <row r="620">
          <cell r="A620" t="str">
            <v>D-TKER</v>
          </cell>
          <cell r="B620" t="str">
            <v>VAR_fout</v>
          </cell>
          <cell r="C620" t="str">
            <v>CO2</v>
          </cell>
          <cell r="D620">
            <v>80.763254672403804</v>
          </cell>
          <cell r="E620">
            <v>102.299643522715</v>
          </cell>
          <cell r="F620">
            <v>134.604226798182</v>
          </cell>
          <cell r="G620">
            <v>187.57262391510699</v>
          </cell>
          <cell r="H620">
            <v>156.43406196229699</v>
          </cell>
          <cell r="I620">
            <v>5.8470275751590599E-6</v>
          </cell>
        </row>
        <row r="621">
          <cell r="A621" t="str">
            <v>D-TKER</v>
          </cell>
          <cell r="B621" t="str">
            <v>VAR_fout</v>
          </cell>
          <cell r="C621" t="str">
            <v>TKER</v>
          </cell>
          <cell r="D621">
            <v>1.0930817228491501</v>
          </cell>
          <cell r="E621">
            <v>1.3845636984571901</v>
          </cell>
          <cell r="F621">
            <v>1.82178666186924</v>
          </cell>
          <cell r="G621">
            <v>2.53868182678031</v>
          </cell>
          <cell r="H621">
            <v>2.11724025555481</v>
          </cell>
          <cell r="I621">
            <v>7.91359759005009E-8</v>
          </cell>
        </row>
        <row r="622">
          <cell r="A622" t="str">
            <v>D-TKER</v>
          </cell>
          <cell r="B622" t="str">
            <v>VAR_fin</v>
          </cell>
          <cell r="C622" t="str">
            <v>KER</v>
          </cell>
          <cell r="D622">
            <v>1.1093853663791744</v>
          </cell>
          <cell r="E622">
            <v>1.4052148835537817</v>
          </cell>
          <cell r="F622">
            <v>1.8489591593156731</v>
          </cell>
          <cell r="G622">
            <v>2.576547031800922</v>
          </cell>
          <cell r="H622">
            <v>2.1488195324491302</v>
          </cell>
          <cell r="I622">
            <v>8.0316312845591267E-8</v>
          </cell>
        </row>
        <row r="623">
          <cell r="A623" t="str">
            <v>T_B_u-BEVELC-S1</v>
          </cell>
          <cell r="B623" t="str">
            <v>VAR_fout</v>
          </cell>
          <cell r="C623" t="str">
            <v>TPBSu</v>
          </cell>
          <cell r="D623">
            <v>1.1405321832280879E-6</v>
          </cell>
          <cell r="E623">
            <v>2.2334249216249234E-4</v>
          </cell>
          <cell r="F623">
            <v>2.2079479889477657E-3</v>
          </cell>
          <cell r="G623">
            <v>2.2765291734232751E-2</v>
          </cell>
          <cell r="H623">
            <v>4.9639436711259366E-2</v>
          </cell>
          <cell r="I623">
            <v>0.11021120930865383</v>
          </cell>
        </row>
        <row r="624">
          <cell r="A624" t="str">
            <v>T_B_u-BEVELC-S1</v>
          </cell>
          <cell r="B624" t="str">
            <v>VAR_fin</v>
          </cell>
          <cell r="C624" t="str">
            <v>T-ELC-Bus_u_BatSTGout_S1</v>
          </cell>
          <cell r="D624">
            <v>3.0117576232470865E-6</v>
          </cell>
          <cell r="E624">
            <v>5.6927043754907627E-4</v>
          </cell>
          <cell r="F624">
            <v>5.3737356961728122E-3</v>
          </cell>
          <cell r="G624">
            <v>5.0893787842949526E-2</v>
          </cell>
          <cell r="H624">
            <v>0.1050903470350929</v>
          </cell>
          <cell r="I624">
            <v>0.20501609365453891</v>
          </cell>
        </row>
        <row r="625">
          <cell r="A625" t="str">
            <v>T_B_u-BEVELC-S1</v>
          </cell>
          <cell r="B625" t="str">
            <v>VAR_ncap</v>
          </cell>
          <cell r="C625" t="str">
            <v>-</v>
          </cell>
          <cell r="E625">
            <v>4.1767397894675601E-6</v>
          </cell>
          <cell r="F625">
            <v>3.76022580410242E-5</v>
          </cell>
          <cell r="G625">
            <v>4.2910680032124499E-4</v>
          </cell>
          <cell r="H625">
            <v>5.2364513857878803E-5</v>
          </cell>
          <cell r="I625">
            <v>2.1417584908535298E-3</v>
          </cell>
        </row>
        <row r="626">
          <cell r="A626" t="str">
            <v>T_B_u-BEVELC-S1</v>
          </cell>
          <cell r="B626" t="str">
            <v>VAR_cap</v>
          </cell>
          <cell r="C626" t="str">
            <v>-</v>
          </cell>
          <cell r="D626">
            <v>3.02390998593531E-8</v>
          </cell>
          <cell r="E626">
            <v>4.218230647414114E-6</v>
          </cell>
          <cell r="F626">
            <v>4.1820488688438358E-5</v>
          </cell>
          <cell r="G626">
            <v>4.2955006255268716E-4</v>
          </cell>
          <cell r="H626">
            <v>9.417219952316772E-4</v>
          </cell>
          <cell r="I626">
            <v>2.3240547391374113E-3</v>
          </cell>
        </row>
        <row r="627">
          <cell r="A627" t="str">
            <v>TPSHPH2OEXT</v>
          </cell>
          <cell r="B627" t="str">
            <v>VAR_fout</v>
          </cell>
          <cell r="C627" t="str">
            <v>TPSHP</v>
          </cell>
          <cell r="G627">
            <v>3.6944011652924202E-7</v>
          </cell>
        </row>
        <row r="628">
          <cell r="A628" t="str">
            <v>TPSHPH2OEXT</v>
          </cell>
          <cell r="B628" t="str">
            <v>VAR_fin</v>
          </cell>
          <cell r="C628" t="str">
            <v>TH2O</v>
          </cell>
          <cell r="G628">
            <v>2.0599085285266765E-7</v>
          </cell>
        </row>
        <row r="629">
          <cell r="A629" t="str">
            <v>TPSHPH2OEXT</v>
          </cell>
          <cell r="B629" t="str">
            <v>VAR_ncap</v>
          </cell>
          <cell r="C629" t="str">
            <v>-</v>
          </cell>
          <cell r="G629">
            <v>6.2112730071707205E-7</v>
          </cell>
        </row>
        <row r="630">
          <cell r="A630" t="str">
            <v>TPSHPH2OEXT</v>
          </cell>
          <cell r="B630" t="str">
            <v>VAR_cap</v>
          </cell>
          <cell r="C630" t="str">
            <v>-</v>
          </cell>
          <cell r="G630">
            <v>6.2112730071707205E-7</v>
          </cell>
          <cell r="H630">
            <v>-2.6630651000000212E-9</v>
          </cell>
          <cell r="I630">
            <v>-1.2654133766390178E-9</v>
          </cell>
        </row>
        <row r="631">
          <cell r="A631" t="str">
            <v>T_B_u-BEVELC-S2</v>
          </cell>
          <cell r="B631" t="str">
            <v>VAR_fout</v>
          </cell>
          <cell r="C631" t="str">
            <v>TPBSu</v>
          </cell>
          <cell r="D631">
            <v>3.8866562400505423E-4</v>
          </cell>
          <cell r="E631">
            <v>6.3635816519371576E-4</v>
          </cell>
          <cell r="F631">
            <v>6.8340685279443295E-4</v>
          </cell>
          <cell r="G631">
            <v>3.6750118376611821E-4</v>
          </cell>
          <cell r="H631">
            <v>3.9366116479442707E-2</v>
          </cell>
          <cell r="I631">
            <v>4.559978976845263E-2</v>
          </cell>
        </row>
        <row r="632">
          <cell r="A632" t="str">
            <v>T_B_u-BEVELC-S2</v>
          </cell>
          <cell r="B632" t="str">
            <v>VAR_fin</v>
          </cell>
          <cell r="C632" t="str">
            <v>T-ELC-Bus_u_BatSTGout_S2</v>
          </cell>
          <cell r="D632">
            <v>1.4124014401904364E-3</v>
          </cell>
          <cell r="E632">
            <v>2.2954600570652861E-3</v>
          </cell>
          <cell r="F632">
            <v>2.4502765659439162E-3</v>
          </cell>
          <cell r="G632">
            <v>1.1583348182110809E-3</v>
          </cell>
          <cell r="H632">
            <v>0.1117552360830342</v>
          </cell>
          <cell r="I632">
            <v>0.12023063349368461</v>
          </cell>
        </row>
        <row r="633">
          <cell r="A633" t="str">
            <v>T_B_u-BEVELC-S2</v>
          </cell>
          <cell r="B633" t="str">
            <v>VAR_ncap</v>
          </cell>
          <cell r="C633" t="str">
            <v>-</v>
          </cell>
          <cell r="E633">
            <v>1.04354328282354E-6</v>
          </cell>
          <cell r="F633">
            <v>1.05723857767599E-6</v>
          </cell>
          <cell r="G633">
            <v>5.5145197634551397E-6</v>
          </cell>
          <cell r="H633">
            <v>4.8334423183143401E-4</v>
          </cell>
          <cell r="I633">
            <v>5.7213174596471798E-4</v>
          </cell>
        </row>
        <row r="634">
          <cell r="A634" t="str">
            <v>T_B_u-BEVELC-S2</v>
          </cell>
          <cell r="B634" t="str">
            <v>VAR_cap</v>
          </cell>
          <cell r="C634" t="str">
            <v>-</v>
          </cell>
          <cell r="D634">
            <v>7.9226441631504902E-6</v>
          </cell>
          <cell r="E634">
            <v>1.1914148064820741E-5</v>
          </cell>
          <cell r="F634">
            <v>1.2971386642496731E-5</v>
          </cell>
          <cell r="G634">
            <v>6.8862123480513003E-6</v>
          </cell>
          <cell r="H634">
            <v>7.4242196943215873E-4</v>
          </cell>
          <cell r="I634">
            <v>8.5996772711041105E-4</v>
          </cell>
        </row>
        <row r="635">
          <cell r="A635" t="str">
            <v>TFHGV-ICEDSL</v>
          </cell>
          <cell r="B635" t="str">
            <v>VAR_fout</v>
          </cell>
          <cell r="C635" t="str">
            <v>CO2_T</v>
          </cell>
          <cell r="D635">
            <v>380.88887325323674</v>
          </cell>
          <cell r="E635">
            <v>7.2374915077763544E-2</v>
          </cell>
          <cell r="F635">
            <v>0.10550348669411727</v>
          </cell>
          <cell r="G635">
            <v>7.8217042295091826E-2</v>
          </cell>
          <cell r="H635">
            <v>1.8537628118515302E-2</v>
          </cell>
          <cell r="I635">
            <v>6.8646986881965699E-3</v>
          </cell>
        </row>
        <row r="636">
          <cell r="A636" t="str">
            <v>TFHGV-ICEDSL</v>
          </cell>
          <cell r="B636" t="str">
            <v>VAR_fout</v>
          </cell>
          <cell r="C636" t="str">
            <v>TFHGV</v>
          </cell>
          <cell r="D636">
            <v>0.61681920961141723</v>
          </cell>
          <cell r="E636">
            <v>1.1720541357026954E-4</v>
          </cell>
          <cell r="F636">
            <v>1.7085449810619013E-4</v>
          </cell>
          <cell r="G636">
            <v>1.2666627353675628E-4</v>
          </cell>
          <cell r="H636">
            <v>3.0020213051828367E-5</v>
          </cell>
          <cell r="I636">
            <v>1.1116833061854115E-5</v>
          </cell>
        </row>
        <row r="637">
          <cell r="A637" t="str">
            <v>TFHGV-ICEDSL</v>
          </cell>
          <cell r="B637" t="str">
            <v>VAR_fin</v>
          </cell>
          <cell r="C637" t="str">
            <v>TDSL</v>
          </cell>
          <cell r="D637">
            <v>5.1963011357876727</v>
          </cell>
          <cell r="E637">
            <v>9.8737946900086834E-4</v>
          </cell>
          <cell r="F637">
            <v>1.4393381540807276E-3</v>
          </cell>
          <cell r="G637">
            <v>1.0670810681458634E-3</v>
          </cell>
          <cell r="H637">
            <v>2.5290079288561179E-4</v>
          </cell>
          <cell r="I637">
            <v>9.365209670118107E-5</v>
          </cell>
        </row>
        <row r="638">
          <cell r="A638" t="str">
            <v>TFHGV-ICEDSL</v>
          </cell>
          <cell r="B638" t="str">
            <v>VAR_ncap</v>
          </cell>
          <cell r="C638" t="str">
            <v>-</v>
          </cell>
          <cell r="E638">
            <v>1.2905454420696199E-7</v>
          </cell>
          <cell r="F638">
            <v>1.4787946743313501E-6</v>
          </cell>
          <cell r="G638">
            <v>1.0463992842327799E-6</v>
          </cell>
          <cell r="H638">
            <v>4.6441100673760901E-7</v>
          </cell>
          <cell r="I638">
            <v>1.53284441574593E-7</v>
          </cell>
        </row>
        <row r="639">
          <cell r="A639" t="str">
            <v>TFHGV-ICEDSL</v>
          </cell>
          <cell r="B639" t="str">
            <v>VAR_cap</v>
          </cell>
          <cell r="C639" t="str">
            <v>-</v>
          </cell>
          <cell r="D639">
            <v>1.1604460820243941E-2</v>
          </cell>
          <cell r="E639">
            <v>2.1570684022066688E-6</v>
          </cell>
          <cell r="F639">
            <v>3.4844946349386896E-6</v>
          </cell>
          <cell r="G639">
            <v>2.5027543330430075E-6</v>
          </cell>
          <cell r="H639">
            <v>6.7426436172680599E-7</v>
          </cell>
          <cell r="I639">
            <v>2.3478329584057599E-7</v>
          </cell>
        </row>
        <row r="640">
          <cell r="A640" t="str">
            <v>D-T-ELC-Bus_u_S1</v>
          </cell>
          <cell r="B640" t="str">
            <v>VAR_fout</v>
          </cell>
          <cell r="C640" t="str">
            <v>T-ELC-Bus_u_BatSTGin_S1</v>
          </cell>
          <cell r="D640">
            <v>8.9774272421527337E-6</v>
          </cell>
          <cell r="E640">
            <v>5.7486867116388778E-4</v>
          </cell>
          <cell r="F640">
            <v>5.3789066466642579E-3</v>
          </cell>
          <cell r="G640">
            <v>5.0942925905840673E-2</v>
          </cell>
          <cell r="H640">
            <v>0.10516863513338813</v>
          </cell>
          <cell r="I640">
            <v>0.20508325045236181</v>
          </cell>
        </row>
        <row r="641">
          <cell r="A641" t="str">
            <v>D-T-ELC-Bus_u_S1</v>
          </cell>
          <cell r="B641" t="str">
            <v>VAR_fin</v>
          </cell>
          <cell r="C641" t="str">
            <v>TELC</v>
          </cell>
          <cell r="D641">
            <v>8.9774272421527337E-6</v>
          </cell>
          <cell r="E641">
            <v>5.7486867116388778E-4</v>
          </cell>
          <cell r="F641">
            <v>5.3789066466642579E-3</v>
          </cell>
          <cell r="G641">
            <v>5.0942925905840673E-2</v>
          </cell>
          <cell r="H641">
            <v>0.10516863513338813</v>
          </cell>
          <cell r="I641">
            <v>0.20508325045236181</v>
          </cell>
        </row>
        <row r="642">
          <cell r="A642" t="str">
            <v>D-T-ELC-Bus_u_S1</v>
          </cell>
          <cell r="B642" t="str">
            <v>VAR_ncap</v>
          </cell>
          <cell r="C642" t="str">
            <v>-</v>
          </cell>
          <cell r="D642">
            <v>5.9805013076123301E-5</v>
          </cell>
          <cell r="E642">
            <v>6.1532197704680202E-5</v>
          </cell>
          <cell r="F642">
            <v>4.5269089634761398E-4</v>
          </cell>
          <cell r="G642">
            <v>4.8348354645846702E-3</v>
          </cell>
          <cell r="H642">
            <v>4.7754409434960197E-3</v>
          </cell>
          <cell r="I642">
            <v>1.8319614152303699E-2</v>
          </cell>
        </row>
        <row r="643">
          <cell r="A643" t="str">
            <v>D-T-ELC-Bus_u_S1</v>
          </cell>
          <cell r="B643" t="str">
            <v>VAR_cap</v>
          </cell>
          <cell r="C643" t="str">
            <v>-</v>
          </cell>
          <cell r="D643">
            <v>5.9805013076123301E-5</v>
          </cell>
          <cell r="E643">
            <v>1.2133721078080401E-4</v>
          </cell>
          <cell r="F643">
            <v>5.74028107128417E-4</v>
          </cell>
          <cell r="G643">
            <v>5.3846649577910296E-3</v>
          </cell>
          <cell r="H643">
            <v>1.1116450607918099E-2</v>
          </cell>
          <cell r="I643">
            <v>2.1677017552704101E-2</v>
          </cell>
        </row>
        <row r="644">
          <cell r="A644" t="str">
            <v>T-Plg-DSL-mix_S1</v>
          </cell>
          <cell r="B644" t="str">
            <v>VAR_fout</v>
          </cell>
          <cell r="C644" t="str">
            <v>CO2_T</v>
          </cell>
          <cell r="D644">
            <v>1.3283165001258101E-3</v>
          </cell>
          <cell r="E644">
            <v>0.13724366296549631</v>
          </cell>
          <cell r="F644">
            <v>0.10429253072900349</v>
          </cell>
          <cell r="G644">
            <v>8.9979489279061575E-2</v>
          </cell>
          <cell r="H644">
            <v>3.3722346236613271E-2</v>
          </cell>
          <cell r="I644">
            <v>1.4821183013095559E-2</v>
          </cell>
        </row>
        <row r="645">
          <cell r="A645" t="str">
            <v>T-Plg-DSL-mix_S1</v>
          </cell>
          <cell r="B645" t="str">
            <v>VAR_fout</v>
          </cell>
          <cell r="C645" t="str">
            <v>T-PEVmix-ELC_DSL_S1</v>
          </cell>
          <cell r="D645">
            <v>1.3199908656899383E-5</v>
          </cell>
          <cell r="E645">
            <v>1.3638344586634689E-3</v>
          </cell>
          <cell r="F645">
            <v>1.0363884504102237E-3</v>
          </cell>
          <cell r="G645">
            <v>8.941551500456236E-4</v>
          </cell>
          <cell r="H645">
            <v>3.5584401018148859E-4</v>
          </cell>
          <cell r="I645">
            <v>1.7306707785191486E-4</v>
          </cell>
        </row>
        <row r="646">
          <cell r="A646" t="str">
            <v>T-Plg-DSL-mix_S1</v>
          </cell>
          <cell r="B646" t="str">
            <v>VAR_fin</v>
          </cell>
          <cell r="C646" t="str">
            <v>TDSL</v>
          </cell>
          <cell r="D646">
            <v>1.8121643930775026E-5</v>
          </cell>
          <cell r="E646">
            <v>1.872355565695721E-3</v>
          </cell>
          <cell r="F646">
            <v>1.4228176088540738E-3</v>
          </cell>
          <cell r="G646">
            <v>1.2275510133569114E-3</v>
          </cell>
          <cell r="H646">
            <v>4.6005929381464099E-4</v>
          </cell>
          <cell r="I646">
            <v>2.0219894970116732E-4</v>
          </cell>
        </row>
        <row r="647">
          <cell r="A647" t="str">
            <v>T_B_u-BEVELC-S3</v>
          </cell>
          <cell r="B647" t="str">
            <v>VAR_fout</v>
          </cell>
          <cell r="C647" t="str">
            <v>TPBSu</v>
          </cell>
          <cell r="D647">
            <v>6.913678196614312E-4</v>
          </cell>
          <cell r="E647">
            <v>1.6410233536783467E-3</v>
          </cell>
          <cell r="F647">
            <v>2.3466470568422318E-4</v>
          </cell>
          <cell r="G647">
            <v>9.9139818658763068E-5</v>
          </cell>
          <cell r="H647">
            <v>7.4155094925654252E-2</v>
          </cell>
          <cell r="I647">
            <v>0.19397066259844722</v>
          </cell>
        </row>
        <row r="648">
          <cell r="A648" t="str">
            <v>T_B_u-BEVELC-S3</v>
          </cell>
          <cell r="B648" t="str">
            <v>VAR_fin</v>
          </cell>
          <cell r="C648" t="str">
            <v>T-ELC-Bus_u_BatSTGout_S3</v>
          </cell>
          <cell r="D648">
            <v>3.7785772600571091E-3</v>
          </cell>
          <cell r="E648">
            <v>8.8994145791231327E-3</v>
          </cell>
          <cell r="F648">
            <v>1.2620281223803551E-3</v>
          </cell>
          <cell r="G648">
            <v>4.9331505526663212E-4</v>
          </cell>
          <cell r="H648">
            <v>0.31021103406974493</v>
          </cell>
          <cell r="I648">
            <v>0.74926622255892616</v>
          </cell>
        </row>
        <row r="649">
          <cell r="A649" t="str">
            <v>T_B_u-BEVELC-S3</v>
          </cell>
          <cell r="B649" t="str">
            <v>VAR_ncap</v>
          </cell>
          <cell r="C649" t="str">
            <v>-</v>
          </cell>
          <cell r="E649">
            <v>2.8718839755494002E-7</v>
          </cell>
          <cell r="F649">
            <v>2.6946298349157298E-7</v>
          </cell>
          <cell r="G649">
            <v>8.5578626035784204E-7</v>
          </cell>
          <cell r="H649">
            <v>1.3947792951276199E-3</v>
          </cell>
          <cell r="I649">
            <v>3.1800540527749501E-3</v>
          </cell>
        </row>
        <row r="650">
          <cell r="A650" t="str">
            <v>T_B_u-BEVELC-S3</v>
          </cell>
          <cell r="B650" t="str">
            <v>VAR_cap</v>
          </cell>
          <cell r="C650" t="str">
            <v>-</v>
          </cell>
          <cell r="D650">
            <v>1.76523167936815E-5</v>
          </cell>
          <cell r="E650">
            <v>3.0830427408523939E-5</v>
          </cell>
          <cell r="F650">
            <v>4.4158184333072142E-6</v>
          </cell>
          <cell r="G650">
            <v>1.7737103456511204E-6</v>
          </cell>
          <cell r="H650">
            <v>1.39837986681222E-3</v>
          </cell>
          <cell r="I650">
            <v>3.6577955958752599E-3</v>
          </cell>
        </row>
        <row r="651">
          <cell r="A651" t="str">
            <v>D-T-ELC-Bus_u_S2</v>
          </cell>
          <cell r="B651" t="str">
            <v>VAR_fout</v>
          </cell>
          <cell r="C651" t="str">
            <v>T-ELC-Bus_u_BatSTGin_S2</v>
          </cell>
          <cell r="D651">
            <v>1.4024547509767491E-3</v>
          </cell>
          <cell r="E651">
            <v>2.2810114691863017E-3</v>
          </cell>
          <cell r="F651">
            <v>2.43431823646019E-3</v>
          </cell>
          <cell r="G651">
            <v>1.1971832096783364E-3</v>
          </cell>
          <cell r="H651">
            <v>0.11181704040378458</v>
          </cell>
          <cell r="I651">
            <v>0.12027955498267899</v>
          </cell>
        </row>
        <row r="652">
          <cell r="A652" t="str">
            <v>D-T-ELC-Bus_u_S2</v>
          </cell>
          <cell r="B652" t="str">
            <v>VAR_fin</v>
          </cell>
          <cell r="C652" t="str">
            <v>TELC</v>
          </cell>
          <cell r="D652">
            <v>1.4024547509767491E-3</v>
          </cell>
          <cell r="E652">
            <v>2.2810114691863017E-3</v>
          </cell>
          <cell r="F652">
            <v>2.43431823646019E-3</v>
          </cell>
          <cell r="G652">
            <v>1.1971832096783364E-3</v>
          </cell>
          <cell r="H652">
            <v>0.11181704040378458</v>
          </cell>
          <cell r="I652">
            <v>0.12027955498267899</v>
          </cell>
        </row>
        <row r="653">
          <cell r="A653" t="str">
            <v>D-T-ELC-Bus_u_S2</v>
          </cell>
          <cell r="B653" t="str">
            <v>VAR_ncap</v>
          </cell>
          <cell r="C653" t="str">
            <v>-</v>
          </cell>
          <cell r="D653">
            <v>1.5313080953547901E-4</v>
          </cell>
          <cell r="E653">
            <v>8.9484610187285898E-5</v>
          </cell>
          <cell r="F653">
            <v>3.3945221475717297E-5</v>
          </cell>
          <cell r="G653">
            <v>4.96150818451912E-5</v>
          </cell>
          <cell r="H653">
            <v>7.6020893529087901E-3</v>
          </cell>
          <cell r="I653">
            <v>8.1623631237622597E-3</v>
          </cell>
        </row>
        <row r="654">
          <cell r="A654" t="str">
            <v>D-T-ELC-Bus_u_S2</v>
          </cell>
          <cell r="B654" t="str">
            <v>VAR_cap</v>
          </cell>
          <cell r="C654" t="str">
            <v>-</v>
          </cell>
          <cell r="D654">
            <v>1.5313080953547901E-4</v>
          </cell>
          <cell r="E654">
            <v>2.4261541972276499E-4</v>
          </cell>
          <cell r="F654">
            <v>2.7656064119848197E-4</v>
          </cell>
          <cell r="G654">
            <v>2.7323392830623999E-4</v>
          </cell>
          <cell r="H654">
            <v>1.1819086972354899E-2</v>
          </cell>
          <cell r="I654">
            <v>1.2713344130864499E-2</v>
          </cell>
        </row>
        <row r="655">
          <cell r="A655" t="str">
            <v>T-Plg-DSL-mix_S2</v>
          </cell>
          <cell r="B655" t="str">
            <v>VAR_fout</v>
          </cell>
          <cell r="C655" t="str">
            <v>CO2_T</v>
          </cell>
          <cell r="D655">
            <v>3.74202472962409E-4</v>
          </cell>
          <cell r="E655">
            <v>2.5507045610218701E-2</v>
          </cell>
          <cell r="F655">
            <v>0.1002468981820215</v>
          </cell>
          <cell r="G655">
            <v>0.14972926567177519</v>
          </cell>
          <cell r="H655">
            <v>7.977171678834214</v>
          </cell>
          <cell r="I655">
            <v>2.5593424350188498</v>
          </cell>
        </row>
        <row r="656">
          <cell r="A656" t="str">
            <v>T-Plg-DSL-mix_S2</v>
          </cell>
          <cell r="B656" t="str">
            <v>VAR_fout</v>
          </cell>
          <cell r="C656" t="str">
            <v>T-PEVmix-ELC_DSL_S2</v>
          </cell>
          <cell r="D656">
            <v>3.0401988419894591E-6</v>
          </cell>
          <cell r="E656">
            <v>2.0723136838956521E-4</v>
          </cell>
          <cell r="F656">
            <v>8.1445347315124098E-4</v>
          </cell>
          <cell r="G656">
            <v>1.2164717579324778E-3</v>
          </cell>
          <cell r="H656">
            <v>6.9877852334645441E-2</v>
          </cell>
          <cell r="I656">
            <v>2.5998923103816095E-2</v>
          </cell>
        </row>
        <row r="657">
          <cell r="A657" t="str">
            <v>T-Plg-DSL-mix_S2</v>
          </cell>
          <cell r="B657" t="str">
            <v>VAR_fin</v>
          </cell>
          <cell r="C657" t="str">
            <v>TDSL</v>
          </cell>
          <cell r="D657">
            <v>5.1050814865267236E-6</v>
          </cell>
          <cell r="E657">
            <v>3.4798152264964158E-4</v>
          </cell>
          <cell r="F657">
            <v>1.3676248046660504E-3</v>
          </cell>
          <cell r="G657">
            <v>2.0426912097104371E-3</v>
          </cell>
          <cell r="H657">
            <v>0.10882908156663322</v>
          </cell>
          <cell r="I657">
            <v>3.4915995020720993E-2</v>
          </cell>
        </row>
        <row r="658">
          <cell r="A658" t="str">
            <v>T_B_u-BEVELC-S4</v>
          </cell>
          <cell r="B658" t="str">
            <v>VAR_fout</v>
          </cell>
          <cell r="C658" t="str">
            <v>TPBSu</v>
          </cell>
          <cell r="D658">
            <v>1.6546788524555272E-5</v>
          </cell>
          <cell r="E658">
            <v>2.6736355520815001E-6</v>
          </cell>
          <cell r="F658">
            <v>1.4538610078388787E-5</v>
          </cell>
          <cell r="G658">
            <v>4.6868948000983318E-6</v>
          </cell>
          <cell r="H658">
            <v>7.3541169090782945E-6</v>
          </cell>
          <cell r="I658">
            <v>3.1378772215911764E-6</v>
          </cell>
        </row>
        <row r="659">
          <cell r="A659" t="str">
            <v>T_B_u-BEVELC-S4</v>
          </cell>
          <cell r="B659" t="str">
            <v>VAR_fin</v>
          </cell>
          <cell r="C659" t="str">
            <v>T-ELC-Bus_u_BatSTGout_S4</v>
          </cell>
          <cell r="D659">
            <v>1.3564374961416668E-4</v>
          </cell>
          <cell r="E659">
            <v>2.1146443191205191E-5</v>
          </cell>
          <cell r="F659">
            <v>1.1375864834248239E-4</v>
          </cell>
          <cell r="G659">
            <v>3.2497547908384377E-5</v>
          </cell>
          <cell r="H659">
            <v>4.650982314396755E-5</v>
          </cell>
          <cell r="I659">
            <v>1.8366721905918463E-5</v>
          </cell>
        </row>
        <row r="660">
          <cell r="A660" t="str">
            <v>T_B_u-BEVELC-S4</v>
          </cell>
          <cell r="B660" t="str">
            <v>VAR_ncap</v>
          </cell>
          <cell r="C660" t="str">
            <v>-</v>
          </cell>
          <cell r="E660">
            <v>6.6117426420899995E-8</v>
          </cell>
          <cell r="F660">
            <v>8.81747175870752E-8</v>
          </cell>
          <cell r="G660">
            <v>8.1298764521919093E-8</v>
          </cell>
          <cell r="H660">
            <v>1.38856868324414E-7</v>
          </cell>
          <cell r="I660">
            <v>6.1167763567835995E-8</v>
          </cell>
        </row>
        <row r="661">
          <cell r="A661" t="str">
            <v>T_B_u-BEVELC-S4</v>
          </cell>
          <cell r="B661" t="str">
            <v>VAR_cap</v>
          </cell>
          <cell r="C661" t="str">
            <v>-</v>
          </cell>
          <cell r="D661">
            <v>3.2712733760623076E-7</v>
          </cell>
          <cell r="E661">
            <v>1.6207952724094695E-7</v>
          </cell>
          <cell r="F661">
            <v>2.4658419726067212E-7</v>
          </cell>
          <cell r="G661">
            <v>1.0021343487411678E-7</v>
          </cell>
          <cell r="H661">
            <v>1.7631414302626952E-7</v>
          </cell>
          <cell r="I661">
            <v>8.0323195122634307E-8</v>
          </cell>
        </row>
        <row r="662">
          <cell r="A662" t="str">
            <v>D-TBDS1</v>
          </cell>
          <cell r="B662" t="str">
            <v>VAR_fout</v>
          </cell>
          <cell r="C662" t="str">
            <v>TDSL</v>
          </cell>
          <cell r="D662">
            <v>2.9709323177615357</v>
          </cell>
          <cell r="E662">
            <v>2.9709313333681653</v>
          </cell>
          <cell r="F662">
            <v>2.9709297651839339</v>
          </cell>
          <cell r="G662">
            <v>2.9591205692660441</v>
          </cell>
          <cell r="H662">
            <v>2.967546992007204</v>
          </cell>
          <cell r="I662">
            <v>14.354693633595126</v>
          </cell>
        </row>
        <row r="663">
          <cell r="A663" t="str">
            <v>D-TBDS1</v>
          </cell>
          <cell r="B663" t="str">
            <v>VAR_fout</v>
          </cell>
          <cell r="C663" t="str">
            <v>TKER</v>
          </cell>
          <cell r="G663">
            <v>1.18108234182595E-2</v>
          </cell>
          <cell r="H663">
            <v>3.3957612426088199E-3</v>
          </cell>
          <cell r="I663">
            <v>1.6907761373593899</v>
          </cell>
        </row>
        <row r="664">
          <cell r="A664" t="str">
            <v>D-TBDS1</v>
          </cell>
          <cell r="B664" t="str">
            <v>VAR_fin</v>
          </cell>
          <cell r="C664" t="str">
            <v>BDS</v>
          </cell>
          <cell r="D664">
            <v>3.0152446692061834</v>
          </cell>
          <cell r="E664">
            <v>3.0152436701302845</v>
          </cell>
          <cell r="F664">
            <v>3.0152420785561138</v>
          </cell>
          <cell r="G664">
            <v>3.0152426933380889</v>
          </cell>
          <cell r="H664">
            <v>3.0152552603429137</v>
          </cell>
          <cell r="I664">
            <v>16.284791754325877</v>
          </cell>
        </row>
        <row r="665">
          <cell r="A665" t="str">
            <v>D-T-ELC-Bus_u_S3</v>
          </cell>
          <cell r="B665" t="str">
            <v>VAR_fout</v>
          </cell>
          <cell r="C665" t="str">
            <v>T-ELC-Bus_u_BatSTGin_S3</v>
          </cell>
          <cell r="D665">
            <v>3.7636797735044612E-3</v>
          </cell>
          <cell r="E665">
            <v>8.8777077304955064E-3</v>
          </cell>
          <cell r="F665">
            <v>1.2380101955511602E-3</v>
          </cell>
          <cell r="G665">
            <v>5.2929737199760728E-4</v>
          </cell>
          <cell r="H665">
            <v>0.31026547251997183</v>
          </cell>
          <cell r="I665">
            <v>0.74935939677712371</v>
          </cell>
        </row>
        <row r="666">
          <cell r="A666" t="str">
            <v>D-T-ELC-Bus_u_S3</v>
          </cell>
          <cell r="B666" t="str">
            <v>VAR_fin</v>
          </cell>
          <cell r="C666" t="str">
            <v>TELC</v>
          </cell>
          <cell r="D666">
            <v>3.7636797735044612E-3</v>
          </cell>
          <cell r="E666">
            <v>8.8777077304955064E-3</v>
          </cell>
          <cell r="F666">
            <v>1.2380101955511602E-3</v>
          </cell>
          <cell r="G666">
            <v>5.2929737199760728E-4</v>
          </cell>
          <cell r="H666">
            <v>0.31026547251997183</v>
          </cell>
          <cell r="I666">
            <v>0.74935939677712371</v>
          </cell>
        </row>
        <row r="667">
          <cell r="A667" t="str">
            <v>D-T-ELC-Bus_u_S3</v>
          </cell>
          <cell r="B667" t="str">
            <v>VAR_ncap</v>
          </cell>
          <cell r="C667" t="str">
            <v>-</v>
          </cell>
          <cell r="D667">
            <v>4.3905062792708399E-4</v>
          </cell>
          <cell r="E667">
            <v>4.9980682393283504E-4</v>
          </cell>
          <cell r="F667">
            <v>1.8674241875249299E-5</v>
          </cell>
          <cell r="G667">
            <v>2.3613630559738602E-5</v>
          </cell>
          <cell r="H667">
            <v>3.2703446892327202E-2</v>
          </cell>
          <cell r="I667">
            <v>6.8005009486282395E-2</v>
          </cell>
        </row>
        <row r="668">
          <cell r="A668" t="str">
            <v>D-T-ELC-Bus_u_S3</v>
          </cell>
          <cell r="B668" t="str">
            <v>VAR_cap</v>
          </cell>
          <cell r="C668" t="str">
            <v>-</v>
          </cell>
          <cell r="D668">
            <v>4.3905062792708399E-4</v>
          </cell>
          <cell r="E668">
            <v>9.3885745185991903E-4</v>
          </cell>
          <cell r="F668">
            <v>9.5753169373516802E-4</v>
          </cell>
          <cell r="G668">
            <v>5.3590994148414205E-4</v>
          </cell>
          <cell r="H668">
            <v>3.2794811772725703E-2</v>
          </cell>
          <cell r="I668">
            <v>7.9206634888679697E-2</v>
          </cell>
        </row>
        <row r="669">
          <cell r="A669" t="str">
            <v>T-Plg-DSL-mix_S3</v>
          </cell>
          <cell r="B669" t="str">
            <v>VAR_fout</v>
          </cell>
          <cell r="C669" t="str">
            <v>CO2_T</v>
          </cell>
          <cell r="D669">
            <v>7.1914397073390597E-3</v>
          </cell>
          <cell r="E669">
            <v>0.15880256108607382</v>
          </cell>
          <cell r="F669">
            <v>72.168447545246494</v>
          </cell>
          <cell r="G669">
            <v>333.01188538318314</v>
          </cell>
          <cell r="H669">
            <v>463.83772325320933</v>
          </cell>
          <cell r="I669">
            <v>233.97939389007416</v>
          </cell>
        </row>
        <row r="670">
          <cell r="A670" t="str">
            <v>T-Plg-DSL-mix_S3</v>
          </cell>
          <cell r="B670" t="str">
            <v>VAR_fout</v>
          </cell>
          <cell r="C670" t="str">
            <v>T-PEVmix-ELC_DSL_S3</v>
          </cell>
          <cell r="D670">
            <v>5.4311844697389403E-5</v>
          </cell>
          <cell r="E670">
            <v>1.1993231378207376E-3</v>
          </cell>
          <cell r="F670">
            <v>0.54503711004196553</v>
          </cell>
          <cell r="G670">
            <v>2.5150026333195115</v>
          </cell>
          <cell r="H670">
            <v>3.8165147234716241</v>
          </cell>
          <cell r="I670">
            <v>2.213223151624002</v>
          </cell>
        </row>
        <row r="671">
          <cell r="A671" t="str">
            <v>T-Plg-DSL-mix_S3</v>
          </cell>
          <cell r="B671" t="str">
            <v>VAR_fin</v>
          </cell>
          <cell r="C671" t="str">
            <v>TDSL</v>
          </cell>
          <cell r="D671">
            <v>9.8109682228363638E-5</v>
          </cell>
          <cell r="E671">
            <v>2.1664742303693515E-3</v>
          </cell>
          <cell r="F671">
            <v>0.98456272230895614</v>
          </cell>
          <cell r="G671">
            <v>4.5431362262371469</v>
          </cell>
          <cell r="H671">
            <v>6.3279361971788406</v>
          </cell>
          <cell r="I671">
            <v>3.1920790435208013</v>
          </cell>
        </row>
        <row r="672">
          <cell r="A672" t="str">
            <v>D-T-ELC-Bus_u_S4</v>
          </cell>
          <cell r="B672" t="str">
            <v>VAR_fout</v>
          </cell>
          <cell r="C672" t="str">
            <v>T-ELC-Bus_u_BatSTGin_S4</v>
          </cell>
          <cell r="D672">
            <v>1.139090711456623E-4</v>
          </cell>
          <cell r="E672">
            <v>4.6776739467102521E-5</v>
          </cell>
          <cell r="F672">
            <v>1.2155196273806989E-4</v>
          </cell>
          <cell r="G672">
            <v>9.5463553742587798E-5</v>
          </cell>
          <cell r="H672">
            <v>1.2338517426833484E-4</v>
          </cell>
          <cell r="I672">
            <v>7.5289356786647891E-5</v>
          </cell>
        </row>
        <row r="673">
          <cell r="A673" t="str">
            <v>D-T-ELC-Bus_u_S4</v>
          </cell>
          <cell r="B673" t="str">
            <v>VAR_fin</v>
          </cell>
          <cell r="C673" t="str">
            <v>TELC</v>
          </cell>
          <cell r="D673">
            <v>1.139090711456623E-4</v>
          </cell>
          <cell r="E673">
            <v>4.6776739467102521E-5</v>
          </cell>
          <cell r="F673">
            <v>1.2155196273806989E-4</v>
          </cell>
          <cell r="G673">
            <v>9.5463553742587798E-5</v>
          </cell>
          <cell r="H673">
            <v>1.2338517426833484E-4</v>
          </cell>
          <cell r="I673">
            <v>7.5289356786647891E-5</v>
          </cell>
        </row>
        <row r="674">
          <cell r="A674" t="str">
            <v>D-T-ELC-Bus_u_S4</v>
          </cell>
          <cell r="B674" t="str">
            <v>VAR_ncap</v>
          </cell>
          <cell r="C674" t="str">
            <v>-</v>
          </cell>
          <cell r="D674">
            <v>2.8383848452685299E-5</v>
          </cell>
          <cell r="E674">
            <v>2.11075229138168E-5</v>
          </cell>
          <cell r="F674">
            <v>1.5315187880586101E-5</v>
          </cell>
          <cell r="G674">
            <v>1.8910037910551001E-5</v>
          </cell>
          <cell r="H674">
            <v>2.4677586467230801E-5</v>
          </cell>
          <cell r="I674">
            <v>9.2162766294348701E-6</v>
          </cell>
        </row>
        <row r="675">
          <cell r="A675" t="str">
            <v>D-T-ELC-Bus_u_S4</v>
          </cell>
          <cell r="B675" t="str">
            <v>VAR_cap</v>
          </cell>
          <cell r="C675" t="str">
            <v>-</v>
          </cell>
          <cell r="D675">
            <v>2.8383848452685299E-5</v>
          </cell>
          <cell r="E675">
            <v>4.9491371366502102E-5</v>
          </cell>
          <cell r="F675">
            <v>6.4806559247088203E-5</v>
          </cell>
          <cell r="G675">
            <v>4.0884815372257997E-5</v>
          </cell>
          <cell r="H675">
            <v>3.9138983794564101E-5</v>
          </cell>
          <cell r="I675">
            <v>1.35469126263232E-5</v>
          </cell>
        </row>
        <row r="676">
          <cell r="A676" t="str">
            <v>T_C-FC-H2O-S1</v>
          </cell>
          <cell r="B676" t="str">
            <v>VAR_fout</v>
          </cell>
          <cell r="C676" t="str">
            <v>TPCAR</v>
          </cell>
          <cell r="E676">
            <v>1.7762353995429341E-5</v>
          </cell>
          <cell r="F676">
            <v>4.1588394408337379E-5</v>
          </cell>
          <cell r="G676">
            <v>6.033621569712255E-5</v>
          </cell>
          <cell r="H676">
            <v>4.6830518663413514E-4</v>
          </cell>
          <cell r="I676">
            <v>2.057942182236367E-4</v>
          </cell>
        </row>
        <row r="677">
          <cell r="A677" t="str">
            <v>T_C-FC-H2O-S1</v>
          </cell>
          <cell r="B677" t="str">
            <v>VAR_fin</v>
          </cell>
          <cell r="C677" t="str">
            <v>TH2O</v>
          </cell>
          <cell r="E677">
            <v>1.6198108111483158E-5</v>
          </cell>
          <cell r="F677">
            <v>3.7925902669353273E-5</v>
          </cell>
          <cell r="G677">
            <v>5.5022692665130463E-5</v>
          </cell>
          <cell r="H677">
            <v>3.9698351356537296E-4</v>
          </cell>
          <cell r="I677">
            <v>1.6710057484554342E-4</v>
          </cell>
        </row>
        <row r="678">
          <cell r="A678" t="str">
            <v>T_C-FC-H2O-S1</v>
          </cell>
          <cell r="B678" t="str">
            <v>VAR_ncap</v>
          </cell>
          <cell r="C678" t="str">
            <v>-</v>
          </cell>
          <cell r="E678">
            <v>1.87845585940462E-6</v>
          </cell>
          <cell r="F678">
            <v>3.6485387591521902E-6</v>
          </cell>
          <cell r="G678">
            <v>3.66872938745516E-6</v>
          </cell>
          <cell r="H678">
            <v>1.65081107400806E-5</v>
          </cell>
          <cell r="I678">
            <v>7.9738858574806995E-6</v>
          </cell>
        </row>
        <row r="679">
          <cell r="A679" t="str">
            <v>T_C-FC-H2O-S1</v>
          </cell>
          <cell r="B679" t="str">
            <v>VAR_cap</v>
          </cell>
          <cell r="C679" t="str">
            <v>-</v>
          </cell>
          <cell r="E679">
            <v>1.8534476930556001E-6</v>
          </cell>
          <cell r="F679">
            <v>5.3473240012095396E-6</v>
          </cell>
          <cell r="G679">
            <v>8.0461977722375793E-6</v>
          </cell>
          <cell r="H679">
            <v>6.9646291574405466E-5</v>
          </cell>
          <cell r="I679">
            <v>3.0417151296092774E-5</v>
          </cell>
        </row>
        <row r="680">
          <cell r="A680" t="str">
            <v>T_B_c-ICEDSL-S1</v>
          </cell>
          <cell r="B680" t="str">
            <v>VAR_fout</v>
          </cell>
          <cell r="C680" t="str">
            <v>CO2_T</v>
          </cell>
          <cell r="D680">
            <v>8.3195518271053199</v>
          </cell>
          <cell r="E680">
            <v>0.44120527687837446</v>
          </cell>
          <cell r="F680">
            <v>5.4538456824875414</v>
          </cell>
          <cell r="G680">
            <v>26.128650160877726</v>
          </cell>
          <cell r="H680">
            <v>14.005965890563679</v>
          </cell>
          <cell r="I680">
            <v>6.00860107553373E-3</v>
          </cell>
        </row>
        <row r="681">
          <cell r="A681" t="str">
            <v>T_B_c-ICEDSL-S1</v>
          </cell>
          <cell r="B681" t="str">
            <v>VAR_fout</v>
          </cell>
          <cell r="C681" t="str">
            <v>TPBSc</v>
          </cell>
          <cell r="D681">
            <v>1.4064828598517241E-2</v>
          </cell>
          <cell r="E681">
            <v>7.5504180555632219E-4</v>
          </cell>
          <cell r="F681">
            <v>1.0003965922329912E-2</v>
          </cell>
          <cell r="G681">
            <v>5.1596224504584377E-2</v>
          </cell>
          <cell r="H681">
            <v>3.0041994255334773E-2</v>
          </cell>
          <cell r="I681">
            <v>1.3462595552378152E-5</v>
          </cell>
        </row>
        <row r="682">
          <cell r="A682" t="str">
            <v>T_B_c-ICEDSL-S1</v>
          </cell>
          <cell r="B682" t="str">
            <v>VAR_fin</v>
          </cell>
          <cell r="C682" t="str">
            <v>TDSL</v>
          </cell>
          <cell r="D682">
            <v>0.11350002492640288</v>
          </cell>
          <cell r="E682">
            <v>6.0191715808782355E-3</v>
          </cell>
          <cell r="F682">
            <v>7.440444314444121E-2</v>
          </cell>
          <cell r="G682">
            <v>0.35646180301333863</v>
          </cell>
          <cell r="H682">
            <v>0.19107729727917705</v>
          </cell>
          <cell r="I682">
            <v>8.1972729543434284E-5</v>
          </cell>
        </row>
        <row r="683">
          <cell r="A683" t="str">
            <v>T_B_c-ICEDSL-S1</v>
          </cell>
          <cell r="B683" t="str">
            <v>VAR_ncap</v>
          </cell>
          <cell r="C683" t="str">
            <v>-</v>
          </cell>
          <cell r="E683">
            <v>1.3948665978907901E-6</v>
          </cell>
          <cell r="F683">
            <v>1.9817354133355399E-4</v>
          </cell>
          <cell r="G683">
            <v>9.3703610128614996E-4</v>
          </cell>
          <cell r="H683">
            <v>3.7395237380742998E-4</v>
          </cell>
          <cell r="I683">
            <v>9.9368972330249304E-8</v>
          </cell>
        </row>
        <row r="684">
          <cell r="A684" t="str">
            <v>T_B_c-ICEDSL-S1</v>
          </cell>
          <cell r="B684" t="str">
            <v>VAR_cap</v>
          </cell>
          <cell r="C684" t="str">
            <v>-</v>
          </cell>
          <cell r="D684">
            <v>3.05805288461538E-4</v>
          </cell>
          <cell r="E684">
            <v>2.0147211164651773E-5</v>
          </cell>
          <cell r="F684">
            <v>2.1833006887377401E-4</v>
          </cell>
          <cell r="G684">
            <v>1.15045904095344E-3</v>
          </cell>
          <cell r="H684">
            <v>6.6724284564286256E-4</v>
          </cell>
          <cell r="I684">
            <v>3.3385678812499734E-7</v>
          </cell>
        </row>
        <row r="685">
          <cell r="A685" t="str">
            <v>T-Plg-DSL-mix_S4</v>
          </cell>
          <cell r="B685" t="str">
            <v>VAR_fout</v>
          </cell>
          <cell r="C685" t="str">
            <v>CO2_T</v>
          </cell>
          <cell r="D685">
            <v>0.43161787034589799</v>
          </cell>
          <cell r="E685">
            <v>59.234923403143</v>
          </cell>
          <cell r="F685">
            <v>53.901925121837778</v>
          </cell>
          <cell r="G685">
            <v>38.262836737499043</v>
          </cell>
          <cell r="H685">
            <v>0.55930557846391737</v>
          </cell>
          <cell r="I685">
            <v>0.18617701092675715</v>
          </cell>
        </row>
        <row r="686">
          <cell r="A686" t="str">
            <v>T-Plg-DSL-mix_S4</v>
          </cell>
          <cell r="B686" t="str">
            <v>VAR_fout</v>
          </cell>
          <cell r="C686" t="str">
            <v>T-PEVmix-ELC_DSL_S4</v>
          </cell>
          <cell r="D686">
            <v>3.103164509889757E-3</v>
          </cell>
          <cell r="E686">
            <v>0.42587604610384161</v>
          </cell>
          <cell r="F686">
            <v>0.38753386396808537</v>
          </cell>
          <cell r="G686">
            <v>0.27509490493606858</v>
          </cell>
          <cell r="H686">
            <v>4.3026843585153417E-3</v>
          </cell>
          <cell r="I686">
            <v>1.6404713049692861E-3</v>
          </cell>
        </row>
        <row r="687">
          <cell r="A687" t="str">
            <v>T-Plg-DSL-mix_S4</v>
          </cell>
          <cell r="B687" t="str">
            <v>VAR_fin</v>
          </cell>
          <cell r="C687" t="str">
            <v>TDSL</v>
          </cell>
          <cell r="D687">
            <v>5.8883747659740533E-3</v>
          </cell>
          <cell r="E687">
            <v>0.80811628107971412</v>
          </cell>
          <cell r="F687">
            <v>0.73536050643707618</v>
          </cell>
          <cell r="G687">
            <v>0.52200322970667212</v>
          </cell>
          <cell r="H687">
            <v>7.6303625984163312E-3</v>
          </cell>
          <cell r="I687">
            <v>2.5399319362449774E-3</v>
          </cell>
        </row>
        <row r="688">
          <cell r="A688" t="str">
            <v>T_C-FC-H2O-S2</v>
          </cell>
          <cell r="B688" t="str">
            <v>VAR_fout</v>
          </cell>
          <cell r="C688" t="str">
            <v>TPCAR</v>
          </cell>
          <cell r="D688">
            <v>7.6879414959068511E-5</v>
          </cell>
          <cell r="E688">
            <v>1.0005303711090147E-4</v>
          </cell>
          <cell r="F688">
            <v>1.171476588522237E-4</v>
          </cell>
          <cell r="G688">
            <v>1.2420514861935435E-4</v>
          </cell>
          <cell r="H688">
            <v>1.5950308715648948E-4</v>
          </cell>
          <cell r="I688">
            <v>1.0844800691864723E-4</v>
          </cell>
        </row>
        <row r="689">
          <cell r="A689" t="str">
            <v>T_C-FC-H2O-S2</v>
          </cell>
          <cell r="B689" t="str">
            <v>VAR_fin</v>
          </cell>
          <cell r="C689" t="str">
            <v>TH2O</v>
          </cell>
          <cell r="D689">
            <v>8.6236488010510317E-5</v>
          </cell>
          <cell r="E689">
            <v>1.122305956649537E-4</v>
          </cell>
          <cell r="F689">
            <v>1.3140582148612562E-4</v>
          </cell>
          <cell r="G689">
            <v>1.3932228562690377E-4</v>
          </cell>
          <cell r="H689">
            <v>1.639218745160778E-4</v>
          </cell>
          <cell r="I689">
            <v>1.0313357321433639E-4</v>
          </cell>
        </row>
        <row r="690">
          <cell r="A690" t="str">
            <v>T_C-FC-H2O-S2</v>
          </cell>
          <cell r="B690" t="str">
            <v>VAR_ncap</v>
          </cell>
          <cell r="C690" t="str">
            <v>-</v>
          </cell>
          <cell r="E690">
            <v>1.14123182510179E-6</v>
          </cell>
          <cell r="F690">
            <v>2.2863520474632898E-6</v>
          </cell>
          <cell r="G690">
            <v>2.2669122808241299E-6</v>
          </cell>
          <cell r="H690">
            <v>7.4180997954991899E-6</v>
          </cell>
          <cell r="I690">
            <v>5.2151098086275399E-6</v>
          </cell>
        </row>
        <row r="691">
          <cell r="A691" t="str">
            <v>T_C-FC-H2O-S2</v>
          </cell>
          <cell r="B691" t="str">
            <v>VAR_cap</v>
          </cell>
          <cell r="C691" t="str">
            <v>-</v>
          </cell>
          <cell r="D691">
            <v>6.33333333333333E-6</v>
          </cell>
          <cell r="E691">
            <v>7.4593717669151399E-6</v>
          </cell>
          <cell r="F691">
            <v>9.6508323082369497E-6</v>
          </cell>
          <cell r="G691">
            <v>1.034328908717744E-5</v>
          </cell>
          <cell r="H691">
            <v>1.4596915247179185E-5</v>
          </cell>
          <cell r="I691">
            <v>1.00840407968791E-5</v>
          </cell>
        </row>
        <row r="692">
          <cell r="A692" t="str">
            <v>T_B_c-ICEDSL-S2</v>
          </cell>
          <cell r="B692" t="str">
            <v>VAR_fout</v>
          </cell>
          <cell r="C692" t="str">
            <v>CO2_T</v>
          </cell>
          <cell r="D692">
            <v>38.089071163764899</v>
          </cell>
          <cell r="E692">
            <v>29.160997474239199</v>
          </cell>
          <cell r="F692">
            <v>35.526097775428049</v>
          </cell>
          <cell r="G692">
            <v>43.247611548951241</v>
          </cell>
          <cell r="H692">
            <v>15.321101588251029</v>
          </cell>
          <cell r="I692">
            <v>7.1644800560584903E-3</v>
          </cell>
        </row>
        <row r="693">
          <cell r="A693" t="str">
            <v>T_B_c-ICEDSL-S2</v>
          </cell>
          <cell r="B693" t="str">
            <v>VAR_fout</v>
          </cell>
          <cell r="C693" t="str">
            <v>TPBSc</v>
          </cell>
          <cell r="D693">
            <v>4.5450107681958639E-2</v>
          </cell>
          <cell r="E693">
            <v>3.4935410627376567E-2</v>
          </cell>
          <cell r="F693">
            <v>4.3200581950969527E-2</v>
          </cell>
          <cell r="G693">
            <v>5.5837931120708596E-2</v>
          </cell>
          <cell r="H693">
            <v>2.2402237935611871E-2</v>
          </cell>
          <cell r="I693">
            <v>1.1039005921499062E-5</v>
          </cell>
        </row>
        <row r="694">
          <cell r="A694" t="str">
            <v>T_B_c-ICEDSL-S2</v>
          </cell>
          <cell r="B694" t="str">
            <v>VAR_fin</v>
          </cell>
          <cell r="C694" t="str">
            <v>TDSL</v>
          </cell>
          <cell r="D694">
            <v>0.51963262160661561</v>
          </cell>
          <cell r="E694">
            <v>0.39783079773859809</v>
          </cell>
          <cell r="F694">
            <v>0.4846670910699597</v>
          </cell>
          <cell r="G694">
            <v>0.59000834309619665</v>
          </cell>
          <cell r="H694">
            <v>0.20901912125854072</v>
          </cell>
          <cell r="I694">
            <v>9.7741883438724192E-5</v>
          </cell>
        </row>
        <row r="695">
          <cell r="A695" t="str">
            <v>T_B_c-ICEDSL-S2</v>
          </cell>
          <cell r="B695" t="str">
            <v>VAR_ncap</v>
          </cell>
          <cell r="C695" t="str">
            <v>-</v>
          </cell>
          <cell r="E695">
            <v>5.5986008834533903E-7</v>
          </cell>
          <cell r="F695">
            <v>1.79659899447839E-4</v>
          </cell>
          <cell r="G695">
            <v>4.9859018445606797E-4</v>
          </cell>
          <cell r="H695">
            <v>4.0724674890517298E-7</v>
          </cell>
          <cell r="I695">
            <v>4.7489901226929201E-8</v>
          </cell>
        </row>
        <row r="696">
          <cell r="A696" t="str">
            <v>T_B_c-ICEDSL-S2</v>
          </cell>
          <cell r="B696" t="str">
            <v>VAR_cap</v>
          </cell>
          <cell r="C696" t="str">
            <v>-</v>
          </cell>
          <cell r="D696">
            <v>9.8784375000000001E-4</v>
          </cell>
          <cell r="E696">
            <v>7.595937532651584E-4</v>
          </cell>
          <cell r="F696">
            <v>9.3926172330385783E-4</v>
          </cell>
          <cell r="G696">
            <v>1.2133634238474379E-3</v>
          </cell>
          <cell r="H696">
            <v>4.8686957613916E-4</v>
          </cell>
          <cell r="I696">
            <v>2.5024364357980483E-7</v>
          </cell>
        </row>
        <row r="697">
          <cell r="A697" t="str">
            <v>T_TW-FCLH2O-S1</v>
          </cell>
          <cell r="B697" t="str">
            <v>VAR_fout</v>
          </cell>
          <cell r="C697" t="str">
            <v>TPTWL</v>
          </cell>
          <cell r="G697">
            <v>5.0762714749022188E-5</v>
          </cell>
          <cell r="H697">
            <v>2.2916488582689203E-4</v>
          </cell>
          <cell r="I697">
            <v>1.907111363731013E-4</v>
          </cell>
        </row>
        <row r="698">
          <cell r="A698" t="str">
            <v>T_TW-FCLH2O-S1</v>
          </cell>
          <cell r="B698" t="str">
            <v>VAR_fin</v>
          </cell>
          <cell r="C698" t="str">
            <v>TH2O</v>
          </cell>
          <cell r="G698">
            <v>1.0942320353168258E-5</v>
          </cell>
          <cell r="H698">
            <v>4.8263124077468428E-5</v>
          </cell>
          <cell r="I698">
            <v>3.9158172650510567E-5</v>
          </cell>
        </row>
        <row r="699">
          <cell r="A699" t="str">
            <v>T_TW-FCLH2O-S1</v>
          </cell>
          <cell r="B699" t="str">
            <v>VAR_ncap</v>
          </cell>
          <cell r="C699" t="str">
            <v>-</v>
          </cell>
          <cell r="G699">
            <v>1.9449356892709501E-5</v>
          </cell>
          <cell r="H699">
            <v>4.4559580849945302E-5</v>
          </cell>
          <cell r="I699">
            <v>4.6482297004674198E-5</v>
          </cell>
        </row>
        <row r="700">
          <cell r="A700" t="str">
            <v>T_TW-FCLH2O-S1</v>
          </cell>
          <cell r="B700" t="str">
            <v>VAR_cap</v>
          </cell>
          <cell r="C700" t="str">
            <v>-</v>
          </cell>
          <cell r="G700">
            <v>1.9449356892709501E-5</v>
          </cell>
          <cell r="H700">
            <v>8.7502767114154063E-5</v>
          </cell>
          <cell r="I700">
            <v>7.5734488029493462E-5</v>
          </cell>
        </row>
        <row r="701">
          <cell r="A701" t="str">
            <v>D-T-ELC-TW_Bat_S1</v>
          </cell>
          <cell r="B701" t="str">
            <v>VAR_fout</v>
          </cell>
          <cell r="C701" t="str">
            <v>T-ELC-TWSTGin_S1</v>
          </cell>
          <cell r="D701">
            <v>1.5798340949614992E-3</v>
          </cell>
          <cell r="E701">
            <v>5.0771812203665237E-2</v>
          </cell>
          <cell r="F701">
            <v>5.0782450605847393E-2</v>
          </cell>
          <cell r="G701">
            <v>4.4022569116823111E-2</v>
          </cell>
          <cell r="H701">
            <v>1.6377798341294702E-3</v>
          </cell>
          <cell r="I701">
            <v>7.253434949768521E-2</v>
          </cell>
        </row>
        <row r="702">
          <cell r="A702" t="str">
            <v>D-T-ELC-TW_Bat_S1</v>
          </cell>
          <cell r="B702" t="str">
            <v>VAR_fin</v>
          </cell>
          <cell r="C702" t="str">
            <v>TELC</v>
          </cell>
          <cell r="D702">
            <v>1.5798340949614992E-3</v>
          </cell>
          <cell r="E702">
            <v>5.0771812203665237E-2</v>
          </cell>
          <cell r="F702">
            <v>5.0782450605847393E-2</v>
          </cell>
          <cell r="G702">
            <v>4.4022569116823111E-2</v>
          </cell>
          <cell r="H702">
            <v>1.6377798341294702E-3</v>
          </cell>
          <cell r="I702">
            <v>7.253434949768521E-2</v>
          </cell>
        </row>
        <row r="703">
          <cell r="A703" t="str">
            <v>D-T-ELC-TW_Bat_S1</v>
          </cell>
          <cell r="B703" t="str">
            <v>VAR_ncap</v>
          </cell>
          <cell r="C703" t="str">
            <v>-</v>
          </cell>
          <cell r="D703">
            <v>1.8521891281802301E-4</v>
          </cell>
          <cell r="E703">
            <v>5.1814041519425598E-3</v>
          </cell>
          <cell r="F703">
            <v>1.1814240041987699E-6</v>
          </cell>
          <cell r="G703">
            <v>2.1221414530836701E-5</v>
          </cell>
          <cell r="H703">
            <v>5.7591031108987597E-6</v>
          </cell>
          <cell r="I703">
            <v>7.63504691602797E-3</v>
          </cell>
        </row>
        <row r="704">
          <cell r="A704" t="str">
            <v>D-T-ELC-TW_Bat_S1</v>
          </cell>
          <cell r="B704" t="str">
            <v>VAR_cap</v>
          </cell>
          <cell r="C704" t="str">
            <v>-</v>
          </cell>
          <cell r="D704">
            <v>1.8521891281802301E-4</v>
          </cell>
          <cell r="E704">
            <v>5.3666230647605798E-3</v>
          </cell>
          <cell r="F704">
            <v>5.3678044887647798E-3</v>
          </cell>
          <cell r="G704">
            <v>4.65281870473377E-3</v>
          </cell>
          <cell r="H704">
            <v>1.7299346492518901E-4</v>
          </cell>
          <cell r="I704">
            <v>7.6666232440221697E-3</v>
          </cell>
        </row>
        <row r="705">
          <cell r="A705" t="str">
            <v>T_C-FC-H2O-S3</v>
          </cell>
          <cell r="B705" t="str">
            <v>VAR_fout</v>
          </cell>
          <cell r="C705" t="str">
            <v>TPCAR</v>
          </cell>
          <cell r="D705">
            <v>7.1326110468721579E-4</v>
          </cell>
          <cell r="E705">
            <v>1.5840160426268618E-3</v>
          </cell>
          <cell r="F705">
            <v>1.4993198318427544E-3</v>
          </cell>
          <cell r="G705">
            <v>1.2503053345129709E-3</v>
          </cell>
          <cell r="H705">
            <v>1.346270888661414E-4</v>
          </cell>
          <cell r="I705">
            <v>1.1053519805949715E-4</v>
          </cell>
        </row>
        <row r="706">
          <cell r="A706" t="str">
            <v>T_C-FC-H2O-S3</v>
          </cell>
          <cell r="B706" t="str">
            <v>VAR_fin</v>
          </cell>
          <cell r="C706" t="str">
            <v>TH2O</v>
          </cell>
          <cell r="D706">
            <v>8.5934547662832217E-4</v>
          </cell>
          <cell r="E706">
            <v>1.9084413999204694E-3</v>
          </cell>
          <cell r="F706">
            <v>1.8063983961080052E-3</v>
          </cell>
          <cell r="G706">
            <v>1.5063827629983541E-3</v>
          </cell>
          <cell r="H706">
            <v>1.4832440757011226E-4</v>
          </cell>
          <cell r="I706">
            <v>1.1118543819212896E-4</v>
          </cell>
        </row>
        <row r="707">
          <cell r="A707" t="str">
            <v>T_C-FC-H2O-S3</v>
          </cell>
          <cell r="B707" t="str">
            <v>VAR_ncap</v>
          </cell>
          <cell r="C707" t="str">
            <v>-</v>
          </cell>
          <cell r="E707">
            <v>9.5780049742143803E-7</v>
          </cell>
          <cell r="F707">
            <v>1.6800662229544201E-6</v>
          </cell>
          <cell r="G707">
            <v>1.6683986915774101E-6</v>
          </cell>
          <cell r="H707">
            <v>5.4715132183630404E-6</v>
          </cell>
          <cell r="I707">
            <v>5.4220282502920202E-6</v>
          </cell>
        </row>
        <row r="708">
          <cell r="A708" t="str">
            <v>T_C-FC-H2O-S3</v>
          </cell>
          <cell r="B708" t="str">
            <v>VAR_cap</v>
          </cell>
          <cell r="C708" t="str">
            <v>-</v>
          </cell>
          <cell r="D708">
            <v>5.3666666666666699E-5</v>
          </cell>
          <cell r="E708">
            <v>1.0900268025985994E-4</v>
          </cell>
          <cell r="F708">
            <v>1.0541897420842008E-4</v>
          </cell>
          <cell r="G708">
            <v>8.9831410871848711E-5</v>
          </cell>
          <cell r="H708">
            <v>1.0574081583037967E-5</v>
          </cell>
          <cell r="I708">
            <v>8.7266371530485096E-6</v>
          </cell>
        </row>
        <row r="709">
          <cell r="A709" t="str">
            <v>T_B_c-ICEDSL-S3</v>
          </cell>
          <cell r="B709" t="str">
            <v>VAR_fout</v>
          </cell>
          <cell r="C709" t="str">
            <v>CO2_T</v>
          </cell>
          <cell r="D709">
            <v>11.638545262418249</v>
          </cell>
          <cell r="E709">
            <v>9.3778812804595084</v>
          </cell>
          <cell r="F709">
            <v>9.5206409079290779</v>
          </cell>
          <cell r="G709">
            <v>4.2015694891317512</v>
          </cell>
          <cell r="H709">
            <v>3.4165709912649405</v>
          </cell>
          <cell r="I709">
            <v>6.1867836393508365E-3</v>
          </cell>
        </row>
        <row r="710">
          <cell r="A710" t="str">
            <v>T_B_c-ICEDSL-S3</v>
          </cell>
          <cell r="B710" t="str">
            <v>VAR_fout</v>
          </cell>
          <cell r="C710" t="str">
            <v>TPBSc</v>
          </cell>
          <cell r="D710">
            <v>9.2012033343413131E-3</v>
          </cell>
          <cell r="E710">
            <v>7.4438223146842787E-3</v>
          </cell>
          <cell r="F710">
            <v>7.5682839698873235E-3</v>
          </cell>
          <cell r="G710">
            <v>3.3619461336249221E-3</v>
          </cell>
          <cell r="H710">
            <v>3.3414280661174223E-3</v>
          </cell>
          <cell r="I710">
            <v>6.4316448322694441E-6</v>
          </cell>
        </row>
        <row r="711">
          <cell r="A711" t="str">
            <v>T_B_c-ICEDSL-S3</v>
          </cell>
          <cell r="B711" t="str">
            <v>VAR_fin</v>
          </cell>
          <cell r="C711" t="str">
            <v>TDSL</v>
          </cell>
          <cell r="D711">
            <v>0.15877960794567905</v>
          </cell>
          <cell r="E711">
            <v>0.12793835307584589</v>
          </cell>
          <cell r="F711">
            <v>0.12988596054473514</v>
          </cell>
          <cell r="G711">
            <v>5.7320184026353888E-2</v>
          </cell>
          <cell r="H711">
            <v>4.6610791149589881E-2</v>
          </cell>
          <cell r="I711">
            <v>8.440359671692816E-5</v>
          </cell>
        </row>
        <row r="712">
          <cell r="A712" t="str">
            <v>T_B_c-ICEDSL-S3</v>
          </cell>
          <cell r="B712" t="str">
            <v>VAR_ncap</v>
          </cell>
          <cell r="C712" t="str">
            <v>-</v>
          </cell>
          <cell r="E712">
            <v>2.1373946733602099E-7</v>
          </cell>
          <cell r="F712">
            <v>3.2087403120896601E-6</v>
          </cell>
          <cell r="G712">
            <v>1.50783163343214E-6</v>
          </cell>
          <cell r="H712">
            <v>3.1419736545247602E-7</v>
          </cell>
          <cell r="I712">
            <v>3.3442428436461797E-8</v>
          </cell>
        </row>
        <row r="713">
          <cell r="A713" t="str">
            <v>T_B_c-ICEDSL-S3</v>
          </cell>
          <cell r="B713" t="str">
            <v>VAR_cap</v>
          </cell>
          <cell r="C713" t="str">
            <v>-</v>
          </cell>
          <cell r="D713">
            <v>2.001967668526534E-4</v>
          </cell>
          <cell r="E713">
            <v>1.6179667421045463E-4</v>
          </cell>
          <cell r="F713">
            <v>1.6494432676191864E-4</v>
          </cell>
          <cell r="G713">
            <v>7.2937348259398719E-5</v>
          </cell>
          <cell r="H713">
            <v>7.2592477784929105E-5</v>
          </cell>
          <cell r="I713">
            <v>1.4106170177503199E-7</v>
          </cell>
        </row>
        <row r="714">
          <cell r="A714" t="str">
            <v>T_TW-FCLH2O-S2</v>
          </cell>
          <cell r="B714" t="str">
            <v>VAR_fout</v>
          </cell>
          <cell r="C714" t="str">
            <v>TPTWL</v>
          </cell>
          <cell r="G714">
            <v>2.5485093811516166E-5</v>
          </cell>
          <cell r="H714">
            <v>9.8254565775119529E-5</v>
          </cell>
          <cell r="I714">
            <v>7.4723581090672023E-5</v>
          </cell>
        </row>
        <row r="715">
          <cell r="A715" t="str">
            <v>T_TW-FCLH2O-S2</v>
          </cell>
          <cell r="B715" t="str">
            <v>VAR_fin</v>
          </cell>
          <cell r="C715" t="str">
            <v>TH2O</v>
          </cell>
          <cell r="G715">
            <v>9.435824311590986E-6</v>
          </cell>
          <cell r="H715">
            <v>3.5697773656667187E-5</v>
          </cell>
          <cell r="I715">
            <v>2.6604713961174972E-5</v>
          </cell>
        </row>
        <row r="716">
          <cell r="A716" t="str">
            <v>T_TW-FCLH2O-S2</v>
          </cell>
          <cell r="B716" t="str">
            <v>VAR_ncap</v>
          </cell>
          <cell r="C716" t="str">
            <v>-</v>
          </cell>
          <cell r="G716">
            <v>9.7205582132992301E-6</v>
          </cell>
          <cell r="H716">
            <v>1.5679293564755299E-5</v>
          </cell>
          <cell r="I716">
            <v>1.2914641519102801E-5</v>
          </cell>
        </row>
        <row r="717">
          <cell r="A717" t="str">
            <v>T_TW-FCLH2O-S2</v>
          </cell>
          <cell r="B717" t="str">
            <v>VAR_cap</v>
          </cell>
          <cell r="C717" t="str">
            <v>-</v>
          </cell>
          <cell r="G717">
            <v>9.7205582132992301E-6</v>
          </cell>
          <cell r="H717">
            <v>3.7503882288045015E-5</v>
          </cell>
          <cell r="I717">
            <v>2.8881918811366871E-5</v>
          </cell>
        </row>
        <row r="718">
          <cell r="A718" t="str">
            <v>D-T-ELC-TW_Bat_S2</v>
          </cell>
          <cell r="B718" t="str">
            <v>VAR_fout</v>
          </cell>
          <cell r="C718" t="str">
            <v>T-ELC-TWSTGin_S2</v>
          </cell>
          <cell r="D718">
            <v>3.5498677575374966E-4</v>
          </cell>
          <cell r="E718">
            <v>4.4417974175847621E-4</v>
          </cell>
          <cell r="F718">
            <v>4.4292602791335257E-4</v>
          </cell>
          <cell r="G718">
            <v>1.3447291981779704E-3</v>
          </cell>
          <cell r="H718">
            <v>1.7446182768842541E-3</v>
          </cell>
          <cell r="I718">
            <v>1.0354351608849728E-3</v>
          </cell>
        </row>
        <row r="719">
          <cell r="A719" t="str">
            <v>D-T-ELC-TW_Bat_S2</v>
          </cell>
          <cell r="B719" t="str">
            <v>VAR_fin</v>
          </cell>
          <cell r="C719" t="str">
            <v>TELC</v>
          </cell>
          <cell r="D719">
            <v>3.5498677575374966E-4</v>
          </cell>
          <cell r="E719">
            <v>4.4417974175847621E-4</v>
          </cell>
          <cell r="F719">
            <v>4.4292602791335257E-4</v>
          </cell>
          <cell r="G719">
            <v>1.3447291981779704E-3</v>
          </cell>
          <cell r="H719">
            <v>1.7446182768842541E-3</v>
          </cell>
          <cell r="I719">
            <v>1.0354351608849728E-3</v>
          </cell>
        </row>
        <row r="720">
          <cell r="A720" t="str">
            <v>D-T-ELC-TW_Bat_S2</v>
          </cell>
          <cell r="B720" t="str">
            <v>VAR_ncap</v>
          </cell>
          <cell r="C720" t="str">
            <v>-</v>
          </cell>
          <cell r="D720">
            <v>5.3898988358666798E-5</v>
          </cell>
          <cell r="E720">
            <v>3.1133982831867798E-7</v>
          </cell>
          <cell r="F720">
            <v>1.2603733011126E-6</v>
          </cell>
          <cell r="G720">
            <v>8.6347525792736598E-5</v>
          </cell>
          <cell r="H720">
            <v>7.5003724611178498E-7</v>
          </cell>
          <cell r="I720">
            <v>6.1244546341758901E-5</v>
          </cell>
        </row>
        <row r="721">
          <cell r="A721" t="str">
            <v>D-T-ELC-TW_Bat_S2</v>
          </cell>
          <cell r="B721" t="str">
            <v>VAR_cap</v>
          </cell>
          <cell r="C721" t="str">
            <v>-</v>
          </cell>
          <cell r="D721">
            <v>5.3898988358666798E-5</v>
          </cell>
          <cell r="E721">
            <v>5.42103281869855E-5</v>
          </cell>
          <cell r="F721">
            <v>5.5470701488098101E-5</v>
          </cell>
          <cell r="G721">
            <v>1.4181822728083501E-4</v>
          </cell>
          <cell r="H721">
            <v>1.8430142789776599E-4</v>
          </cell>
          <cell r="I721">
            <v>1.0926903350588801E-4</v>
          </cell>
        </row>
        <row r="722">
          <cell r="A722" t="str">
            <v>T_C-FC-H2O-S4</v>
          </cell>
          <cell r="B722" t="str">
            <v>VAR_fout</v>
          </cell>
          <cell r="C722" t="str">
            <v>TPCAR</v>
          </cell>
          <cell r="E722">
            <v>1.8563240656392002E-5</v>
          </cell>
          <cell r="F722">
            <v>4.2864281399444885E-5</v>
          </cell>
          <cell r="G722">
            <v>6.2519497045046115E-5</v>
          </cell>
          <cell r="H722">
            <v>3.1902334067299192E-4</v>
          </cell>
          <cell r="I722">
            <v>2.7254162472805099E-2</v>
          </cell>
        </row>
        <row r="723">
          <cell r="A723" t="str">
            <v>T_C-FC-H2O-S4</v>
          </cell>
          <cell r="B723" t="str">
            <v>VAR_fin</v>
          </cell>
          <cell r="C723" t="str">
            <v>TH2O</v>
          </cell>
          <cell r="E723">
            <v>2.2184855779690594E-5</v>
          </cell>
          <cell r="F723">
            <v>5.1226933839233305E-5</v>
          </cell>
          <cell r="G723">
            <v>7.4716804626758662E-5</v>
          </cell>
          <cell r="H723">
            <v>3.4713848902788067E-4</v>
          </cell>
          <cell r="I723">
            <v>2.571205662444449E-2</v>
          </cell>
        </row>
        <row r="724">
          <cell r="A724" t="str">
            <v>T_C-FC-H2O-S4</v>
          </cell>
          <cell r="B724" t="str">
            <v>VAR_ncap</v>
          </cell>
          <cell r="C724" t="str">
            <v>-</v>
          </cell>
          <cell r="E724">
            <v>1.46181139020637E-6</v>
          </cell>
          <cell r="F724">
            <v>2.37287178243218E-6</v>
          </cell>
          <cell r="G724">
            <v>2.3747528367456602E-6</v>
          </cell>
          <cell r="H724">
            <v>2.0281317436505299E-5</v>
          </cell>
          <cell r="I724">
            <v>3.5531446448194598E-3</v>
          </cell>
        </row>
        <row r="725">
          <cell r="A725" t="str">
            <v>T_C-FC-H2O-S4</v>
          </cell>
          <cell r="B725" t="str">
            <v>VAR_cap</v>
          </cell>
          <cell r="C725" t="str">
            <v>-</v>
          </cell>
          <cell r="E725">
            <v>1.4423500745549401E-6</v>
          </cell>
          <cell r="F725">
            <v>3.70107323899616E-6</v>
          </cell>
          <cell r="G725">
            <v>5.4016091250673603E-6</v>
          </cell>
          <cell r="H725">
            <v>3.0964014929326212E-5</v>
          </cell>
          <cell r="I725">
            <v>3.0457969921882299E-3</v>
          </cell>
        </row>
        <row r="726">
          <cell r="A726" t="str">
            <v>T_B_c-ICEDSL-S4</v>
          </cell>
          <cell r="B726" t="str">
            <v>VAR_fout</v>
          </cell>
          <cell r="C726" t="str">
            <v>CO2_T</v>
          </cell>
          <cell r="D726">
            <v>0.92974604394972349</v>
          </cell>
        </row>
        <row r="727">
          <cell r="A727" t="str">
            <v>T_B_c-ICEDSL-S4</v>
          </cell>
          <cell r="B727" t="str">
            <v>VAR_fout</v>
          </cell>
          <cell r="C727" t="str">
            <v>TPBSc</v>
          </cell>
          <cell r="D727">
            <v>4.9019663278336708E-4</v>
          </cell>
        </row>
        <row r="728">
          <cell r="A728" t="str">
            <v>T_B_c-ICEDSL-S4</v>
          </cell>
          <cell r="B728" t="str">
            <v>VAR_fin</v>
          </cell>
          <cell r="C728" t="str">
            <v>TDSL</v>
          </cell>
          <cell r="D728">
            <v>1.2684120654157216E-2</v>
          </cell>
        </row>
        <row r="729">
          <cell r="A729" t="str">
            <v>T_B_c-ICEDSL-S4</v>
          </cell>
          <cell r="B729" t="str">
            <v>VAR_cap</v>
          </cell>
          <cell r="C729" t="str">
            <v>-</v>
          </cell>
          <cell r="D729">
            <v>1.0803073696894004E-5</v>
          </cell>
          <cell r="E729">
            <v>-3.382869572099022E-9</v>
          </cell>
          <cell r="F729">
            <v>2.2486634800836409E-11</v>
          </cell>
          <cell r="G729">
            <v>-2.4150051782998832E-10</v>
          </cell>
        </row>
        <row r="730">
          <cell r="A730" t="str">
            <v>D-T-ELC-HGV</v>
          </cell>
          <cell r="B730" t="str">
            <v>VAR_fout</v>
          </cell>
          <cell r="C730" t="str">
            <v>T-ELC-HGV_BatSTGin</v>
          </cell>
          <cell r="D730">
            <v>1.0069717400987433E-2</v>
          </cell>
          <cell r="E730">
            <v>2.9512789167302576E-2</v>
          </cell>
          <cell r="F730">
            <v>8.1366359813394171E-2</v>
          </cell>
          <cell r="G730">
            <v>0.28431393605917571</v>
          </cell>
          <cell r="H730">
            <v>1.1876716990906593</v>
          </cell>
          <cell r="I730">
            <v>4.0468107681415528</v>
          </cell>
        </row>
        <row r="731">
          <cell r="A731" t="str">
            <v>D-T-ELC-HGV</v>
          </cell>
          <cell r="B731" t="str">
            <v>VAR_fin</v>
          </cell>
          <cell r="C731" t="str">
            <v>TELC</v>
          </cell>
          <cell r="D731">
            <v>1.0069717400987433E-2</v>
          </cell>
          <cell r="E731">
            <v>2.9512789167302576E-2</v>
          </cell>
          <cell r="F731">
            <v>8.1366359813394171E-2</v>
          </cell>
          <cell r="G731">
            <v>0.28431393605917571</v>
          </cell>
          <cell r="H731">
            <v>1.1876716990906593</v>
          </cell>
          <cell r="I731">
            <v>4.0468107681415528</v>
          </cell>
        </row>
        <row r="732">
          <cell r="A732" t="str">
            <v>D-T-ELC-HGV</v>
          </cell>
          <cell r="B732" t="str">
            <v>VAR_ncap</v>
          </cell>
          <cell r="C732" t="str">
            <v>-</v>
          </cell>
          <cell r="D732">
            <v>1.3808350340782901E-3</v>
          </cell>
          <cell r="E732">
            <v>2.3735603124291102E-3</v>
          </cell>
          <cell r="F732">
            <v>6.5718625629554899E-3</v>
          </cell>
          <cell r="G732">
            <v>3.00238107477202E-2</v>
          </cell>
          <cell r="H732">
            <v>0.102332535833218</v>
          </cell>
          <cell r="I732">
            <v>0.49275079175340702</v>
          </cell>
        </row>
        <row r="733">
          <cell r="A733" t="str">
            <v>D-T-ELC-HGV</v>
          </cell>
          <cell r="B733" t="str">
            <v>VAR_cap</v>
          </cell>
          <cell r="C733" t="str">
            <v>-</v>
          </cell>
          <cell r="D733">
            <v>1.3808350340782901E-3</v>
          </cell>
          <cell r="E733">
            <v>3.7543953465073998E-3</v>
          </cell>
          <cell r="F733">
            <v>1.0326257909462899E-2</v>
          </cell>
          <cell r="G733">
            <v>3.57651113435659E-2</v>
          </cell>
          <cell r="H733">
            <v>0.147502677238015</v>
          </cell>
          <cell r="I733">
            <v>0.51070898891829897</v>
          </cell>
        </row>
        <row r="734">
          <cell r="A734" t="str">
            <v>T_TW-FCLH2O-S3</v>
          </cell>
          <cell r="B734" t="str">
            <v>VAR_fout</v>
          </cell>
          <cell r="C734" t="str">
            <v>TPTWL</v>
          </cell>
          <cell r="G734">
            <v>1.3884339083067684E-5</v>
          </cell>
          <cell r="H734">
            <v>4.8197306699774294E-5</v>
          </cell>
          <cell r="I734">
            <v>4.8976342237911222E-5</v>
          </cell>
        </row>
        <row r="735">
          <cell r="A735" t="str">
            <v>T_TW-FCLH2O-S3</v>
          </cell>
          <cell r="B735" t="str">
            <v>VAR_fin</v>
          </cell>
          <cell r="C735" t="str">
            <v>TH2O</v>
          </cell>
          <cell r="G735">
            <v>7.8859231730230319E-6</v>
          </cell>
          <cell r="H735">
            <v>2.6921236190439875E-5</v>
          </cell>
          <cell r="I735">
            <v>2.6878526111813981E-5</v>
          </cell>
        </row>
        <row r="736">
          <cell r="A736" t="str">
            <v>T_TW-FCLH2O-S3</v>
          </cell>
          <cell r="B736" t="str">
            <v>VAR_ncap</v>
          </cell>
          <cell r="C736" t="str">
            <v>-</v>
          </cell>
          <cell r="G736">
            <v>5.2075784365663898E-6</v>
          </cell>
          <cell r="H736">
            <v>6.0458906622725898E-6</v>
          </cell>
          <cell r="I736">
            <v>5.7370970282065502E-6</v>
          </cell>
        </row>
        <row r="737">
          <cell r="A737" t="str">
            <v>T_TW-FCLH2O-S3</v>
          </cell>
          <cell r="B737" t="str">
            <v>VAR_cap</v>
          </cell>
          <cell r="C737" t="str">
            <v>-</v>
          </cell>
          <cell r="G737">
            <v>5.2075784365663898E-6</v>
          </cell>
          <cell r="H737">
            <v>1.8058379879270814E-5</v>
          </cell>
          <cell r="I737">
            <v>1.8543626307223831E-5</v>
          </cell>
        </row>
        <row r="738">
          <cell r="A738" t="str">
            <v>D-T-ELC-TW_Bat_S3</v>
          </cell>
          <cell r="B738" t="str">
            <v>VAR_fout</v>
          </cell>
          <cell r="C738" t="str">
            <v>T-ELC-TWSTGin_S3</v>
          </cell>
          <cell r="D738">
            <v>7.7074195703994068E-5</v>
          </cell>
          <cell r="E738">
            <v>1.3390387985717458E-4</v>
          </cell>
          <cell r="F738">
            <v>1.3831665310791967E-4</v>
          </cell>
          <cell r="G738">
            <v>1.4841830903323762E-3</v>
          </cell>
          <cell r="H738">
            <v>3.0628426702349579E-3</v>
          </cell>
          <cell r="I738">
            <v>1.7615120184310759E-3</v>
          </cell>
        </row>
        <row r="739">
          <cell r="A739" t="str">
            <v>D-T-ELC-TW_Bat_S3</v>
          </cell>
          <cell r="B739" t="str">
            <v>VAR_fin</v>
          </cell>
          <cell r="C739" t="str">
            <v>TELC</v>
          </cell>
          <cell r="D739">
            <v>7.7074195703994068E-5</v>
          </cell>
          <cell r="E739">
            <v>1.3390387985717458E-4</v>
          </cell>
          <cell r="F739">
            <v>1.3831665310791967E-4</v>
          </cell>
          <cell r="G739">
            <v>1.4841830903323762E-3</v>
          </cell>
          <cell r="H739">
            <v>3.0628426702349579E-3</v>
          </cell>
          <cell r="I739">
            <v>1.7615120184310759E-3</v>
          </cell>
        </row>
        <row r="740">
          <cell r="A740" t="str">
            <v>D-T-ELC-TW_Bat_S3</v>
          </cell>
          <cell r="B740" t="str">
            <v>VAR_ncap</v>
          </cell>
          <cell r="C740" t="str">
            <v>-</v>
          </cell>
          <cell r="D740">
            <v>4.4536569121424299E-5</v>
          </cell>
          <cell r="E740">
            <v>3.02414280982723E-7</v>
          </cell>
          <cell r="F740">
            <v>2.5455904201277002E-6</v>
          </cell>
          <cell r="G740">
            <v>1.09203624016965E-4</v>
          </cell>
          <cell r="H740">
            <v>1.7360702534169901E-6</v>
          </cell>
          <cell r="I740">
            <v>7.7941090832047404E-7</v>
          </cell>
        </row>
        <row r="741">
          <cell r="A741" t="str">
            <v>D-T-ELC-TW_Bat_S3</v>
          </cell>
          <cell r="B741" t="str">
            <v>VAR_cap</v>
          </cell>
          <cell r="C741" t="str">
            <v>-</v>
          </cell>
          <cell r="D741">
            <v>4.4536569121424299E-5</v>
          </cell>
          <cell r="E741">
            <v>4.48389834024071E-5</v>
          </cell>
          <cell r="F741">
            <v>4.7384573822534803E-5</v>
          </cell>
          <cell r="G741">
            <v>1.56588197839499E-4</v>
          </cell>
          <cell r="H741">
            <v>3.2379377779667099E-4</v>
          </cell>
          <cell r="I741">
            <v>1.8595529617880199E-4</v>
          </cell>
        </row>
        <row r="742">
          <cell r="A742" t="str">
            <v>T_TW-FCLH2O-S4</v>
          </cell>
          <cell r="B742" t="str">
            <v>VAR_fout</v>
          </cell>
          <cell r="C742" t="str">
            <v>TPTWL</v>
          </cell>
          <cell r="G742">
            <v>6.5415404271472145E-6</v>
          </cell>
          <cell r="H742">
            <v>2.3859545224606182E-5</v>
          </cell>
          <cell r="I742">
            <v>2.8928693421258986E-5</v>
          </cell>
        </row>
        <row r="743">
          <cell r="A743" t="str">
            <v>T_TW-FCLH2O-S4</v>
          </cell>
          <cell r="B743" t="str">
            <v>VAR_fin</v>
          </cell>
          <cell r="C743" t="str">
            <v>TH2O</v>
          </cell>
          <cell r="G743">
            <v>4.1878156074627031E-6</v>
          </cell>
          <cell r="H743">
            <v>1.4977588997303373E-5</v>
          </cell>
          <cell r="I743">
            <v>1.788930569638958E-5</v>
          </cell>
        </row>
        <row r="744">
          <cell r="A744" t="str">
            <v>T_TW-FCLH2O-S4</v>
          </cell>
          <cell r="B744" t="str">
            <v>VAR_ncap</v>
          </cell>
          <cell r="C744" t="str">
            <v>-</v>
          </cell>
          <cell r="G744">
            <v>2.37840374445532E-6</v>
          </cell>
          <cell r="H744">
            <v>3.0850163726235401E-6</v>
          </cell>
          <cell r="I744">
            <v>2.8011261158882099E-6</v>
          </cell>
        </row>
        <row r="745">
          <cell r="A745" t="str">
            <v>T_TW-FCLH2O-S4</v>
          </cell>
          <cell r="B745" t="str">
            <v>VAR_cap</v>
          </cell>
          <cell r="C745" t="str">
            <v>-</v>
          </cell>
          <cell r="G745">
            <v>2.37840374445532E-6</v>
          </cell>
          <cell r="H745">
            <v>8.69627448853761E-6</v>
          </cell>
          <cell r="I745">
            <v>1.0648788508916488E-5</v>
          </cell>
        </row>
        <row r="746">
          <cell r="A746" t="str">
            <v>D-T-ELC-TW_Bat_S4</v>
          </cell>
          <cell r="B746" t="str">
            <v>VAR_fout</v>
          </cell>
          <cell r="C746" t="str">
            <v>T-ELC-TWSTGin_S4</v>
          </cell>
          <cell r="D746">
            <v>2.2286344449245229E-5</v>
          </cell>
          <cell r="E746">
            <v>5.0255869294116954E-5</v>
          </cell>
          <cell r="F746">
            <v>6.2572057987521601E-5</v>
          </cell>
          <cell r="G746">
            <v>1.4453817586259873E-3</v>
          </cell>
          <cell r="H746">
            <v>3.5557170836667835E-3</v>
          </cell>
          <cell r="I746">
            <v>2.8144360729314196E-3</v>
          </cell>
        </row>
        <row r="747">
          <cell r="A747" t="str">
            <v>D-T-ELC-TW_Bat_S4</v>
          </cell>
          <cell r="B747" t="str">
            <v>VAR_fin</v>
          </cell>
          <cell r="C747" t="str">
            <v>TELC</v>
          </cell>
          <cell r="D747">
            <v>2.2286344449245229E-5</v>
          </cell>
          <cell r="E747">
            <v>5.0255869294116954E-5</v>
          </cell>
          <cell r="F747">
            <v>6.2572057987521601E-5</v>
          </cell>
          <cell r="G747">
            <v>1.4453817586259873E-3</v>
          </cell>
          <cell r="H747">
            <v>3.5557170836667835E-3</v>
          </cell>
          <cell r="I747">
            <v>2.8144360729314196E-3</v>
          </cell>
        </row>
        <row r="748">
          <cell r="A748" t="str">
            <v>D-T-ELC-TW_Bat_S4</v>
          </cell>
          <cell r="B748" t="str">
            <v>VAR_ncap</v>
          </cell>
          <cell r="C748" t="str">
            <v>-</v>
          </cell>
          <cell r="D748">
            <v>4.9062277638373303E-5</v>
          </cell>
          <cell r="E748">
            <v>3.1827569617442401E-7</v>
          </cell>
          <cell r="F748">
            <v>8.1945350863711104E-7</v>
          </cell>
          <cell r="G748">
            <v>1.02284538666782E-4</v>
          </cell>
          <cell r="H748">
            <v>6.6007104598709999E-6</v>
          </cell>
          <cell r="I748">
            <v>2.57601096103095E-6</v>
          </cell>
        </row>
        <row r="749">
          <cell r="A749" t="str">
            <v>D-T-ELC-TW_Bat_S4</v>
          </cell>
          <cell r="B749" t="str">
            <v>VAR_cap</v>
          </cell>
          <cell r="C749" t="str">
            <v>-</v>
          </cell>
          <cell r="D749">
            <v>4.9062277638373303E-5</v>
          </cell>
          <cell r="E749">
            <v>4.9380553334547701E-5</v>
          </cell>
          <cell r="F749">
            <v>5.0200006843184799E-5</v>
          </cell>
          <cell r="G749">
            <v>1.5248454550996699E-4</v>
          </cell>
          <cell r="H749">
            <v>3.7592087138508097E-4</v>
          </cell>
          <cell r="I749">
            <v>2.9754716978143002E-4</v>
          </cell>
        </row>
        <row r="750">
          <cell r="A750" t="str">
            <v>T_B_u-ICENGA-S1</v>
          </cell>
          <cell r="B750" t="str">
            <v>VAR_fout</v>
          </cell>
          <cell r="C750" t="str">
            <v>CO2_T</v>
          </cell>
          <cell r="E750">
            <v>3.67920939595953E-3</v>
          </cell>
          <cell r="F750">
            <v>2.3534841319768574</v>
          </cell>
          <cell r="G750">
            <v>2.2701923967891911E-2</v>
          </cell>
          <cell r="H750">
            <v>3.2140213518283882E-2</v>
          </cell>
          <cell r="I750">
            <v>0.14349721261801032</v>
          </cell>
        </row>
        <row r="751">
          <cell r="A751" t="str">
            <v>T_B_u-ICENGA-S1</v>
          </cell>
          <cell r="B751" t="str">
            <v>VAR_fout</v>
          </cell>
          <cell r="C751" t="str">
            <v>TPBSu</v>
          </cell>
          <cell r="E751">
            <v>7.8435995107348831E-6</v>
          </cell>
          <cell r="F751">
            <v>5.2906790889654847E-3</v>
          </cell>
          <cell r="G751">
            <v>5.2513311562448723E-5</v>
          </cell>
          <cell r="H751">
            <v>8.4244086427775772E-5</v>
          </cell>
          <cell r="I751">
            <v>4.2487169857371863E-4</v>
          </cell>
        </row>
        <row r="752">
          <cell r="A752" t="str">
            <v>T_B_u-ICENGA-S1</v>
          </cell>
          <cell r="B752" t="str">
            <v>VAR_fin</v>
          </cell>
          <cell r="C752" t="str">
            <v>TNGA</v>
          </cell>
          <cell r="E752">
            <v>6.5234209148218512E-5</v>
          </cell>
          <cell r="F752">
            <v>4.1728442056327301E-2</v>
          </cell>
          <cell r="G752">
            <v>4.0251638240943079E-4</v>
          </cell>
          <cell r="H752">
            <v>5.698619418135428E-4</v>
          </cell>
          <cell r="I752">
            <v>2.5442768194682713E-3</v>
          </cell>
        </row>
        <row r="753">
          <cell r="A753" t="str">
            <v>T_B_u-ICENGA-S1</v>
          </cell>
          <cell r="B753" t="str">
            <v>VAR_ncap</v>
          </cell>
          <cell r="C753" t="str">
            <v>-</v>
          </cell>
          <cell r="E753">
            <v>1.7861772081693401E-7</v>
          </cell>
          <cell r="F753">
            <v>9.9637577603327697E-5</v>
          </cell>
          <cell r="G753">
            <v>4.7310794650143201E-7</v>
          </cell>
          <cell r="H753">
            <v>6.8431438377289102E-7</v>
          </cell>
          <cell r="I753">
            <v>1.06238004767409E-5</v>
          </cell>
        </row>
        <row r="754">
          <cell r="A754" t="str">
            <v>T_B_u-ICENGA-S1</v>
          </cell>
          <cell r="B754" t="str">
            <v>VAR_cap</v>
          </cell>
          <cell r="C754" t="str">
            <v>-</v>
          </cell>
          <cell r="E754">
            <v>1.7861772081693401E-7</v>
          </cell>
          <cell r="F754">
            <v>9.9816195324144602E-5</v>
          </cell>
          <cell r="G754">
            <v>1.0580947309873933E-6</v>
          </cell>
          <cell r="H754">
            <v>1.71456256397366E-6</v>
          </cell>
          <cell r="I754">
            <v>1.11330790486405E-5</v>
          </cell>
        </row>
        <row r="755">
          <cell r="A755" t="str">
            <v>T_B_u-ICENGA-S2</v>
          </cell>
          <cell r="B755" t="str">
            <v>VAR_fout</v>
          </cell>
          <cell r="C755" t="str">
            <v>CO2_T</v>
          </cell>
          <cell r="E755">
            <v>4.2562731538056597E-3</v>
          </cell>
          <cell r="F755">
            <v>4.3750563931552564E-2</v>
          </cell>
          <cell r="G755">
            <v>6.3140844873180987E-2</v>
          </cell>
          <cell r="H755">
            <v>3.7924767214587318E-2</v>
          </cell>
          <cell r="I755">
            <v>1.7168685091250139E-2</v>
          </cell>
        </row>
        <row r="756">
          <cell r="A756" t="str">
            <v>T_B_u-ICENGA-S2</v>
          </cell>
          <cell r="B756" t="str">
            <v>VAR_fout</v>
          </cell>
          <cell r="C756" t="str">
            <v>TPBSu</v>
          </cell>
          <cell r="E756">
            <v>6.4144508864935476E-6</v>
          </cell>
          <cell r="F756">
            <v>6.8964336384406264E-5</v>
          </cell>
          <cell r="G756">
            <v>1.0231386166232313E-4</v>
          </cell>
          <cell r="H756">
            <v>6.9398160350751085E-5</v>
          </cell>
          <cell r="I756">
            <v>3.3386759634945531E-5</v>
          </cell>
        </row>
        <row r="757">
          <cell r="A757" t="str">
            <v>T_B_u-ICENGA-S2</v>
          </cell>
          <cell r="B757" t="str">
            <v>VAR_fin</v>
          </cell>
          <cell r="C757" t="str">
            <v>TNGA</v>
          </cell>
          <cell r="E757">
            <v>7.5465836060384034E-5</v>
          </cell>
          <cell r="F757">
            <v>7.7571921864454953E-4</v>
          </cell>
          <cell r="G757">
            <v>1.1195185261202302E-3</v>
          </cell>
          <cell r="H757">
            <v>6.7242495061325155E-4</v>
          </cell>
          <cell r="I757">
            <v>3.0440931012854877E-4</v>
          </cell>
        </row>
        <row r="758">
          <cell r="A758" t="str">
            <v>T_B_u-ICENGA-S2</v>
          </cell>
          <cell r="B758" t="str">
            <v>VAR_ncap</v>
          </cell>
          <cell r="C758" t="str">
            <v>-</v>
          </cell>
          <cell r="E758">
            <v>1.40602169499587E-7</v>
          </cell>
          <cell r="F758">
            <v>1.16438270765967E-6</v>
          </cell>
          <cell r="G758">
            <v>6.3324092592712303E-7</v>
          </cell>
          <cell r="H758">
            <v>4.9993971602704898E-7</v>
          </cell>
          <cell r="I758">
            <v>2.6129046698449202E-7</v>
          </cell>
        </row>
        <row r="759">
          <cell r="A759" t="str">
            <v>T_B_u-ICENGA-S2</v>
          </cell>
          <cell r="B759" t="str">
            <v>VAR_cap</v>
          </cell>
          <cell r="C759" t="str">
            <v>-</v>
          </cell>
          <cell r="E759">
            <v>1.40602169499587E-7</v>
          </cell>
          <cell r="F759">
            <v>1.3049848771592499E-6</v>
          </cell>
          <cell r="G759">
            <v>1.9195966583892499E-6</v>
          </cell>
          <cell r="H759">
            <v>1.3159027739177401E-6</v>
          </cell>
          <cell r="I759">
            <v>6.3552216882492204E-7</v>
          </cell>
        </row>
        <row r="760">
          <cell r="A760" t="str">
            <v>T_B_c-ICEDSLEXT</v>
          </cell>
          <cell r="B760" t="str">
            <v>VAR_fout</v>
          </cell>
          <cell r="C760" t="str">
            <v>CO2_T</v>
          </cell>
          <cell r="D760">
            <v>0.44182161211124599</v>
          </cell>
          <cell r="E760">
            <v>0.440769762465055</v>
          </cell>
          <cell r="F760">
            <v>0.437516219771027</v>
          </cell>
        </row>
        <row r="761">
          <cell r="A761" t="str">
            <v>T_B_c-ICEDSLEXT</v>
          </cell>
          <cell r="B761" t="str">
            <v>VAR_fout</v>
          </cell>
          <cell r="C761" t="str">
            <v>TPBSc</v>
          </cell>
          <cell r="D761">
            <v>5.9975925192589277E-2</v>
          </cell>
          <cell r="E761">
            <v>4.7983932068016787E-2</v>
          </cell>
          <cell r="F761">
            <v>2.9987124362239725E-2</v>
          </cell>
        </row>
        <row r="762">
          <cell r="A762" t="str">
            <v>T_B_c-ICEDSLEXT</v>
          </cell>
          <cell r="B762" t="str">
            <v>VAR_fin</v>
          </cell>
          <cell r="C762" t="str">
            <v>TDSL</v>
          </cell>
          <cell r="D762">
            <v>6.0275799742325487E-3</v>
          </cell>
          <cell r="E762">
            <v>6.0132300472722352E-3</v>
          </cell>
          <cell r="F762">
            <v>5.9688433802322889E-3</v>
          </cell>
        </row>
        <row r="763">
          <cell r="A763" t="str">
            <v>T_B_c-ICEDSLEXT</v>
          </cell>
          <cell r="B763" t="str">
            <v>VAR_cap</v>
          </cell>
          <cell r="C763" t="str">
            <v>-</v>
          </cell>
          <cell r="D763">
            <v>1.30332047521267E-3</v>
          </cell>
          <cell r="E763">
            <v>1.04265638017014E-3</v>
          </cell>
          <cell r="F763">
            <v>6.5166023760633498E-4</v>
          </cell>
        </row>
        <row r="764">
          <cell r="A764" t="str">
            <v>T_B_u-ICENGA-S3</v>
          </cell>
          <cell r="B764" t="str">
            <v>VAR_fout</v>
          </cell>
          <cell r="C764" t="str">
            <v>CO2_T</v>
          </cell>
          <cell r="E764">
            <v>3.7801008891100501E-3</v>
          </cell>
          <cell r="F764">
            <v>5.8956234358864474</v>
          </cell>
          <cell r="G764">
            <v>5.9856593530685931</v>
          </cell>
          <cell r="H764">
            <v>13.054758102555329</v>
          </cell>
          <cell r="I764">
            <v>1.5899228437007276</v>
          </cell>
        </row>
        <row r="765">
          <cell r="A765" t="str">
            <v>T_B_u-ICENGA-S3</v>
          </cell>
          <cell r="B765" t="str">
            <v>VAR_fout</v>
          </cell>
          <cell r="C765" t="str">
            <v>TPBSu</v>
          </cell>
          <cell r="E765">
            <v>3.7815843415302877E-6</v>
          </cell>
          <cell r="F765">
            <v>6.2044320369738209E-3</v>
          </cell>
          <cell r="G765">
            <v>6.307203965340338E-3</v>
          </cell>
          <cell r="H765">
            <v>1.592247439304437E-2</v>
          </cell>
          <cell r="I765">
            <v>2.0013123639729727E-3</v>
          </cell>
        </row>
        <row r="766">
          <cell r="A766" t="str">
            <v>T_B_u-ICENGA-S3</v>
          </cell>
          <cell r="B766" t="str">
            <v>VAR_fin</v>
          </cell>
          <cell r="C766" t="str">
            <v>TNGA</v>
          </cell>
          <cell r="E766">
            <v>6.7023065409752659E-5</v>
          </cell>
          <cell r="F766">
            <v>0.1045323304235186</v>
          </cell>
          <cell r="G766">
            <v>0.10612871193384021</v>
          </cell>
          <cell r="H766">
            <v>0.23146734224388879</v>
          </cell>
          <cell r="I766">
            <v>2.8190121342211456E-2</v>
          </cell>
        </row>
        <row r="767">
          <cell r="A767" t="str">
            <v>T_B_u-ICENGA-S3</v>
          </cell>
          <cell r="B767" t="str">
            <v>VAR_ncap</v>
          </cell>
          <cell r="C767" t="str">
            <v>-</v>
          </cell>
          <cell r="E767">
            <v>8.2442110736641506E-8</v>
          </cell>
          <cell r="F767">
            <v>1.16909557639299E-4</v>
          </cell>
          <cell r="G767">
            <v>1.94749822136586E-6</v>
          </cell>
          <cell r="H767">
            <v>1.0952368054334799E-4</v>
          </cell>
          <cell r="I767">
            <v>2.0690628623971601E-7</v>
          </cell>
        </row>
        <row r="768">
          <cell r="A768" t="str">
            <v>T_B_u-ICENGA-S3</v>
          </cell>
          <cell r="B768" t="str">
            <v>VAR_cap</v>
          </cell>
          <cell r="C768" t="str">
            <v>-</v>
          </cell>
          <cell r="E768">
            <v>8.2442110736641506E-8</v>
          </cell>
          <cell r="F768">
            <v>1.16991999750036E-4</v>
          </cell>
          <cell r="G768">
            <v>1.18905902295599E-4</v>
          </cell>
          <cell r="H768">
            <v>3.0024765327627998E-4</v>
          </cell>
          <cell r="I768">
            <v>3.7721093893976402E-5</v>
          </cell>
        </row>
        <row r="769">
          <cell r="A769"/>
          <cell r="B769"/>
          <cell r="C769"/>
        </row>
        <row r="770">
          <cell r="A770"/>
          <cell r="B770"/>
          <cell r="C770"/>
        </row>
        <row r="771">
          <cell r="A771"/>
          <cell r="B771"/>
          <cell r="C771"/>
        </row>
        <row r="772">
          <cell r="A772"/>
          <cell r="B772"/>
          <cell r="C772"/>
        </row>
        <row r="773">
          <cell r="A773"/>
          <cell r="B773"/>
          <cell r="C773"/>
        </row>
        <row r="774">
          <cell r="A774"/>
          <cell r="B774"/>
          <cell r="C774"/>
        </row>
        <row r="775">
          <cell r="A775"/>
          <cell r="B775"/>
          <cell r="C775"/>
        </row>
        <row r="776">
          <cell r="A776"/>
          <cell r="B776"/>
          <cell r="C776"/>
        </row>
        <row r="777">
          <cell r="A777"/>
          <cell r="B777"/>
          <cell r="C777"/>
        </row>
        <row r="778">
          <cell r="A778"/>
          <cell r="B778"/>
          <cell r="C778"/>
        </row>
        <row r="779">
          <cell r="A779"/>
          <cell r="B779"/>
          <cell r="C779"/>
        </row>
        <row r="780">
          <cell r="A780"/>
          <cell r="B780"/>
          <cell r="C780"/>
        </row>
        <row r="781">
          <cell r="A781"/>
          <cell r="B781"/>
          <cell r="C781"/>
        </row>
        <row r="782">
          <cell r="A782"/>
          <cell r="B782"/>
          <cell r="C782"/>
        </row>
        <row r="783">
          <cell r="A783"/>
          <cell r="B783"/>
          <cell r="C783"/>
        </row>
        <row r="784">
          <cell r="A784"/>
          <cell r="B784"/>
          <cell r="C784"/>
        </row>
        <row r="785">
          <cell r="A785"/>
          <cell r="B785"/>
          <cell r="C785"/>
        </row>
        <row r="786">
          <cell r="A786"/>
          <cell r="B786"/>
          <cell r="C786"/>
        </row>
        <row r="787">
          <cell r="A787"/>
          <cell r="B787"/>
          <cell r="C787"/>
        </row>
        <row r="788">
          <cell r="A788"/>
          <cell r="B788"/>
          <cell r="C788"/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18.873009402800569</v>
          </cell>
          <cell r="C9">
            <v>22.215903537980008</v>
          </cell>
          <cell r="D9">
            <v>28.224162429322057</v>
          </cell>
          <cell r="E9">
            <v>35.225161096414887</v>
          </cell>
          <cell r="F9">
            <v>43.428572363610471</v>
          </cell>
          <cell r="G9">
            <v>96.957438447231453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2.7975878011844884E-3</v>
          </cell>
          <cell r="F28">
            <v>2.8240029314330205E-3</v>
          </cell>
          <cell r="G28">
            <v>23.552424020680082</v>
          </cell>
        </row>
      </sheetData>
      <sheetData sheetId="30"/>
      <sheetData sheetId="31"/>
      <sheetData sheetId="32">
        <row r="14">
          <cell r="B14">
            <v>82.760003055992428</v>
          </cell>
          <cell r="C14">
            <v>82.759981687794408</v>
          </cell>
          <cell r="D14">
            <v>64.847711000602345</v>
          </cell>
          <cell r="E14">
            <v>68.16624229878083</v>
          </cell>
          <cell r="F14">
            <v>32.820800726348097</v>
          </cell>
          <cell r="G14">
            <v>0</v>
          </cell>
        </row>
        <row r="15">
          <cell r="B15">
            <v>66.745681014239452</v>
          </cell>
          <cell r="C15">
            <v>49.798802562992414</v>
          </cell>
          <cell r="D15">
            <v>68.537015146487676</v>
          </cell>
          <cell r="E15">
            <v>70.235791819814338</v>
          </cell>
          <cell r="F15">
            <v>72.371281702125003</v>
          </cell>
          <cell r="G15">
            <v>69.178231613453448</v>
          </cell>
        </row>
        <row r="16">
          <cell r="B16">
            <v>66.632402035146669</v>
          </cell>
          <cell r="C16">
            <v>55.764005676752618</v>
          </cell>
          <cell r="D16">
            <v>65.548331957633152</v>
          </cell>
          <cell r="E16">
            <v>64.463486345420577</v>
          </cell>
          <cell r="F16">
            <v>62.941924640531639</v>
          </cell>
          <cell r="G16">
            <v>66.134975699999671</v>
          </cell>
        </row>
        <row r="17">
          <cell r="B17">
            <v>12.841920543487653</v>
          </cell>
          <cell r="C17">
            <v>16.03380726823011</v>
          </cell>
          <cell r="D17">
            <v>6.8617482238998235</v>
          </cell>
          <cell r="E17">
            <v>12.62382652557878</v>
          </cell>
          <cell r="F17">
            <v>13.120680257051658</v>
          </cell>
          <cell r="G17">
            <v>13.646479188002695</v>
          </cell>
        </row>
        <row r="18">
          <cell r="B18">
            <v>3.9601021748840393E-2</v>
          </cell>
          <cell r="C18">
            <v>4.5894134416330041E-5</v>
          </cell>
          <cell r="D18">
            <v>1.0517418608376387E-3</v>
          </cell>
          <cell r="E18">
            <v>1.8599410713168336E-4</v>
          </cell>
          <cell r="F18">
            <v>5.6310531702991366E-4</v>
          </cell>
          <cell r="G18">
            <v>2.3582946599164436E-6</v>
          </cell>
        </row>
        <row r="19">
          <cell r="B19">
            <v>6.5070010210272979</v>
          </cell>
          <cell r="C19">
            <v>7.3027694784615873</v>
          </cell>
          <cell r="D19">
            <v>7.4118148098185133</v>
          </cell>
          <cell r="E19">
            <v>7.3981396287248051</v>
          </cell>
          <cell r="F19">
            <v>4.4078515104110982</v>
          </cell>
          <cell r="G19">
            <v>4.6534324419222903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3.2168067468542669</v>
          </cell>
          <cell r="G20">
            <v>4.4441287935379101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5.4826223934515963E-3</v>
          </cell>
          <cell r="G21">
            <v>5.7130098583032954E-4</v>
          </cell>
        </row>
        <row r="22">
          <cell r="B22">
            <v>0</v>
          </cell>
          <cell r="C22">
            <v>1.9056591259960782E-4</v>
          </cell>
          <cell r="D22">
            <v>1.9833945520126637E-3</v>
          </cell>
          <cell r="E22">
            <v>1.1213168819959093E-3</v>
          </cell>
          <cell r="F22">
            <v>5.8682364499394075E-2</v>
          </cell>
          <cell r="G22">
            <v>2.6220552225848944E-4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4.0431314281695009E-3</v>
          </cell>
          <cell r="G23">
            <v>1.4574158568334895E-2</v>
          </cell>
        </row>
        <row r="24">
          <cell r="B24">
            <v>0.96588102164490919</v>
          </cell>
          <cell r="C24">
            <v>1.8637931918302625E-4</v>
          </cell>
          <cell r="D24">
            <v>2.8885832633280964E-3</v>
          </cell>
          <cell r="E24">
            <v>6.0436543030223163E-3</v>
          </cell>
          <cell r="F24">
            <v>4.0180783714470876E-2</v>
          </cell>
          <cell r="G24">
            <v>1.5630441236723529E-4</v>
          </cell>
        </row>
        <row r="25">
          <cell r="B25">
            <v>0.42833693717767723</v>
          </cell>
          <cell r="C25">
            <v>7.9163931683224067E-2</v>
          </cell>
          <cell r="D25">
            <v>0.34466172634502557</v>
          </cell>
          <cell r="E25">
            <v>7.2820046855497252E-4</v>
          </cell>
          <cell r="F25">
            <v>0.59667220987214564</v>
          </cell>
          <cell r="G25">
            <v>8.3986691070732803E-5</v>
          </cell>
        </row>
        <row r="26">
          <cell r="B26">
            <v>1.5176393974143887</v>
          </cell>
          <cell r="C26">
            <v>1.4122796255586887</v>
          </cell>
          <cell r="D26">
            <v>1.4275000485447553</v>
          </cell>
          <cell r="E26">
            <v>1.4025311497911885</v>
          </cell>
          <cell r="F26">
            <v>0.84621550310466598</v>
          </cell>
          <cell r="G26">
            <v>0.60490288330089192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0.53809116261366052</v>
          </cell>
          <cell r="G27">
            <v>0.71175544926507806</v>
          </cell>
        </row>
        <row r="28">
          <cell r="B28">
            <v>1.8010217530941605E-3</v>
          </cell>
          <cell r="C28">
            <v>2.9344038263036486E-5</v>
          </cell>
          <cell r="D28">
            <v>3.6237324448355973E-4</v>
          </cell>
          <cell r="E28">
            <v>8.5430033841900365E-5</v>
          </cell>
          <cell r="F28">
            <v>1.1824161904109713E-4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6.5743530021301941E-2</v>
          </cell>
          <cell r="G29">
            <v>3.0051048576867547E-2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3.1279562743364905E-3</v>
          </cell>
          <cell r="G30">
            <v>3.1478531371078996E-3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5.4026858061247368E-4</v>
          </cell>
          <cell r="G31">
            <v>6.2806463840054807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2.7975878011844884E-3</v>
          </cell>
          <cell r="F32">
            <v>2.7852896100658826E-3</v>
          </cell>
          <cell r="G32">
            <v>23.552393600857744</v>
          </cell>
        </row>
        <row r="33">
          <cell r="B33">
            <v>0.52400000000000047</v>
          </cell>
          <cell r="C33">
            <v>0.54529205224088151</v>
          </cell>
          <cell r="D33">
            <v>1.9634217041143591</v>
          </cell>
          <cell r="E33">
            <v>4.4901147887364141</v>
          </cell>
          <cell r="F33">
            <v>12.592127798523592</v>
          </cell>
          <cell r="G33">
            <v>20.511251332485347</v>
          </cell>
        </row>
        <row r="34">
          <cell r="B34">
            <v>0</v>
          </cell>
          <cell r="C34">
            <v>0</v>
          </cell>
          <cell r="D34">
            <v>0.14080542312982183</v>
          </cell>
          <cell r="E34">
            <v>0.15584845200087188</v>
          </cell>
          <cell r="F34">
            <v>2.5327641927547333</v>
          </cell>
          <cell r="G34">
            <v>11.502656991654252</v>
          </cell>
        </row>
        <row r="35">
          <cell r="B35">
            <v>3.517953999707534</v>
          </cell>
          <cell r="C35">
            <v>4.849835763491761</v>
          </cell>
          <cell r="D35">
            <v>9.5945036169007469</v>
          </cell>
          <cell r="E35">
            <v>12.306494906622625</v>
          </cell>
          <cell r="F35">
            <v>39.100485369765742</v>
          </cell>
          <cell r="G35">
            <v>62.600442686848197</v>
          </cell>
        </row>
        <row r="36">
          <cell r="B36">
            <v>2.1349390887346629</v>
          </cell>
          <cell r="C36">
            <v>3.3906728295305442</v>
          </cell>
          <cell r="D36">
            <v>8.0481931848078858</v>
          </cell>
          <cell r="E36">
            <v>10.326570527887402</v>
          </cell>
          <cell r="F36">
            <v>13.878049908750498</v>
          </cell>
          <cell r="G36">
            <v>18.650941506265617</v>
          </cell>
        </row>
        <row r="37">
          <cell r="B37">
            <v>0.86248322578584768</v>
          </cell>
          <cell r="C37">
            <v>1.2875910292059625</v>
          </cell>
          <cell r="D37">
            <v>4.1841042164976194</v>
          </cell>
          <cell r="E37">
            <v>5.3685901499395028</v>
          </cell>
          <cell r="F37">
            <v>7.2149503829281105</v>
          </cell>
          <cell r="G37">
            <v>9.6962976747478944</v>
          </cell>
        </row>
        <row r="38">
          <cell r="B38">
            <v>2.8396236857719668</v>
          </cell>
          <cell r="C38">
            <v>3.2944550733303815</v>
          </cell>
          <cell r="D38">
            <v>6.8324006426425896</v>
          </cell>
          <cell r="E38">
            <v>8.7665972970408479</v>
          </cell>
          <cell r="F38">
            <v>11.781576904572214</v>
          </cell>
          <cell r="G38">
            <v>15.833456289119134</v>
          </cell>
        </row>
        <row r="39">
          <cell r="B39">
            <v>0.66996204343121879</v>
          </cell>
          <cell r="C39">
            <v>8.9933145866667757E-2</v>
          </cell>
          <cell r="D39">
            <v>4.9614903605650088E-2</v>
          </cell>
          <cell r="E39">
            <v>3.794033465530388E-2</v>
          </cell>
          <cell r="F39">
            <v>2.1404726932522621E-2</v>
          </cell>
          <cell r="G39">
            <v>7.125066602458415E-3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4.1610362699426055E-3</v>
          </cell>
          <cell r="G40">
            <v>4.1245097024573242E-3</v>
          </cell>
        </row>
        <row r="41">
          <cell r="B41">
            <v>7.0502036536254725E-2</v>
          </cell>
          <cell r="C41">
            <v>0.1714565356470352</v>
          </cell>
          <cell r="D41">
            <v>3.2154650399096089E-3</v>
          </cell>
          <cell r="E41">
            <v>0.17126029652462996</v>
          </cell>
          <cell r="F41">
            <v>4.5657894351478741E-3</v>
          </cell>
          <cell r="G41">
            <v>2.053961225939669E-4</v>
          </cell>
        </row>
        <row r="42">
          <cell r="B42">
            <v>0.17247048082665606</v>
          </cell>
          <cell r="C42">
            <v>0.52164640669464701</v>
          </cell>
          <cell r="D42">
            <v>1.1309015071380546</v>
          </cell>
          <cell r="E42">
            <v>2.6332877297182686</v>
          </cell>
          <cell r="F42">
            <v>3.7602702476392169</v>
          </cell>
          <cell r="G42">
            <v>1.5930437845932142E-4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0.18250366097813567</v>
          </cell>
          <cell r="G43">
            <v>5.8858236273104163</v>
          </cell>
        </row>
        <row r="44">
          <cell r="B44">
            <v>0.23004204347979668</v>
          </cell>
          <cell r="C44">
            <v>0.23015895733887523</v>
          </cell>
          <cell r="D44">
            <v>0.33670759327077981</v>
          </cell>
          <cell r="E44">
            <v>0.33294724936460307</v>
          </cell>
          <cell r="F44">
            <v>5.2541263802341268E-2</v>
          </cell>
          <cell r="G44">
            <v>2.0720049444321004E-5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0.24748817752718372</v>
          </cell>
          <cell r="G45">
            <v>0.59294026733909522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3.1878876044995867E-4</v>
          </cell>
          <cell r="F46">
            <v>0.38913075405804604</v>
          </cell>
          <cell r="G46">
            <v>0.2304971200272542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2.1289974745825922E-4</v>
          </cell>
          <cell r="F47">
            <v>1.4911619013275694E-3</v>
          </cell>
          <cell r="G47">
            <v>2.376192371354416E-4</v>
          </cell>
        </row>
        <row r="48">
          <cell r="B48">
            <v>1.3169556052410741E-2</v>
          </cell>
          <cell r="C48">
            <v>2.7824044380041456E-3</v>
          </cell>
          <cell r="D48">
            <v>8.6896974552732442E-3</v>
          </cell>
          <cell r="E48">
            <v>8.4706378229083071E-3</v>
          </cell>
          <cell r="F48">
            <v>2.9102208388695608E-2</v>
          </cell>
          <cell r="G48">
            <v>6.8684100644290744E-2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9.0715710840806168E-5</v>
          </cell>
          <cell r="F49">
            <v>2.986495076233353E-4</v>
          </cell>
          <cell r="G49">
            <v>2.0886850345694212E-4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3.5337835620634567E-4</v>
          </cell>
          <cell r="F50">
            <v>6.3437516327463856E-4</v>
          </cell>
          <cell r="G50">
            <v>2.0112783081770652E-4</v>
          </cell>
        </row>
        <row r="51">
          <cell r="B51">
            <v>2.7696305861314077E-2</v>
          </cell>
          <cell r="C51">
            <v>2.4394454274054597E-3</v>
          </cell>
          <cell r="D51">
            <v>7.8336074949102146E-3</v>
          </cell>
          <cell r="E51">
            <v>0.24760165077695481</v>
          </cell>
          <cell r="F51">
            <v>0.68345698161406365</v>
          </cell>
          <cell r="G51">
            <v>0.63020711398320017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3.9386769960113549E-4</v>
          </cell>
          <cell r="F52">
            <v>1.7074890388510547E-3</v>
          </cell>
          <cell r="G52">
            <v>1.2536884156490406E-3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7.6790448009722827E-4</v>
          </cell>
          <cell r="F53">
            <v>1.338154421223347E-3</v>
          </cell>
          <cell r="G53">
            <v>3.2952952149236314E-4</v>
          </cell>
        </row>
        <row r="54">
          <cell r="B54">
            <v>0.95936604682530302</v>
          </cell>
          <cell r="C54">
            <v>1.1059693087949036</v>
          </cell>
          <cell r="D54">
            <v>1.2595046420095115</v>
          </cell>
          <cell r="E54">
            <v>1.2595077837379671</v>
          </cell>
          <cell r="F54">
            <v>1.2595148472976669</v>
          </cell>
          <cell r="G54">
            <v>3.0378449504858871</v>
          </cell>
        </row>
        <row r="55">
          <cell r="B55">
            <v>0.59439804338437618</v>
          </cell>
          <cell r="C55">
            <v>0.62587541266834601</v>
          </cell>
          <cell r="D55">
            <v>0.5246910533814132</v>
          </cell>
          <cell r="E55">
            <v>1.879106406830088</v>
          </cell>
          <cell r="F55">
            <v>1.7551125895913171</v>
          </cell>
          <cell r="G55">
            <v>4.7295278765034114E-3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5.694447630767254E-4</v>
          </cell>
          <cell r="F56">
            <v>8.4137649264532125E-4</v>
          </cell>
          <cell r="G56">
            <v>1.4808251875819524E-4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2.1525651122933801E-4</v>
          </cell>
          <cell r="F57">
            <v>5.9304625790475339E-4</v>
          </cell>
          <cell r="G57">
            <v>4.6046431977744107E-4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2.8042385285444106E-4</v>
          </cell>
          <cell r="F58">
            <v>1.2570059283599675E-3</v>
          </cell>
          <cell r="G58">
            <v>3.1974584662341566E-4</v>
          </cell>
        </row>
        <row r="70">
          <cell r="B70">
            <v>9.4506018317415855E-2</v>
          </cell>
          <cell r="C70">
            <v>8.6745809111045541E-3</v>
          </cell>
          <cell r="D70">
            <v>9.4493752339346079E-2</v>
          </cell>
          <cell r="E70">
            <v>5.3090426543274567E-4</v>
          </cell>
          <cell r="F70">
            <v>6.0306257320110364E-3</v>
          </cell>
          <cell r="G70">
            <v>9.4483831156213824E-2</v>
          </cell>
        </row>
        <row r="71">
          <cell r="B71">
            <v>1.2423699733901828E-3</v>
          </cell>
          <cell r="C71">
            <v>1.0149621382385709E-3</v>
          </cell>
          <cell r="D71">
            <v>1.2422123410190597E-3</v>
          </cell>
          <cell r="E71">
            <v>6.4608299678307825E-4</v>
          </cell>
          <cell r="F71">
            <v>7.1897417600272864E-2</v>
          </cell>
          <cell r="G71">
            <v>2.024779930014255</v>
          </cell>
        </row>
        <row r="72">
          <cell r="B72">
            <v>1.1403722364620762E-3</v>
          </cell>
          <cell r="C72">
            <v>9.1897868922939695E-4</v>
          </cell>
          <cell r="D72">
            <v>1.1345217735287949E-3</v>
          </cell>
          <cell r="E72">
            <v>6.1574242469023606E-4</v>
          </cell>
          <cell r="F72">
            <v>2.1895453979812658E-3</v>
          </cell>
          <cell r="G72">
            <v>6.5032304624602702E-3</v>
          </cell>
        </row>
        <row r="73">
          <cell r="B73">
            <v>4.2377614083097839E-4</v>
          </cell>
          <cell r="C73">
            <v>4.2329975020443473E-4</v>
          </cell>
          <cell r="D73">
            <v>4.2592888733373145E-4</v>
          </cell>
          <cell r="E73">
            <v>8.0116287890411107E-4</v>
          </cell>
          <cell r="F73">
            <v>1.5620389424980763E-3</v>
          </cell>
          <cell r="G73">
            <v>1.0978774412460108E-3</v>
          </cell>
        </row>
        <row r="74">
          <cell r="B74">
            <v>1.0098746597027373E-3</v>
          </cell>
          <cell r="C74">
            <v>1.0090812726534773E-3</v>
          </cell>
          <cell r="D74">
            <v>1.015896108302123E-3</v>
          </cell>
          <cell r="E74">
            <v>4.7520656390168167E-3</v>
          </cell>
          <cell r="F74">
            <v>0.19898784391256646</v>
          </cell>
          <cell r="G74">
            <v>0.23157049414909636</v>
          </cell>
        </row>
        <row r="75">
          <cell r="B75">
            <v>1.0098630904158495E-3</v>
          </cell>
          <cell r="C75">
            <v>1.0090695557083231E-3</v>
          </cell>
          <cell r="D75">
            <v>1.0158834707590975E-3</v>
          </cell>
          <cell r="E75">
            <v>4.7519513351647197E-3</v>
          </cell>
          <cell r="F75">
            <v>0.19898417780510264</v>
          </cell>
          <cell r="G75">
            <v>0.23159876745811281</v>
          </cell>
        </row>
        <row r="76">
          <cell r="B76">
            <v>4.2549612434165571E-4</v>
          </cell>
          <cell r="C76">
            <v>4.2504675656363427E-4</v>
          </cell>
          <cell r="D76">
            <v>4.2766825180171221E-4</v>
          </cell>
          <cell r="E76">
            <v>8.2478081046279475E-4</v>
          </cell>
          <cell r="F76">
            <v>1.3539508579214867E-3</v>
          </cell>
          <cell r="G76">
            <v>9.151497365170305E-4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3.290632316206712E-5</v>
          </cell>
          <cell r="G90">
            <v>2.5856848985467683E-5</v>
          </cell>
        </row>
        <row r="91">
          <cell r="B91">
            <v>1.8035517279145519</v>
          </cell>
          <cell r="C91">
            <v>3.581381062080406E-4</v>
          </cell>
          <cell r="D91">
            <v>5.7858215233272739E-3</v>
          </cell>
          <cell r="E91">
            <v>1.2925755630790636E-2</v>
          </cell>
          <cell r="F91">
            <v>8.5011877629262225E-2</v>
          </cell>
          <cell r="G91">
            <v>3.2718059518032597E-4</v>
          </cell>
        </row>
        <row r="92">
          <cell r="B92">
            <v>1.2762608409720182</v>
          </cell>
          <cell r="C92">
            <v>0.28606646923978862</v>
          </cell>
          <cell r="D92">
            <v>1.0859832187655492</v>
          </cell>
          <cell r="E92">
            <v>1.9280363045897553E-3</v>
          </cell>
          <cell r="F92">
            <v>1.5604541196429269</v>
          </cell>
          <cell r="G92">
            <v>2.5260515759227027E-4</v>
          </cell>
        </row>
        <row r="93">
          <cell r="B93">
            <v>14.159846094823658</v>
          </cell>
          <cell r="C93">
            <v>13.051657062667731</v>
          </cell>
          <cell r="D93">
            <v>13.17829444875858</v>
          </cell>
          <cell r="E93">
            <v>12.779643752529745</v>
          </cell>
          <cell r="F93">
            <v>11.966768381353612</v>
          </cell>
          <cell r="G93">
            <v>10.757752899425215</v>
          </cell>
        </row>
        <row r="94">
          <cell r="B94">
            <v>9.2623975873413911E-3</v>
          </cell>
          <cell r="C94">
            <v>1.5091219678133036E-4</v>
          </cell>
          <cell r="D94">
            <v>1.8636338287725909E-3</v>
          </cell>
          <cell r="E94">
            <v>4.393544597583446E-4</v>
          </cell>
          <cell r="F94">
            <v>6.0809975506849901E-4</v>
          </cell>
          <cell r="G94">
            <v>5.3471236372092189E-6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8.3823000777159901E-2</v>
          </cell>
          <cell r="G95">
            <v>3.9817639364349518E-2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3.7982326188371542E-3</v>
          </cell>
          <cell r="G96">
            <v>3.9722908634932915E-3</v>
          </cell>
        </row>
        <row r="97">
          <cell r="B97">
            <v>1.7328985692624335</v>
          </cell>
          <cell r="C97">
            <v>1.4432603916786111</v>
          </cell>
          <cell r="D97">
            <v>2.2875425685186372</v>
          </cell>
          <cell r="E97">
            <v>0.47703895332549162</v>
          </cell>
          <cell r="F97">
            <v>1.0147998303377016E-2</v>
          </cell>
          <cell r="G97">
            <v>4.1788455831773606E-5</v>
          </cell>
        </row>
        <row r="98">
          <cell r="B98">
            <v>0.90177462165015576</v>
          </cell>
          <cell r="C98">
            <v>9.908597608483632E-5</v>
          </cell>
          <cell r="D98">
            <v>4.8712670553047741E-4</v>
          </cell>
          <cell r="E98">
            <v>1.1111097459516106E-4</v>
          </cell>
          <cell r="F98">
            <v>1.9698594950097378E-4</v>
          </cell>
          <cell r="G98">
            <v>6.1739852000380565E-5</v>
          </cell>
        </row>
        <row r="99">
          <cell r="B99">
            <v>1.4500010215895895</v>
          </cell>
          <cell r="C99">
            <v>3.8017788805413724</v>
          </cell>
          <cell r="D99">
            <v>3.8016347422239467</v>
          </cell>
          <cell r="E99">
            <v>1.0186382153346665</v>
          </cell>
          <cell r="F99">
            <v>0</v>
          </cell>
          <cell r="G99">
            <v>0</v>
          </cell>
        </row>
        <row r="100">
          <cell r="B100">
            <v>0.18406438258085911</v>
          </cell>
          <cell r="C100">
            <v>1.8413001538665239</v>
          </cell>
          <cell r="D100">
            <v>5.0783858785493372E-4</v>
          </cell>
          <cell r="E100">
            <v>2.0828328311704264E-4</v>
          </cell>
          <cell r="F100">
            <v>1.3269985311514592E-4</v>
          </cell>
          <cell r="G100">
            <v>1.1013343965034615E-6</v>
          </cell>
        </row>
        <row r="101">
          <cell r="B101">
            <v>1.5402469452378811</v>
          </cell>
          <cell r="C101">
            <v>1.3900730952354368</v>
          </cell>
          <cell r="D101">
            <v>1.191814230739543</v>
          </cell>
          <cell r="E101">
            <v>0.92220350507969417</v>
          </cell>
          <cell r="F101">
            <v>0.55215799041030289</v>
          </cell>
          <cell r="G101">
            <v>0.33059944017946513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</row>
        <row r="103">
          <cell r="F103">
            <v>2.8955990407613451E-2</v>
          </cell>
          <cell r="G103">
            <v>1.2433742231749013E-2</v>
          </cell>
        </row>
        <row r="104">
          <cell r="B104">
            <v>0.92934502706881339</v>
          </cell>
          <cell r="C104">
            <v>2.0721051036245468</v>
          </cell>
          <cell r="D104">
            <v>3.3571203030808572E-2</v>
          </cell>
          <cell r="E104">
            <v>1.3185791043821833</v>
          </cell>
          <cell r="F104">
            <v>1.0121076588732686E-2</v>
          </cell>
          <cell r="G104">
            <v>4.5530568532119262E-4</v>
          </cell>
        </row>
        <row r="105">
          <cell r="B105">
            <v>0.65960098242045495</v>
          </cell>
          <cell r="C105">
            <v>1.8166959679758388</v>
          </cell>
          <cell r="D105">
            <v>3.3586716714653511</v>
          </cell>
          <cell r="E105">
            <v>5.5704163513271245</v>
          </cell>
          <cell r="F105">
            <v>8.3404832682290291</v>
          </cell>
          <cell r="G105">
            <v>12.451117740111105</v>
          </cell>
        </row>
        <row r="106">
          <cell r="B106">
            <v>1.9347967201681122</v>
          </cell>
          <cell r="C106">
            <v>1.858778442586895</v>
          </cell>
          <cell r="D106">
            <v>2.5502995389491865</v>
          </cell>
          <cell r="E106">
            <v>2.2433421554659594</v>
          </cell>
          <cell r="F106">
            <v>1.5196608013245547</v>
          </cell>
          <cell r="G106">
            <v>2.0114703049920108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1.0644987372912968E-4</v>
          </cell>
          <cell r="F107">
            <v>6.7033883637661394E-4</v>
          </cell>
          <cell r="G107">
            <v>9.5881446563423879E-5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2.3828654821512097E-4</v>
          </cell>
          <cell r="F108">
            <v>0.23347845243482768</v>
          </cell>
          <cell r="G108">
            <v>0.11524856001362713</v>
          </cell>
        </row>
        <row r="109">
          <cell r="B109">
            <v>3.4044432196510946E-2</v>
          </cell>
          <cell r="C109">
            <v>6.7954010913414964E-3</v>
          </cell>
          <cell r="D109">
            <v>2.2471016609521444E-2</v>
          </cell>
          <cell r="E109">
            <v>2.0687169166171887E-2</v>
          </cell>
          <cell r="F109">
            <v>7.00281423357592E-2</v>
          </cell>
          <cell r="G109">
            <v>0.15679075040018114</v>
          </cell>
        </row>
        <row r="110">
          <cell r="B110">
            <v>7.6404558635098431E-6</v>
          </cell>
          <cell r="C110">
            <v>1.004479751329349E-5</v>
          </cell>
          <cell r="D110">
            <v>1.0435005742714963E-5</v>
          </cell>
          <cell r="E110">
            <v>1.4661928940391334E-3</v>
          </cell>
          <cell r="F110">
            <v>2.7206443174800474E-3</v>
          </cell>
          <cell r="G110">
            <v>9.8111566720633257E-4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0.10286345905773089</v>
          </cell>
          <cell r="C112">
            <v>5.4027851745777284E-3</v>
          </cell>
          <cell r="D112">
            <v>1.9576795371226131E-2</v>
          </cell>
          <cell r="E112">
            <v>0.52229040838705054</v>
          </cell>
          <cell r="F112">
            <v>1.434378597936341</v>
          </cell>
          <cell r="G112">
            <v>1.2917221876202409</v>
          </cell>
        </row>
        <row r="113">
          <cell r="B113">
            <v>7.6404568224894921E-6</v>
          </cell>
          <cell r="C113">
            <v>1.0044798372769209E-5</v>
          </cell>
          <cell r="D113">
            <v>1.0435007609143564E-5</v>
          </cell>
          <cell r="E113">
            <v>2.8516726451735452E-3</v>
          </cell>
          <cell r="F113">
            <v>5.2968761982488954E-3</v>
          </cell>
          <cell r="G113">
            <v>1.4282466642567603E-3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1.4243105019280298</v>
          </cell>
          <cell r="C115">
            <v>1.5783603662764829</v>
          </cell>
          <cell r="D115">
            <v>1.6888264269348063</v>
          </cell>
          <cell r="E115">
            <v>1.507749195453296</v>
          </cell>
          <cell r="F115">
            <v>1.1455927318854926</v>
          </cell>
          <cell r="G115">
            <v>2.7630742927234437</v>
          </cell>
        </row>
        <row r="116">
          <cell r="B116">
            <v>0.69257645537854495</v>
          </cell>
          <cell r="C116">
            <v>0.75020903988489462</v>
          </cell>
          <cell r="D116">
            <v>0.65527596800083732</v>
          </cell>
          <cell r="E116">
            <v>2.5040716780192787</v>
          </cell>
          <cell r="F116">
            <v>2.6326688843869759</v>
          </cell>
          <cell r="G116">
            <v>7.0942918147551166E-3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9.1006863520526305E-4</v>
          </cell>
          <cell r="F117">
            <v>1.2867017964257529E-3</v>
          </cell>
          <cell r="G117">
            <v>2.1747340347185687E-4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8.4127155856332332E-5</v>
          </cell>
          <cell r="F118">
            <v>3.7091978213900709E-4</v>
          </cell>
          <cell r="G118">
            <v>9.282943934228189E-5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1.6200884792523854E-4</v>
          </cell>
          <cell r="F119">
            <v>3.733994957178079E-4</v>
          </cell>
          <cell r="G119">
            <v>2.6026244161333627E-4</v>
          </cell>
        </row>
        <row r="123">
          <cell r="B123">
            <v>0</v>
          </cell>
          <cell r="C123">
            <v>3.7303565102782592</v>
          </cell>
          <cell r="D123">
            <v>3.8435852872631693</v>
          </cell>
          <cell r="E123">
            <v>13.44831779369917</v>
          </cell>
          <cell r="F123">
            <v>15.689893703236566</v>
          </cell>
          <cell r="G123">
            <v>20.501286807167862</v>
          </cell>
        </row>
      </sheetData>
      <sheetData sheetId="33">
        <row r="13">
          <cell r="B13">
            <v>16.052401019944657</v>
          </cell>
          <cell r="C13">
            <v>20.042259425871972</v>
          </cell>
          <cell r="D13">
            <v>8.5771856198822682</v>
          </cell>
          <cell r="E13">
            <v>15.779783499081537</v>
          </cell>
          <cell r="F13">
            <v>16.400850659572686</v>
          </cell>
          <cell r="G13">
            <v>17.058099330793539</v>
          </cell>
        </row>
        <row r="14">
          <cell r="B14">
            <v>250.94818002003373</v>
          </cell>
          <cell r="C14">
            <v>253.29989345986644</v>
          </cell>
          <cell r="D14">
            <v>199.29928106204429</v>
          </cell>
          <cell r="E14">
            <v>206.5207249081779</v>
          </cell>
          <cell r="F14">
            <v>98.945501596398756</v>
          </cell>
          <cell r="G14">
            <v>0</v>
          </cell>
        </row>
        <row r="15">
          <cell r="B15">
            <v>66.745681014239452</v>
          </cell>
          <cell r="C15">
            <v>49.798802562992414</v>
          </cell>
          <cell r="D15">
            <v>68.537015146487676</v>
          </cell>
          <cell r="E15">
            <v>70.235791819814338</v>
          </cell>
          <cell r="F15">
            <v>72.371281702125003</v>
          </cell>
          <cell r="G15">
            <v>69.178231613453448</v>
          </cell>
        </row>
        <row r="16">
          <cell r="B16">
            <v>66.632402035146669</v>
          </cell>
          <cell r="C16">
            <v>55.764005676752618</v>
          </cell>
          <cell r="D16">
            <v>65.548331957633152</v>
          </cell>
          <cell r="E16">
            <v>64.463486345420577</v>
          </cell>
          <cell r="F16">
            <v>62.941924640531639</v>
          </cell>
          <cell r="G16">
            <v>66.134975699999671</v>
          </cell>
        </row>
        <row r="18">
          <cell r="B18">
            <v>0.11534017120425509</v>
          </cell>
          <cell r="C18">
            <v>6.6075783956232601E-4</v>
          </cell>
          <cell r="D18">
            <v>3.6186649692281202E-3</v>
          </cell>
          <cell r="E18">
            <v>7.029807191082459E-4</v>
          </cell>
          <cell r="F18">
            <v>1.8566617510479386E-3</v>
          </cell>
          <cell r="G18">
            <v>1.4296911168427945E-5</v>
          </cell>
        </row>
        <row r="19">
          <cell r="B19">
            <v>18.203593335026095</v>
          </cell>
          <cell r="C19">
            <v>20.429787143996478</v>
          </cell>
          <cell r="D19">
            <v>20.734845781714579</v>
          </cell>
          <cell r="E19">
            <v>20.696588920434206</v>
          </cell>
          <cell r="F19">
            <v>12.33113935550551</v>
          </cell>
          <cell r="G19">
            <v>13.018161747790442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9.6107740707664817</v>
          </cell>
          <cell r="G20">
            <v>13.017268468589975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9.0490406151370224E-3</v>
          </cell>
          <cell r="G21">
            <v>1.0328094003218325E-3</v>
          </cell>
        </row>
        <row r="22">
          <cell r="B22">
            <v>0</v>
          </cell>
          <cell r="C22">
            <v>8.3795515282575816E-4</v>
          </cell>
          <cell r="D22">
            <v>5.6998503471540254E-3</v>
          </cell>
          <cell r="E22">
            <v>2.9292677840568903E-3</v>
          </cell>
          <cell r="F22">
            <v>0.14644029575831213</v>
          </cell>
          <cell r="G22">
            <v>6.8713269590012021E-4</v>
          </cell>
          <cell r="L22">
            <v>2.5517444711549171</v>
          </cell>
          <cell r="M22">
            <v>0.95367168263270619</v>
          </cell>
          <cell r="N22">
            <v>1.0797159547559927</v>
          </cell>
          <cell r="O22">
            <v>1.8774209511160234</v>
          </cell>
          <cell r="P22">
            <v>2.1619881332107025</v>
          </cell>
          <cell r="Q22">
            <v>0.6388108107126198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7.7565037323920781E-3</v>
          </cell>
          <cell r="G23">
            <v>2.6770812363648356E-2</v>
          </cell>
          <cell r="L23">
            <v>6.7396320208685037E-2</v>
          </cell>
          <cell r="M23">
            <v>7.5251684732571031E-2</v>
          </cell>
          <cell r="N23">
            <v>0.13043898534970427</v>
          </cell>
          <cell r="O23">
            <v>3.4483239580088017E-3</v>
          </cell>
          <cell r="P23">
            <v>7.1035602921553677E-3</v>
          </cell>
          <cell r="Q23">
            <v>3.7129734541694777E-2</v>
          </cell>
        </row>
        <row r="24">
          <cell r="B24">
            <v>3.670607339586216</v>
          </cell>
          <cell r="C24">
            <v>1.1017617222483221E-3</v>
          </cell>
          <cell r="D24">
            <v>1.2105343467934076E-2</v>
          </cell>
          <cell r="E24">
            <v>2.4658966212590037E-2</v>
          </cell>
          <cell r="F24">
            <v>0.16150418530943683</v>
          </cell>
          <cell r="G24">
            <v>7.0982969550695372E-4</v>
          </cell>
        </row>
        <row r="25">
          <cell r="B25">
            <v>1.7561708879482409</v>
          </cell>
          <cell r="C25">
            <v>0.31658399326203907</v>
          </cell>
          <cell r="D25">
            <v>1.3283930889257778</v>
          </cell>
          <cell r="E25">
            <v>2.8135006008809717E-3</v>
          </cell>
          <cell r="F25">
            <v>1.9489060694388636</v>
          </cell>
          <cell r="G25">
            <v>3.2861940113145151E-4</v>
          </cell>
        </row>
        <row r="26">
          <cell r="B26">
            <v>39.679284975110015</v>
          </cell>
          <cell r="C26">
            <v>37.439735847984466</v>
          </cell>
          <cell r="D26">
            <v>37.494360019893499</v>
          </cell>
          <cell r="E26">
            <v>37.206422721497617</v>
          </cell>
          <cell r="F26">
            <v>25.104731971793754</v>
          </cell>
          <cell r="G26">
            <v>19.536857869018412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11.153801318040619</v>
          </cell>
          <cell r="G27">
            <v>13.180656467871829</v>
          </cell>
        </row>
        <row r="28">
          <cell r="B28">
            <v>1.8831428405115098E-2</v>
          </cell>
          <cell r="C28">
            <v>7.9089254735258759E-4</v>
          </cell>
          <cell r="D28">
            <v>3.7447614602873405E-3</v>
          </cell>
          <cell r="E28">
            <v>9.2573417071827274E-4</v>
          </cell>
          <cell r="F28">
            <v>1.2287055027896461E-3</v>
          </cell>
          <cell r="G28">
            <v>1.2570664498378219E-5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0.1643588250532548</v>
          </cell>
          <cell r="G29">
            <v>7.5127621442168863E-2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7.4475149388964065E-3</v>
          </cell>
          <cell r="G30">
            <v>7.4948884216854686E-3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2.6021956150176807E-3</v>
          </cell>
          <cell r="G31">
            <v>23.650763379194185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2.7975878011844884E-3</v>
          </cell>
          <cell r="F32">
            <v>2.7852896100658826E-3</v>
          </cell>
          <cell r="G32">
            <v>23.552393600857744</v>
          </cell>
        </row>
        <row r="33">
          <cell r="B33">
            <v>0.52400000000000047</v>
          </cell>
          <cell r="C33">
            <v>0.54529205224088151</v>
          </cell>
          <cell r="D33">
            <v>1.9634217041143591</v>
          </cell>
          <cell r="E33">
            <v>4.4901147887364141</v>
          </cell>
          <cell r="F33">
            <v>12.592127798523592</v>
          </cell>
          <cell r="G33">
            <v>20.511251332485347</v>
          </cell>
        </row>
        <row r="34">
          <cell r="B34">
            <v>0</v>
          </cell>
          <cell r="C34">
            <v>0</v>
          </cell>
          <cell r="D34">
            <v>0.14080542312982183</v>
          </cell>
          <cell r="E34">
            <v>0.15584845200087188</v>
          </cell>
          <cell r="F34">
            <v>2.5327641927547333</v>
          </cell>
          <cell r="G34">
            <v>11.502656991654252</v>
          </cell>
        </row>
        <row r="35">
          <cell r="B35">
            <v>3.517953999707534</v>
          </cell>
          <cell r="C35">
            <v>4.849835763491761</v>
          </cell>
          <cell r="D35">
            <v>9.5945036169007469</v>
          </cell>
          <cell r="E35">
            <v>12.306494906622625</v>
          </cell>
          <cell r="F35">
            <v>39.100485369765742</v>
          </cell>
          <cell r="G35">
            <v>62.600442686848197</v>
          </cell>
        </row>
        <row r="36">
          <cell r="B36">
            <v>2.1349390887346629</v>
          </cell>
          <cell r="C36">
            <v>3.3906728295305442</v>
          </cell>
          <cell r="D36">
            <v>8.0481931848078858</v>
          </cell>
          <cell r="E36">
            <v>10.326570527887402</v>
          </cell>
          <cell r="F36">
            <v>13.878049908750498</v>
          </cell>
          <cell r="G36">
            <v>18.650941506265617</v>
          </cell>
        </row>
        <row r="37">
          <cell r="B37">
            <v>0.86248322578584768</v>
          </cell>
          <cell r="C37">
            <v>1.2875910292059625</v>
          </cell>
          <cell r="D37">
            <v>4.1841042164976194</v>
          </cell>
          <cell r="E37">
            <v>5.3685901499395028</v>
          </cell>
          <cell r="F37">
            <v>7.2149503829281105</v>
          </cell>
          <cell r="G37">
            <v>9.6962976747478944</v>
          </cell>
        </row>
        <row r="38">
          <cell r="B38">
            <v>2.8396236857719668</v>
          </cell>
          <cell r="C38">
            <v>3.2944550733303815</v>
          </cell>
          <cell r="D38">
            <v>6.8324006426425896</v>
          </cell>
          <cell r="E38">
            <v>8.7665972970408479</v>
          </cell>
          <cell r="F38">
            <v>11.781576904572214</v>
          </cell>
          <cell r="G38">
            <v>15.833456289119134</v>
          </cell>
        </row>
        <row r="39">
          <cell r="B39">
            <v>1.9164709142975129</v>
          </cell>
          <cell r="C39">
            <v>0.2557553381689166</v>
          </cell>
          <cell r="D39">
            <v>0.1423273670109825</v>
          </cell>
          <cell r="E39">
            <v>0.10546964508370002</v>
          </cell>
          <cell r="F39">
            <v>7.3047185340484419E-2</v>
          </cell>
          <cell r="G39">
            <v>3.285627042161289E-2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1.3070967916160652E-2</v>
          </cell>
          <cell r="G40">
            <v>1.2788099160132804E-2</v>
          </cell>
        </row>
        <row r="41">
          <cell r="B41">
            <v>0.29267394622577153</v>
          </cell>
          <cell r="C41">
            <v>0.69526776630995102</v>
          </cell>
          <cell r="D41">
            <v>1.3189298587576621E-2</v>
          </cell>
          <cell r="E41">
            <v>0.6502193644346872</v>
          </cell>
          <cell r="F41">
            <v>1.7601888169959296E-2</v>
          </cell>
          <cell r="G41">
            <v>8.5504647950794771E-4</v>
          </cell>
        </row>
        <row r="42">
          <cell r="B42">
            <v>0.87280659275303996</v>
          </cell>
          <cell r="C42">
            <v>2.3100610275054572</v>
          </cell>
          <cell r="D42">
            <v>4.4875620079786094</v>
          </cell>
          <cell r="E42">
            <v>7.7790027531802526</v>
          </cell>
          <cell r="F42">
            <v>10.668428590265979</v>
          </cell>
          <cell r="G42">
            <v>4.7759473275033238E-4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0.54544730311218459</v>
          </cell>
          <cell r="G43">
            <v>16.858438138017</v>
          </cell>
        </row>
        <row r="44">
          <cell r="B44">
            <v>3.7119764867344442</v>
          </cell>
          <cell r="C44">
            <v>3.713863026326913</v>
          </cell>
          <cell r="D44">
            <v>5.4331478230309136</v>
          </cell>
          <cell r="E44">
            <v>5.3724703488265497</v>
          </cell>
          <cell r="F44">
            <v>0.84781372623777895</v>
          </cell>
          <cell r="G44">
            <v>3.3434183070484155E-4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4.437229348778982</v>
          </cell>
          <cell r="G45">
            <v>10.630859148901783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6.4195354980456788E-4</v>
          </cell>
          <cell r="F46">
            <v>0.70750860529090476</v>
          </cell>
          <cell r="G46">
            <v>0.38416033794298682</v>
          </cell>
        </row>
        <row r="47">
          <cell r="B47">
            <v>0</v>
          </cell>
        </row>
        <row r="48">
          <cell r="B48">
            <v>5.5282555729747329E-2</v>
          </cell>
          <cell r="C48">
            <v>1.03208098977904E-2</v>
          </cell>
          <cell r="D48">
            <v>3.3410282298555943E-2</v>
          </cell>
          <cell r="E48">
            <v>3.069758186649919E-2</v>
          </cell>
          <cell r="F48">
            <v>0.10292970073645777</v>
          </cell>
          <cell r="G48">
            <v>0.2375248915971987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2.1598978771620534E-4</v>
          </cell>
          <cell r="F49">
            <v>6.7874888096212569E-4</v>
          </cell>
          <cell r="G49">
            <v>4.6415222990431581E-4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1.7093773368045803E-3</v>
          </cell>
          <cell r="F50">
            <v>2.9693797524836577E-3</v>
          </cell>
          <cell r="G50">
            <v>8.3741186517085156E-4</v>
          </cell>
        </row>
        <row r="51">
          <cell r="B51">
            <v>0.10234301169254682</v>
          </cell>
          <cell r="C51">
            <v>8.4383436723960009E-3</v>
          </cell>
          <cell r="D51">
            <v>2.8216976124860522E-2</v>
          </cell>
          <cell r="E51">
            <v>0.82733715318639223</v>
          </cell>
          <cell r="F51">
            <v>2.2469593452468133</v>
          </cell>
          <cell r="G51">
            <v>2.0371477735732633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9.3778023714556028E-4</v>
          </cell>
          <cell r="F52">
            <v>3.8806569064796688E-3</v>
          </cell>
          <cell r="G52">
            <v>2.7859742569978684E-3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3.1729106666535086E-3</v>
          </cell>
          <cell r="F53">
            <v>5.3408197576013498E-3</v>
          </cell>
          <cell r="G53">
            <v>1.2378438605360415E-3</v>
          </cell>
        </row>
        <row r="54">
          <cell r="B54">
            <v>2.645382250390059</v>
          </cell>
          <cell r="C54">
            <v>3.0461888915940656</v>
          </cell>
          <cell r="D54">
            <v>3.4633486167138572</v>
          </cell>
          <cell r="E54">
            <v>3.4530725199728551</v>
          </cell>
          <cell r="F54">
            <v>3.3647481690008885</v>
          </cell>
          <cell r="G54">
            <v>7.8873627492804124</v>
          </cell>
        </row>
        <row r="55">
          <cell r="B55">
            <v>1.6561283522510057</v>
          </cell>
          <cell r="C55">
            <v>1.7385762164363385</v>
          </cell>
          <cell r="D55">
            <v>1.4582243440464788</v>
          </cell>
          <cell r="E55">
            <v>5.2198447016574274</v>
          </cell>
          <cell r="F55">
            <v>4.8841508787953796</v>
          </cell>
          <cell r="G55">
            <v>1.3201212707649769E-2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1.8217858071310749E-3</v>
          </cell>
          <cell r="F56">
            <v>2.6437800176798932E-3</v>
          </cell>
          <cell r="G56">
            <v>4.5364582561107134E-4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4.5102054301608566E-4</v>
          </cell>
          <cell r="F57">
            <v>1.096341675200104E-3</v>
          </cell>
          <cell r="G57">
            <v>7.9903743910362298E-4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4.6737308809073489E-4</v>
          </cell>
          <cell r="F58">
            <v>2.0606654563278151E-3</v>
          </cell>
          <cell r="G58">
            <v>5.157191074571224E-4</v>
          </cell>
        </row>
        <row r="63">
          <cell r="B63">
            <v>0.13500893699824024</v>
          </cell>
          <cell r="C63">
            <v>1.2392599008580222E-2</v>
          </cell>
          <cell r="D63">
            <v>0.13499141591859343</v>
          </cell>
          <cell r="E63">
            <v>7.5877524754551908E-4</v>
          </cell>
          <cell r="F63">
            <v>8.6155265963669715E-3</v>
          </cell>
          <cell r="G63">
            <v>0.13497724046997694</v>
          </cell>
        </row>
        <row r="64">
          <cell r="B64">
            <v>1.4332282306362542E-3</v>
          </cell>
          <cell r="C64">
            <v>1.1709473605163627E-3</v>
          </cell>
          <cell r="D64">
            <v>1.4330464253139391E-3</v>
          </cell>
          <cell r="E64">
            <v>7.4550053222823974E-4</v>
          </cell>
          <cell r="F64">
            <v>8.2923523459046092E-2</v>
          </cell>
          <cell r="G64">
            <v>2.3352807349984452</v>
          </cell>
        </row>
        <row r="65">
          <cell r="B65">
            <v>1.2755400777657742E-3</v>
          </cell>
          <cell r="C65">
            <v>1.027970968105533E-3</v>
          </cell>
          <cell r="D65">
            <v>1.2689979092260196E-3</v>
          </cell>
          <cell r="E65">
            <v>6.888828015103064E-4</v>
          </cell>
          <cell r="F65">
            <v>2.4490656515258748E-3</v>
          </cell>
          <cell r="G65">
            <v>7.2725632411545426E-3</v>
          </cell>
        </row>
        <row r="66">
          <cell r="B66">
            <v>4.6897970011560222E-4</v>
          </cell>
          <cell r="C66">
            <v>4.6845287649171358E-4</v>
          </cell>
          <cell r="D66">
            <v>4.7136034668738712E-4</v>
          </cell>
          <cell r="E66">
            <v>8.8631840836413491E-4</v>
          </cell>
          <cell r="F66">
            <v>1.727744461487022E-3</v>
          </cell>
          <cell r="G66">
            <v>1.2144458938941111E-3</v>
          </cell>
        </row>
        <row r="67">
          <cell r="B67">
            <v>1.1174660037668697E-3</v>
          </cell>
          <cell r="C67">
            <v>1.1165886249594914E-3</v>
          </cell>
          <cell r="D67">
            <v>1.1241249117955661E-3</v>
          </cell>
          <cell r="E67">
            <v>5.2558232690534728E-3</v>
          </cell>
          <cell r="F67">
            <v>0.22005433265570251</v>
          </cell>
          <cell r="G67">
            <v>0.25608633852444951</v>
          </cell>
        </row>
        <row r="68">
          <cell r="B68">
            <v>1.1174532097004046E-3</v>
          </cell>
          <cell r="C68">
            <v>1.1165756676036142E-3</v>
          </cell>
          <cell r="D68">
            <v>1.124110936382663E-3</v>
          </cell>
          <cell r="E68">
            <v>5.2556968644474084E-3</v>
          </cell>
          <cell r="F68">
            <v>0.22005027843651892</v>
          </cell>
          <cell r="G68">
            <v>0.25611760498156821</v>
          </cell>
        </row>
        <row r="69">
          <cell r="B69">
            <v>4.7088176933034756E-4</v>
          </cell>
          <cell r="C69">
            <v>4.7038482932346902E-4</v>
          </cell>
          <cell r="D69">
            <v>4.7328384862164411E-4</v>
          </cell>
          <cell r="E69">
            <v>9.1243664743777232E-4</v>
          </cell>
          <cell r="F69">
            <v>1.4976271742114368E-3</v>
          </cell>
          <cell r="G69">
            <v>1.0123733348758361E-3</v>
          </cell>
        </row>
        <row r="90">
          <cell r="B90">
            <v>2.0280746753519341</v>
          </cell>
          <cell r="C90">
            <v>1.6891005060658133</v>
          </cell>
          <cell r="D90">
            <v>2.677194865465653</v>
          </cell>
          <cell r="E90">
            <v>0.55829616202384136</v>
          </cell>
          <cell r="F90">
            <v>1.1876574157108967E-2</v>
          </cell>
          <cell r="G90">
            <v>4.8906560659551292E-5</v>
          </cell>
        </row>
        <row r="91">
          <cell r="B91">
            <v>1.1839504274270882</v>
          </cell>
          <cell r="C91">
            <v>1.3009113465956883E-4</v>
          </cell>
          <cell r="D91">
            <v>6.3955433805466171E-4</v>
          </cell>
          <cell r="E91">
            <v>1.4587889557488145E-4</v>
          </cell>
          <cell r="F91">
            <v>2.5862515257086828E-4</v>
          </cell>
          <cell r="G91">
            <v>8.1058972397532987E-5</v>
          </cell>
        </row>
        <row r="92">
          <cell r="B92">
            <v>1.4500010215895895</v>
          </cell>
          <cell r="C92">
            <v>3.8017788805413724</v>
          </cell>
          <cell r="D92">
            <v>3.8016347422239467</v>
          </cell>
          <cell r="E92">
            <v>1.0186382153346665</v>
          </cell>
          <cell r="F92">
            <v>0</v>
          </cell>
          <cell r="G92">
            <v>0</v>
          </cell>
        </row>
        <row r="93">
          <cell r="B93">
            <v>0.21541728960248069</v>
          </cell>
          <cell r="C93">
            <v>2.1549410207936912</v>
          </cell>
          <cell r="D93">
            <v>5.9434210256948067E-4</v>
          </cell>
          <cell r="E93">
            <v>2.4376155608958801E-4</v>
          </cell>
          <cell r="F93">
            <v>1.5530349917727468E-4</v>
          </cell>
          <cell r="G93">
            <v>1.2889319884390869E-6</v>
          </cell>
        </row>
        <row r="94">
          <cell r="B94">
            <v>2.2003527789112578</v>
          </cell>
          <cell r="C94">
            <v>1.9858187074791966</v>
          </cell>
          <cell r="D94">
            <v>1.7025917581993473</v>
          </cell>
          <cell r="E94">
            <v>1.3174335786852776</v>
          </cell>
          <cell r="F94">
            <v>0.78879712915757549</v>
          </cell>
          <cell r="G94">
            <v>0.4722849145420932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3.8713321367137817E-5</v>
          </cell>
          <cell r="G96">
            <v>3.0419822335844345E-5</v>
          </cell>
        </row>
        <row r="97">
          <cell r="B97">
            <v>0</v>
          </cell>
          <cell r="C97">
            <v>1.2434521700927523</v>
          </cell>
          <cell r="D97">
            <v>1.2811950957543896</v>
          </cell>
          <cell r="E97">
            <v>4.4827725978997224</v>
          </cell>
          <cell r="F97">
            <v>5.2299645677455207</v>
          </cell>
          <cell r="G97">
            <v>6.8337622690559598</v>
          </cell>
        </row>
      </sheetData>
      <sheetData sheetId="34">
        <row r="14">
          <cell r="B14">
            <v>3.0805587219222113</v>
          </cell>
          <cell r="C14">
            <v>3.0805583235215903</v>
          </cell>
          <cell r="D14">
            <v>2.6283360290356548</v>
          </cell>
          <cell r="E14">
            <v>2.5452208701828858</v>
          </cell>
          <cell r="F14">
            <v>1.235685204607746</v>
          </cell>
          <cell r="G14">
            <v>0</v>
          </cell>
        </row>
        <row r="15">
          <cell r="B15">
            <v>7.3394300010600002</v>
          </cell>
          <cell r="C15">
            <v>7.340455938599673</v>
          </cell>
          <cell r="D15">
            <v>7.3422158800765054</v>
          </cell>
          <cell r="E15">
            <v>7.4149835330089449</v>
          </cell>
          <cell r="F15">
            <v>7.5849006958051035</v>
          </cell>
          <cell r="G15">
            <v>7.6707132051997915</v>
          </cell>
        </row>
        <row r="16">
          <cell r="B16">
            <v>4.7247299999999992</v>
          </cell>
          <cell r="C16">
            <v>4.8072322029432195</v>
          </cell>
          <cell r="D16">
            <v>4.8583097422962522</v>
          </cell>
          <cell r="E16">
            <v>4.8620681551789504</v>
          </cell>
          <cell r="F16">
            <v>4.9081430063374327</v>
          </cell>
          <cell r="G16">
            <v>5.289392960811945</v>
          </cell>
        </row>
        <row r="17">
          <cell r="B17">
            <v>3.3394499999999998</v>
          </cell>
          <cell r="C17">
            <v>3.9711486567339032</v>
          </cell>
          <cell r="D17">
            <v>4.3595698615719805</v>
          </cell>
          <cell r="E17">
            <v>4.3595699753098236</v>
          </cell>
          <cell r="F17">
            <v>4.3595714463195669</v>
          </cell>
          <cell r="G17">
            <v>4.3595715781915603</v>
          </cell>
        </row>
        <row r="18">
          <cell r="B18">
            <v>9.6629937053248072E-3</v>
          </cell>
          <cell r="C18">
            <v>6.6634417914651634E-4</v>
          </cell>
          <cell r="D18">
            <v>6.557659171272448E-4</v>
          </cell>
          <cell r="E18">
            <v>6.5089742651931043E-4</v>
          </cell>
          <cell r="F18">
            <v>3.4149311068739502E-3</v>
          </cell>
          <cell r="G18">
            <v>2.7709454492521042E-3</v>
          </cell>
        </row>
        <row r="19">
          <cell r="B19">
            <v>0.27650295605805453</v>
          </cell>
          <cell r="C19">
            <v>0.27650236056690347</v>
          </cell>
          <cell r="D19">
            <v>0.27650242643387035</v>
          </cell>
          <cell r="E19">
            <v>0.27599226280088157</v>
          </cell>
          <cell r="F19">
            <v>0.17756814774075799</v>
          </cell>
          <cell r="G19">
            <v>0.19170851601586308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0.12000427221330801</v>
          </cell>
          <cell r="G20">
            <v>0.1657906010255927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3.6995140335562601E-4</v>
          </cell>
          <cell r="G21">
            <v>1.2147729866552096E-4</v>
          </cell>
        </row>
        <row r="22">
          <cell r="B22">
            <v>0</v>
          </cell>
          <cell r="C22">
            <v>0.25000005455357799</v>
          </cell>
          <cell r="D22">
            <v>7.5257042412467001E-2</v>
          </cell>
          <cell r="E22">
            <v>7.5255780879263989E-2</v>
          </cell>
          <cell r="F22">
            <v>7.5257679870759014E-2</v>
          </cell>
          <cell r="G22">
            <v>1.3211648484062997E-2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3.4893644211223001E-4</v>
          </cell>
          <cell r="G23">
            <v>1.2349636803542111E-3</v>
          </cell>
        </row>
        <row r="24">
          <cell r="B24">
            <v>4.4843190003843403E-2</v>
          </cell>
          <cell r="C24">
            <v>6.3228108611396161E-5</v>
          </cell>
          <cell r="D24">
            <v>3.4243921454109316E-4</v>
          </cell>
          <cell r="E24">
            <v>4.3947405805297435E-4</v>
          </cell>
          <cell r="F24">
            <v>4.4169903511812195E-3</v>
          </cell>
          <cell r="G24">
            <v>5.254859006178017E-5</v>
          </cell>
        </row>
        <row r="25">
          <cell r="B25">
            <v>1.5990418056337399E-2</v>
          </cell>
          <cell r="C25">
            <v>1.2849949798409005E-2</v>
          </cell>
          <cell r="D25">
            <v>1.2857767808740837E-2</v>
          </cell>
          <cell r="E25">
            <v>8.9355785185978032E-5</v>
          </cell>
          <cell r="F25">
            <v>2.675667794477048E-2</v>
          </cell>
          <cell r="G25">
            <v>1.4983988589300362E-5</v>
          </cell>
        </row>
        <row r="26">
          <cell r="B26">
            <v>7.6766060513208903E-2</v>
          </cell>
          <cell r="C26">
            <v>7.206135483785478E-2</v>
          </cell>
          <cell r="D26">
            <v>7.2061159244648107E-2</v>
          </cell>
          <cell r="E26">
            <v>7.0489689789927881E-2</v>
          </cell>
          <cell r="F26">
            <v>6.1710389615325503E-2</v>
          </cell>
          <cell r="G26">
            <v>6.0039034810310421E-2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2.9398670110102498E-2</v>
          </cell>
          <cell r="G27">
            <v>3.8887048271374215E-2</v>
          </cell>
        </row>
        <row r="28">
          <cell r="B28">
            <v>1.3809872051048812E-3</v>
          </cell>
          <cell r="C28">
            <v>2.9219099330566635E-4</v>
          </cell>
          <cell r="D28">
            <v>2.7370658945316713E-4</v>
          </cell>
          <cell r="E28">
            <v>2.2037204264637768E-4</v>
          </cell>
          <cell r="F28">
            <v>7.3835685576546448E-5</v>
          </cell>
          <cell r="G28">
            <v>2.5192680825869154E-5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2.5227647076067599E-3</v>
          </cell>
          <cell r="G29">
            <v>2.5232036373879444E-3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3.2736946277672898E-4</v>
          </cell>
          <cell r="G30">
            <v>3.2963833945790074E-4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6.4906593681593407E-5</v>
          </cell>
          <cell r="G31">
            <v>0.36391137649437882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9.3398518328770803E-5</v>
          </cell>
          <cell r="F32">
            <v>9.3638004770133399E-5</v>
          </cell>
          <cell r="G32">
            <v>0.87769208636525997</v>
          </cell>
        </row>
        <row r="33">
          <cell r="B33">
            <v>8.7120000000000003E-2</v>
          </cell>
          <cell r="C33">
            <v>9.0660006853484021E-2</v>
          </cell>
          <cell r="D33">
            <v>0.32643743047762519</v>
          </cell>
          <cell r="E33">
            <v>0.74652437901493329</v>
          </cell>
          <cell r="F33">
            <v>2.0935612775696866</v>
          </cell>
          <cell r="G33">
            <v>3.4101911406192298</v>
          </cell>
        </row>
        <row r="34">
          <cell r="B34">
            <v>0</v>
          </cell>
          <cell r="C34">
            <v>0</v>
          </cell>
          <cell r="D34">
            <v>4.4925373573062199E-2</v>
          </cell>
          <cell r="E34">
            <v>4.4926685208674051E-2</v>
          </cell>
          <cell r="F34">
            <v>0.73012197000364598</v>
          </cell>
          <cell r="G34">
            <v>3.3158806716320499</v>
          </cell>
        </row>
        <row r="35">
          <cell r="B35">
            <v>1.1186210000000001</v>
          </cell>
          <cell r="C35">
            <v>1.6529270274547752</v>
          </cell>
          <cell r="D35">
            <v>3.0611853838310497</v>
          </cell>
          <cell r="E35">
            <v>3.54875373543728</v>
          </cell>
          <cell r="F35">
            <v>11.275184660381736</v>
          </cell>
          <cell r="G35">
            <v>18.051733912336001</v>
          </cell>
        </row>
        <row r="36">
          <cell r="B36">
            <v>0.67885700000000004</v>
          </cell>
          <cell r="C36">
            <v>1.1559026009798372</v>
          </cell>
          <cell r="D36">
            <v>2.5678555143954469</v>
          </cell>
          <cell r="E36">
            <v>2.9768484677541331</v>
          </cell>
          <cell r="F36">
            <v>4.0006364315393821</v>
          </cell>
          <cell r="G36">
            <v>5.37652187310246</v>
          </cell>
        </row>
        <row r="37">
          <cell r="B37">
            <v>0.27424799999999999</v>
          </cell>
          <cell r="C37">
            <v>0.43894825379846197</v>
          </cell>
          <cell r="D37">
            <v>1.334979417900185</v>
          </cell>
          <cell r="E37">
            <v>1.5476073181724992</v>
          </cell>
          <cell r="F37">
            <v>2.0798591593093798</v>
          </cell>
          <cell r="G37">
            <v>2.7951592076760097</v>
          </cell>
        </row>
        <row r="38">
          <cell r="B38">
            <v>0.90292899999999998</v>
          </cell>
          <cell r="C38">
            <v>1.1231012737063275</v>
          </cell>
          <cell r="D38">
            <v>2.1799451543338098</v>
          </cell>
          <cell r="E38">
            <v>2.5271540081883499</v>
          </cell>
          <cell r="F38">
            <v>3.3962847286800391</v>
          </cell>
          <cell r="G38">
            <v>4.5643233796745397</v>
          </cell>
        </row>
        <row r="39">
          <cell r="B39">
            <v>2.5077573882084404E-2</v>
          </cell>
          <cell r="C39">
            <v>1.8547459551660997E-2</v>
          </cell>
          <cell r="D39">
            <v>1.1800240909257936E-2</v>
          </cell>
          <cell r="E39">
            <v>5.5576460141682493E-3</v>
          </cell>
          <cell r="F39">
            <v>2.7753351730953522E-3</v>
          </cell>
          <cell r="G39">
            <v>1.1825534916485823E-3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3.35952940964043E-4</v>
          </cell>
          <cell r="G40">
            <v>3.3679846306427889E-4</v>
          </cell>
        </row>
        <row r="41">
          <cell r="B41">
            <v>8.3052441449676159E-3</v>
          </cell>
          <cell r="C41">
            <v>7.5015893187806368E-3</v>
          </cell>
          <cell r="D41">
            <v>8.0919139574791576E-3</v>
          </cell>
          <cell r="E41">
            <v>2.4778072038897665E-2</v>
          </cell>
          <cell r="F41">
            <v>1.1581410761319889E-2</v>
          </cell>
          <cell r="G41">
            <v>4.1150624758122451E-5</v>
          </cell>
        </row>
        <row r="42">
          <cell r="B42">
            <v>6.4103603693388602E-3</v>
          </cell>
          <cell r="C42">
            <v>1.9287534429557818E-2</v>
          </cell>
          <cell r="D42">
            <v>4.1814403119242442E-2</v>
          </cell>
          <cell r="E42">
            <v>9.7364316268014783E-2</v>
          </cell>
          <cell r="F42">
            <v>0.15131463765823905</v>
          </cell>
          <cell r="G42">
            <v>1.1806119520500757E-5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1.0815880473191101E-2</v>
          </cell>
          <cell r="G43">
            <v>0.249766694160932</v>
          </cell>
        </row>
        <row r="44">
          <cell r="B44">
            <v>4.9292491729897782E-2</v>
          </cell>
          <cell r="C44">
            <v>1.3755174498671321E-2</v>
          </cell>
          <cell r="D44">
            <v>1.3755215609936283E-2</v>
          </cell>
          <cell r="E44">
            <v>1.3545734807255277E-2</v>
          </cell>
          <cell r="F44">
            <v>9.1283772807400597E-3</v>
          </cell>
          <cell r="G44">
            <v>1.8843028644799364E-5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2.25353484697382E-2</v>
          </cell>
          <cell r="G45">
            <v>5.1044928850201003E-2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4.2135408827291603E-5</v>
          </cell>
          <cell r="F46">
            <v>3.8176928733274648E-2</v>
          </cell>
          <cell r="G46">
            <v>2.7673230275358694E-2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3.25925370531042E-5</v>
          </cell>
          <cell r="F47">
            <v>7.8300553224389197E-5</v>
          </cell>
          <cell r="G47">
            <v>3.5391513982807142E-5</v>
          </cell>
        </row>
        <row r="48">
          <cell r="B48">
            <v>3.8533730362854245E-3</v>
          </cell>
          <cell r="C48">
            <v>7.635117356283624E-4</v>
          </cell>
          <cell r="D48">
            <v>7.8850431349492716E-4</v>
          </cell>
          <cell r="E48">
            <v>7.5282940083325233E-4</v>
          </cell>
          <cell r="F48">
            <v>2.5868024881894004E-3</v>
          </cell>
          <cell r="G48">
            <v>6.1052831331240599E-3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7.9019809572186897E-6</v>
          </cell>
          <cell r="F49">
            <v>2.6406658177372715E-5</v>
          </cell>
          <cell r="G49">
            <v>1.8415176003221653E-5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3.1077544307546302E-5</v>
          </cell>
          <cell r="F50">
            <v>5.6045066325171046E-5</v>
          </cell>
          <cell r="G50">
            <v>1.8315740285296818E-5</v>
          </cell>
        </row>
        <row r="51">
          <cell r="B51">
            <v>8.3665935445217405E-3</v>
          </cell>
          <cell r="C51">
            <v>5.0091156066722547E-4</v>
          </cell>
          <cell r="D51">
            <v>5.8118314561126066E-4</v>
          </cell>
          <cell r="E51">
            <v>1.8387498308758556E-2</v>
          </cell>
          <cell r="F51">
            <v>5.0821600459763319E-2</v>
          </cell>
          <cell r="G51">
            <v>4.7372169431307183E-2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3.4891863693011E-5</v>
          </cell>
          <cell r="F52">
            <v>1.516859721273918E-4</v>
          </cell>
          <cell r="G52">
            <v>1.1135722599313862E-4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5.6850213833627E-5</v>
          </cell>
          <cell r="F53">
            <v>9.9181929349350336E-5</v>
          </cell>
          <cell r="G53">
            <v>3.2279143237406237E-5</v>
          </cell>
        </row>
        <row r="54">
          <cell r="B54">
            <v>7.35127E-2</v>
          </cell>
          <cell r="C54">
            <v>8.4746393076801166E-2</v>
          </cell>
          <cell r="D54">
            <v>9.6511270702606025E-2</v>
          </cell>
          <cell r="E54">
            <v>9.6511546856461405E-2</v>
          </cell>
          <cell r="F54">
            <v>9.6512126431958487E-2</v>
          </cell>
          <cell r="G54">
            <v>0.23277924869372354</v>
          </cell>
        </row>
        <row r="55">
          <cell r="B55">
            <v>6.5199999999999994E-2</v>
          </cell>
          <cell r="C55">
            <v>4.7876979121377401E-2</v>
          </cell>
          <cell r="D55">
            <v>3.999015635010969E-2</v>
          </cell>
          <cell r="E55">
            <v>0.14332090516985199</v>
          </cell>
          <cell r="F55">
            <v>0.13310419084846351</v>
          </cell>
          <cell r="G55">
            <v>3.989915161873997E-4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4.2058956651287101E-5</v>
          </cell>
          <cell r="F56">
            <v>6.6401232329697164E-5</v>
          </cell>
          <cell r="G56">
            <v>1.8521985368017871E-5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1.7577965265753901E-5</v>
          </cell>
          <cell r="F57">
            <v>4.0422157935953893E-5</v>
          </cell>
          <cell r="G57">
            <v>3.6339690565132481E-5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1.6664786214655101E-5</v>
          </cell>
          <cell r="F58">
            <v>7.3790163259232112E-5</v>
          </cell>
          <cell r="G58">
            <v>2.6693235401203101E-5</v>
          </cell>
        </row>
        <row r="63">
          <cell r="B63">
            <v>0.1</v>
          </cell>
          <cell r="C63">
            <v>9.9998381338738659E-2</v>
          </cell>
          <cell r="D63">
            <v>9.9998331398237772E-2</v>
          </cell>
          <cell r="E63">
            <v>9.9998301206418713E-2</v>
          </cell>
          <cell r="F63">
            <v>9.9999626075477174E-2</v>
          </cell>
          <cell r="G63">
            <v>9.9999762461707706E-2</v>
          </cell>
        </row>
        <row r="64">
          <cell r="B64">
            <v>2.12648266697506E-4</v>
          </cell>
          <cell r="C64">
            <v>2.1292378884156234E-4</v>
          </cell>
          <cell r="D64">
            <v>2.1333744397370957E-4</v>
          </cell>
          <cell r="E64">
            <v>1.5670999206172741E-4</v>
          </cell>
          <cell r="F64">
            <v>0.26397153751555685</v>
          </cell>
          <cell r="G64">
            <v>1.5305688510001372</v>
          </cell>
        </row>
        <row r="65">
          <cell r="B65">
            <v>1.57670009410334E-4</v>
          </cell>
          <cell r="C65">
            <v>1.578782567200062E-4</v>
          </cell>
          <cell r="D65">
            <v>1.5819301120287741E-4</v>
          </cell>
          <cell r="E65">
            <v>1.1624913202269606E-4</v>
          </cell>
          <cell r="F65">
            <v>1.0148823619141804E-3</v>
          </cell>
          <cell r="G65">
            <v>3.5917596813656756E-3</v>
          </cell>
        </row>
        <row r="66">
          <cell r="B66">
            <v>1.7344733621611798E-4</v>
          </cell>
          <cell r="C66">
            <v>1.7369323396847862E-4</v>
          </cell>
          <cell r="D66">
            <v>1.7462051180219492E-4</v>
          </cell>
          <cell r="E66">
            <v>3.3826903769150235E-4</v>
          </cell>
          <cell r="F66">
            <v>6.4267182096262561E-4</v>
          </cell>
          <cell r="G66">
            <v>4.5239400888912225E-4</v>
          </cell>
        </row>
        <row r="67">
          <cell r="B67">
            <v>4.1363716627242764E-4</v>
          </cell>
          <cell r="C67">
            <v>4.1426426270434251E-4</v>
          </cell>
          <cell r="D67">
            <v>4.1666798360311781E-4</v>
          </cell>
          <cell r="E67">
            <v>5.6665124215457122E-2</v>
          </cell>
          <cell r="F67">
            <v>0.1165431209622439</v>
          </cell>
          <cell r="G67">
            <v>0.18159496025220087</v>
          </cell>
        </row>
        <row r="68">
          <cell r="B68">
            <v>4.1363241312187247E-4</v>
          </cell>
          <cell r="C68">
            <v>4.1425951394829413E-4</v>
          </cell>
          <cell r="D68">
            <v>4.1666305788601408E-4</v>
          </cell>
          <cell r="E68">
            <v>5.6656556155325249E-2</v>
          </cell>
          <cell r="F68">
            <v>0.11654095476735549</v>
          </cell>
          <cell r="G68">
            <v>0.18161789198889167</v>
          </cell>
        </row>
        <row r="69">
          <cell r="B69">
            <v>1.7414703881980624E-4</v>
          </cell>
          <cell r="C69">
            <v>1.743930425919726E-4</v>
          </cell>
          <cell r="D69">
            <v>1.7531968659271273E-4</v>
          </cell>
          <cell r="E69">
            <v>3.4250261985399431E-4</v>
          </cell>
          <cell r="F69">
            <v>5.5698504015917131E-4</v>
          </cell>
          <cell r="G69">
            <v>3.7767476618937387E-4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2.1289732285263114E-2</v>
          </cell>
        </row>
      </sheetData>
      <sheetData sheetId="42">
        <row r="5">
          <cell r="B5">
            <v>0.40020672108562949</v>
          </cell>
          <cell r="C5">
            <v>0.20264685208159849</v>
          </cell>
          <cell r="D5">
            <v>0.47339332406402407</v>
          </cell>
          <cell r="E5">
            <v>4.7277343795194659E-5</v>
          </cell>
          <cell r="F5">
            <v>8.4396228944745577E-5</v>
          </cell>
          <cell r="G5">
            <v>4.1845625893053656E-5</v>
          </cell>
        </row>
        <row r="12">
          <cell r="B12">
            <v>0.1829919987322487</v>
          </cell>
          <cell r="C12">
            <v>7.6149656378300215E-5</v>
          </cell>
          <cell r="D12">
            <v>1.4876719355062585E-3</v>
          </cell>
          <cell r="E12">
            <v>2.6112435637863419E-5</v>
          </cell>
          <cell r="F12">
            <v>5.5097743350291197E-5</v>
          </cell>
          <cell r="G12">
            <v>2.1182244128754275E-5</v>
          </cell>
        </row>
        <row r="19">
          <cell r="B19">
            <v>1.3280010181679203</v>
          </cell>
          <cell r="C19">
            <v>3.9139314775208618</v>
          </cell>
          <cell r="D19">
            <v>5.0846316192991878</v>
          </cell>
          <cell r="E19">
            <v>5.5463863326412763</v>
          </cell>
          <cell r="F19">
            <v>5.5467959781054663</v>
          </cell>
          <cell r="G19">
            <v>9.4405593059927515</v>
          </cell>
        </row>
        <row r="20">
          <cell r="B20">
            <v>5.6293992733725879</v>
          </cell>
          <cell r="C20">
            <v>5.6371666332936679</v>
          </cell>
          <cell r="D20">
            <v>5.4279785263748348</v>
          </cell>
          <cell r="E20">
            <v>5.6176922379875709</v>
          </cell>
          <cell r="F20">
            <v>5.4449324944103585</v>
          </cell>
          <cell r="G20">
            <v>5.1234434666790172</v>
          </cell>
        </row>
        <row r="21">
          <cell r="B21">
            <v>0</v>
          </cell>
          <cell r="C21">
            <v>1.1203066618255596E-4</v>
          </cell>
          <cell r="D21">
            <v>1.1580232929172152E-4</v>
          </cell>
          <cell r="E21">
            <v>8.0339612599209889E-5</v>
          </cell>
          <cell r="F21">
            <v>1.0938775275852979E-4</v>
          </cell>
          <cell r="G21">
            <v>1.410365392316669E-4</v>
          </cell>
        </row>
        <row r="28">
          <cell r="B28">
            <v>4.9037585426352131E-3</v>
          </cell>
          <cell r="C28">
            <v>1.8257248099504991E-2</v>
          </cell>
          <cell r="D28">
            <v>2.1821856376617193E-2</v>
          </cell>
          <cell r="E28">
            <v>7.8994742129490564E-2</v>
          </cell>
          <cell r="F28">
            <v>10.750644593719034</v>
          </cell>
          <cell r="G28">
            <v>29.496661142597294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6.1756085238028058E-5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1.4633847252075964E-2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1.6626273289252448E-5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1.2597137863616144E-4</v>
          </cell>
        </row>
        <row r="38">
          <cell r="B38">
            <v>1.2890713264601934</v>
          </cell>
          <cell r="C38">
            <v>4.9321066147735664</v>
          </cell>
          <cell r="D38">
            <v>3.6493599478857659</v>
          </cell>
          <cell r="E38">
            <v>3.1434178548483103</v>
          </cell>
          <cell r="F38">
            <v>4.6954319578647485</v>
          </cell>
          <cell r="G38">
            <v>4.8325208601369933</v>
          </cell>
        </row>
        <row r="39">
          <cell r="B39">
            <v>1.176471653432158</v>
          </cell>
          <cell r="C39">
            <v>4.5012898083149784</v>
          </cell>
          <cell r="D39">
            <v>3.3305903589120325</v>
          </cell>
          <cell r="E39">
            <v>2.868842030081225</v>
          </cell>
          <cell r="F39">
            <v>4.2852885528192068</v>
          </cell>
          <cell r="G39">
            <v>4.4104028147012899</v>
          </cell>
        </row>
      </sheetData>
      <sheetData sheetId="43">
        <row r="3">
          <cell r="B3">
            <v>48.063397652170998</v>
          </cell>
          <cell r="C3">
            <v>50.546775342554049</v>
          </cell>
          <cell r="D3">
            <v>51.487046341917157</v>
          </cell>
          <cell r="E3">
            <v>53.040431882994284</v>
          </cell>
          <cell r="F3">
            <v>55.075221897224949</v>
          </cell>
          <cell r="G3">
            <v>57.428982400743728</v>
          </cell>
        </row>
        <row r="6">
          <cell r="B6">
            <v>0</v>
          </cell>
          <cell r="C6">
            <v>4.8941965667774259</v>
          </cell>
          <cell r="D6">
            <v>4.8941973903017386</v>
          </cell>
          <cell r="E6">
            <v>5.0366555343437103</v>
          </cell>
          <cell r="F6">
            <v>6.8259988245232899</v>
          </cell>
          <cell r="G6">
            <v>13.573590657447706</v>
          </cell>
        </row>
        <row r="11">
          <cell r="B11">
            <v>60.070002120998915</v>
          </cell>
          <cell r="C11">
            <v>62.339946312092138</v>
          </cell>
          <cell r="D11">
            <v>63.777997069095861</v>
          </cell>
          <cell r="E11">
            <v>65.913385305347745</v>
          </cell>
          <cell r="F11">
            <v>68.774918892003384</v>
          </cell>
          <cell r="G11">
            <v>73.113163097692677</v>
          </cell>
        </row>
        <row r="18">
          <cell r="B18">
            <v>3.5600015364404549</v>
          </cell>
          <cell r="C18">
            <v>3.4647179502737262</v>
          </cell>
          <cell r="D18">
            <v>4.0882232268163246E-3</v>
          </cell>
          <cell r="E18">
            <v>2.0032373791721762E-4</v>
          </cell>
          <cell r="F18">
            <v>3.3145594095074693E-4</v>
          </cell>
          <cell r="G18">
            <v>8.9725491385475264E-5</v>
          </cell>
        </row>
        <row r="19">
          <cell r="B19">
            <v>12.72864071428646</v>
          </cell>
          <cell r="C19">
            <v>13.638427003520295</v>
          </cell>
          <cell r="D19">
            <v>13.373257903789028</v>
          </cell>
          <cell r="E19">
            <v>17.592280192058901</v>
          </cell>
          <cell r="F19">
            <v>20.41445496856792</v>
          </cell>
          <cell r="G19">
            <v>27.197018181876064</v>
          </cell>
        </row>
        <row r="21">
          <cell r="B21">
            <v>7.7980419347260703</v>
          </cell>
          <cell r="C21">
            <v>8.080141572566836</v>
          </cell>
          <cell r="D21">
            <v>5.6082619579693773</v>
          </cell>
          <cell r="E21">
            <v>5.5456292450285671</v>
          </cell>
          <cell r="F21">
            <v>5.4553177006164653</v>
          </cell>
          <cell r="G21">
            <v>2.1817113079725128E-4</v>
          </cell>
        </row>
        <row r="22">
          <cell r="B22">
            <v>6.762755789151853E-2</v>
          </cell>
          <cell r="C22">
            <v>8.5488346665263865E-2</v>
          </cell>
          <cell r="D22">
            <v>8.5493124089884437E-2</v>
          </cell>
          <cell r="E22">
            <v>8.5493625770906884E-2</v>
          </cell>
          <cell r="F22">
            <v>8.5493735486043151E-2</v>
          </cell>
          <cell r="G22">
            <v>8.5493797235457428E-2</v>
          </cell>
        </row>
        <row r="23">
          <cell r="B23">
            <v>0</v>
          </cell>
          <cell r="C23">
            <v>0</v>
          </cell>
          <cell r="D23">
            <v>4.5250353356271486E-3</v>
          </cell>
          <cell r="E23">
            <v>1.0820037812886756E-2</v>
          </cell>
          <cell r="F23">
            <v>9.6161316635002994</v>
          </cell>
          <cell r="G23">
            <v>15.481272476296837</v>
          </cell>
        </row>
        <row r="24">
          <cell r="B24">
            <v>0.74846224497266478</v>
          </cell>
          <cell r="C24">
            <v>0.94972976944423271</v>
          </cell>
          <cell r="D24">
            <v>1.6352491759508123</v>
          </cell>
          <cell r="E24">
            <v>2.6616139561676664</v>
          </cell>
          <cell r="F24">
            <v>2.7074102374881406</v>
          </cell>
          <cell r="G24">
            <v>3.729570484406195</v>
          </cell>
        </row>
        <row r="33">
          <cell r="B33">
            <v>12.00660446882792</v>
          </cell>
          <cell r="C33">
            <v>12.710041499522633</v>
          </cell>
          <cell r="D33">
            <v>13.207820587948497</v>
          </cell>
          <cell r="E33">
            <v>13.790384531400687</v>
          </cell>
          <cell r="F33">
            <v>14.20916895759183</v>
          </cell>
          <cell r="G33">
            <v>14.583304272661193</v>
          </cell>
        </row>
        <row r="34">
          <cell r="B34">
            <v>8.8978013131802403</v>
          </cell>
          <cell r="C34">
            <v>7.9322321972753578</v>
          </cell>
          <cell r="D34">
            <v>7.9126709535261819</v>
          </cell>
          <cell r="E34">
            <v>6.2533412626573988</v>
          </cell>
          <cell r="F34">
            <v>3.1251242687793153</v>
          </cell>
          <cell r="G34">
            <v>0</v>
          </cell>
        </row>
        <row r="35">
          <cell r="B35">
            <v>2.7300015091772747</v>
          </cell>
          <cell r="C35">
            <v>1.7785052333774585E-4</v>
          </cell>
          <cell r="D35">
            <v>5.1434105140252132E-4</v>
          </cell>
          <cell r="E35">
            <v>2.3908533428381766E-4</v>
          </cell>
          <cell r="F35">
            <v>4.3572647623074825E-4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9.3356093573103495E-5</v>
          </cell>
          <cell r="E36">
            <v>0.22379686302164264</v>
          </cell>
          <cell r="F36">
            <v>0.2449997293960483</v>
          </cell>
          <cell r="G36">
            <v>0.24542771263447902</v>
          </cell>
        </row>
        <row r="37">
          <cell r="B37">
            <v>35.242057279936908</v>
          </cell>
          <cell r="C37">
            <v>31.829734087413907</v>
          </cell>
          <cell r="D37">
            <v>32.190835008404754</v>
          </cell>
          <cell r="E37">
            <v>21.708442506153737</v>
          </cell>
          <cell r="F37">
            <v>10.678482259329884</v>
          </cell>
          <cell r="G37">
            <v>2.2519910270524952</v>
          </cell>
        </row>
        <row r="38">
          <cell r="B38">
            <v>0.31030398711634954</v>
          </cell>
          <cell r="C38">
            <v>4.9392636368166527E-5</v>
          </cell>
          <cell r="D38">
            <v>2.8474894176641916</v>
          </cell>
          <cell r="E38">
            <v>2.8467917654500194</v>
          </cell>
          <cell r="F38">
            <v>4.2492489413647094</v>
          </cell>
          <cell r="G38">
            <v>4.2490950871865696</v>
          </cell>
        </row>
        <row r="39">
          <cell r="B39">
            <v>0.43672515199578144</v>
          </cell>
          <cell r="C39">
            <v>0.55206615004387605</v>
          </cell>
          <cell r="D39">
            <v>3.0110360603997517</v>
          </cell>
          <cell r="E39">
            <v>7.2234334639350859</v>
          </cell>
          <cell r="F39">
            <v>7.2234383802466651</v>
          </cell>
          <cell r="G39">
            <v>7.2234406771019639</v>
          </cell>
        </row>
        <row r="55">
          <cell r="B55">
            <v>9.8138882668167859</v>
          </cell>
          <cell r="C55">
            <v>10.335083520810496</v>
          </cell>
          <cell r="D55">
            <v>10.50056041279905</v>
          </cell>
          <cell r="E55">
            <v>10.630965987122227</v>
          </cell>
          <cell r="F55">
            <v>11.051298678853932</v>
          </cell>
          <cell r="G55">
            <v>11.093015180937826</v>
          </cell>
        </row>
        <row r="56">
          <cell r="B56">
            <v>1.1081303722120757</v>
          </cell>
          <cell r="C56">
            <v>1.40079263564117</v>
          </cell>
          <cell r="D56">
            <v>2.3959270879108114</v>
          </cell>
          <cell r="E56">
            <v>3.8673551225249363</v>
          </cell>
          <cell r="F56">
            <v>3.8684379500199451</v>
          </cell>
          <cell r="G56">
            <v>5.2507265592195758</v>
          </cell>
        </row>
        <row r="57">
          <cell r="B57">
            <v>6.9177035812253225</v>
          </cell>
          <cell r="C57">
            <v>6.1769869496061443</v>
          </cell>
          <cell r="D57">
            <v>6.1767553777454021</v>
          </cell>
          <cell r="E57">
            <v>5.0764628307104065</v>
          </cell>
          <cell r="F57">
            <v>2.6625316389098352</v>
          </cell>
          <cell r="G57">
            <v>0.19544106589772492</v>
          </cell>
        </row>
        <row r="58">
          <cell r="B58">
            <v>1.8458222703924845</v>
          </cell>
          <cell r="C58">
            <v>1.2076939787249628E-4</v>
          </cell>
          <cell r="D58">
            <v>3.5151996231791048E-4</v>
          </cell>
          <cell r="E58">
            <v>1.6514819465654687E-4</v>
          </cell>
          <cell r="F58">
            <v>3.0735056317126403E-4</v>
          </cell>
          <cell r="G58">
            <v>0</v>
          </cell>
        </row>
        <row r="59">
          <cell r="B59">
            <v>28.619769248260091</v>
          </cell>
          <cell r="C59">
            <v>25.645509752253702</v>
          </cell>
          <cell r="D59">
            <v>28.269718855348017</v>
          </cell>
          <cell r="E59">
            <v>19.860064818884339</v>
          </cell>
          <cell r="F59">
            <v>12.18867422968143</v>
          </cell>
          <cell r="G59">
            <v>5.3346947360260364</v>
          </cell>
        </row>
        <row r="60">
          <cell r="B60">
            <v>0</v>
          </cell>
          <cell r="C60">
            <v>0</v>
          </cell>
          <cell r="D60">
            <v>3.7900728357642905E-3</v>
          </cell>
          <cell r="E60">
            <v>2.8897115094520033E-3</v>
          </cell>
          <cell r="F60">
            <v>3.7457829697312411E-3</v>
          </cell>
          <cell r="G60">
            <v>2.099464189244163E-3</v>
          </cell>
        </row>
        <row r="61">
          <cell r="B61">
            <v>2.3674010217329022</v>
          </cell>
          <cell r="C61">
            <v>2.3075021548822998</v>
          </cell>
          <cell r="D61">
            <v>2.7288890038998982E-3</v>
          </cell>
          <cell r="E61">
            <v>1.3421690440453584E-4</v>
          </cell>
          <cell r="F61">
            <v>2.2373276014175418E-4</v>
          </cell>
          <cell r="G61">
            <v>6.1013334142123191E-5</v>
          </cell>
        </row>
        <row r="62">
          <cell r="B62">
            <v>5.1850542599092524</v>
          </cell>
          <cell r="C62">
            <v>5.5675581926186197</v>
          </cell>
          <cell r="D62">
            <v>5.6343067520304384</v>
          </cell>
          <cell r="E62">
            <v>8.6082729608301474</v>
          </cell>
          <cell r="F62">
            <v>9.5518169713075824</v>
          </cell>
          <cell r="G62">
            <v>13.85876648069863</v>
          </cell>
        </row>
        <row r="63">
          <cell r="B63">
            <v>6.5822719326308157</v>
          </cell>
          <cell r="C63">
            <v>7.0678493014916439</v>
          </cell>
          <cell r="D63">
            <v>6.7951537593825355</v>
          </cell>
          <cell r="E63">
            <v>7.8295450026908551</v>
          </cell>
          <cell r="F63">
            <v>9.7254099671390186</v>
          </cell>
          <cell r="G63">
            <v>11.171474502458352</v>
          </cell>
        </row>
        <row r="64">
          <cell r="B64">
            <v>5.3111185166875732</v>
          </cell>
          <cell r="C64">
            <v>6.2669387925342672</v>
          </cell>
          <cell r="D64">
            <v>5.7596642721209133</v>
          </cell>
          <cell r="E64">
            <v>8.0513267248618181</v>
          </cell>
          <cell r="F64">
            <v>7.9549775728608374</v>
          </cell>
          <cell r="G64">
            <v>5.7276113388759811</v>
          </cell>
        </row>
        <row r="65">
          <cell r="B65">
            <v>0.46151874867419518</v>
          </cell>
          <cell r="C65">
            <v>0.54457556822783881</v>
          </cell>
          <cell r="D65">
            <v>0.54457721382799451</v>
          </cell>
          <cell r="E65">
            <v>0.54457998363405391</v>
          </cell>
          <cell r="F65">
            <v>0.54459038154106765</v>
          </cell>
          <cell r="G65">
            <v>0.54460266175675287</v>
          </cell>
        </row>
        <row r="66">
          <cell r="B66">
            <v>4.1173661415353635</v>
          </cell>
          <cell r="C66">
            <v>4.2663147503152876</v>
          </cell>
          <cell r="D66">
            <v>2.9611623138078311</v>
          </cell>
          <cell r="E66">
            <v>2.9280922413750856</v>
          </cell>
          <cell r="F66">
            <v>2.8804077459254942</v>
          </cell>
          <cell r="G66">
            <v>1.1868509515370472E-4</v>
          </cell>
        </row>
        <row r="67">
          <cell r="B67">
            <v>6.762755789151853E-2</v>
          </cell>
          <cell r="C67">
            <v>8.5488346665263865E-2</v>
          </cell>
          <cell r="D67">
            <v>8.5493124089884437E-2</v>
          </cell>
          <cell r="E67">
            <v>8.5493625770906884E-2</v>
          </cell>
          <cell r="F67">
            <v>8.5493735486043151E-2</v>
          </cell>
          <cell r="G67">
            <v>8.5493797235457428E-2</v>
          </cell>
        </row>
        <row r="68">
          <cell r="B68">
            <v>0.31051158306900056</v>
          </cell>
          <cell r="C68">
            <v>0.39251903268119598</v>
          </cell>
          <cell r="D68">
            <v>2.1408466389442213</v>
          </cell>
          <cell r="E68">
            <v>5.1358611928578455</v>
          </cell>
          <cell r="F68">
            <v>5.1358646883553796</v>
          </cell>
          <cell r="G68">
            <v>5.2008772875134186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1.0199515454922426E-3</v>
          </cell>
          <cell r="F69">
            <v>7.7070519062863614</v>
          </cell>
          <cell r="G69">
            <v>12.53829118495474</v>
          </cell>
        </row>
        <row r="70">
          <cell r="B70">
            <v>0</v>
          </cell>
          <cell r="C70">
            <v>3.9773260367928884</v>
          </cell>
          <cell r="D70">
            <v>3.9773275295319479</v>
          </cell>
          <cell r="E70">
            <v>4.1192528775669377</v>
          </cell>
          <cell r="F70">
            <v>6.3165243621621228</v>
          </cell>
          <cell r="G70">
            <v>12.489819696703522</v>
          </cell>
        </row>
        <row r="71">
          <cell r="B71">
            <v>72.708183501037382</v>
          </cell>
          <cell r="C71">
            <v>74.034565803918682</v>
          </cell>
          <cell r="D71">
            <v>75.248363819341023</v>
          </cell>
          <cell r="E71">
            <v>76.741482396983571</v>
          </cell>
          <cell r="F71">
            <v>79.677356694822109</v>
          </cell>
          <cell r="G71">
            <v>83.493093654896569</v>
          </cell>
        </row>
      </sheetData>
      <sheetData sheetId="44">
        <row r="3">
          <cell r="B3">
            <v>56.994774574912441</v>
          </cell>
          <cell r="C3">
            <v>58.701895540637359</v>
          </cell>
          <cell r="D3">
            <v>61.31927075091172</v>
          </cell>
          <cell r="E3">
            <v>62.281581610926082</v>
          </cell>
          <cell r="F3">
            <v>63.379505414068021</v>
          </cell>
          <cell r="G3">
            <v>63.024055326374693</v>
          </cell>
        </row>
        <row r="6">
          <cell r="B6">
            <v>0</v>
          </cell>
          <cell r="C6">
            <v>6.964221596180237</v>
          </cell>
          <cell r="D6">
            <v>6.96361185400918</v>
          </cell>
          <cell r="E6">
            <v>9.7725717370794207</v>
          </cell>
          <cell r="F6">
            <v>16.073627329331291</v>
          </cell>
          <cell r="G6">
            <v>22.539447058834419</v>
          </cell>
        </row>
        <row r="11">
          <cell r="B11">
            <v>60.950001441512818</v>
          </cell>
          <cell r="C11">
            <v>60.127191103647895</v>
          </cell>
          <cell r="D11">
            <v>65.300358627510946</v>
          </cell>
          <cell r="E11">
            <v>65.881327470290771</v>
          </cell>
          <cell r="F11">
            <v>66.353455799053236</v>
          </cell>
          <cell r="G11">
            <v>66.00616720875513</v>
          </cell>
        </row>
        <row r="12">
          <cell r="B12">
            <v>30.256634979916395</v>
          </cell>
          <cell r="C12">
            <v>27.353893965282673</v>
          </cell>
          <cell r="D12">
            <v>26.262102102624223</v>
          </cell>
          <cell r="E12">
            <v>18.554678220575436</v>
          </cell>
          <cell r="F12">
            <v>6.1669131859038213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7.111951235602773E-5</v>
          </cell>
          <cell r="E13">
            <v>1.0265426060076881E-4</v>
          </cell>
          <cell r="F13">
            <v>2.5350118962840445E-4</v>
          </cell>
          <cell r="G13">
            <v>0.85206232194914733</v>
          </cell>
        </row>
        <row r="14">
          <cell r="B14">
            <v>25.261723417782218</v>
          </cell>
          <cell r="C14">
            <v>22.58237675796493</v>
          </cell>
          <cell r="D14">
            <v>25.941253867047049</v>
          </cell>
          <cell r="E14">
            <v>25.816682762284735</v>
          </cell>
          <cell r="F14">
            <v>23.936124764989959</v>
          </cell>
          <cell r="G14">
            <v>13.783151591594951</v>
          </cell>
        </row>
        <row r="15">
          <cell r="B15">
            <v>0.28696446089365335</v>
          </cell>
          <cell r="C15">
            <v>4.1674044597936017</v>
          </cell>
          <cell r="D15">
            <v>1.2894540950922999E-3</v>
          </cell>
          <cell r="E15">
            <v>8.8941710833713371E-5</v>
          </cell>
          <cell r="F15">
            <v>1.2477559298625215E-4</v>
          </cell>
          <cell r="G15">
            <v>2.1879345140852114E-4</v>
          </cell>
        </row>
        <row r="16">
          <cell r="B16">
            <v>1.4022774557899926</v>
          </cell>
          <cell r="C16">
            <v>1.5372237567770626</v>
          </cell>
          <cell r="D16">
            <v>1.5554886791397993</v>
          </cell>
          <cell r="E16">
            <v>1.7106449670547774</v>
          </cell>
          <cell r="F16">
            <v>3.9357438735248729</v>
          </cell>
          <cell r="G16">
            <v>9.5804905087260952</v>
          </cell>
        </row>
        <row r="17">
          <cell r="B17">
            <v>7.7268846464271927</v>
          </cell>
          <cell r="C17">
            <v>8.3696928100200054</v>
          </cell>
          <cell r="D17">
            <v>8.4383807214511215</v>
          </cell>
          <cell r="E17">
            <v>11.983368821943724</v>
          </cell>
          <cell r="F17">
            <v>11.633959978115284</v>
          </cell>
          <cell r="G17">
            <v>10.131730566724764</v>
          </cell>
        </row>
        <row r="19">
          <cell r="B19">
            <v>0.62699335417326996</v>
          </cell>
          <cell r="C19">
            <v>0.68733127363266378</v>
          </cell>
          <cell r="D19">
            <v>0.68741114274422699</v>
          </cell>
          <cell r="E19">
            <v>0.70056857337514422</v>
          </cell>
          <cell r="F19">
            <v>4.5511610381741603</v>
          </cell>
          <cell r="G19">
            <v>4.5511617305187908</v>
          </cell>
        </row>
        <row r="20">
          <cell r="B20">
            <v>0</v>
          </cell>
          <cell r="C20">
            <v>0</v>
          </cell>
          <cell r="D20">
            <v>5.192324839156144E-4</v>
          </cell>
          <cell r="E20">
            <v>2.8267979526641065E-4</v>
          </cell>
          <cell r="F20">
            <v>6.2579584113697656E-2</v>
          </cell>
          <cell r="G20">
            <v>4.8558082411411713E-2</v>
          </cell>
        </row>
        <row r="21">
          <cell r="B21">
            <v>2.9295788187479896</v>
          </cell>
          <cell r="C21">
            <v>3.1924485935000497</v>
          </cell>
          <cell r="D21">
            <v>3.3652238160782164</v>
          </cell>
          <cell r="E21">
            <v>3.6717205432326567</v>
          </cell>
          <cell r="F21">
            <v>4.3590244448528432</v>
          </cell>
          <cell r="G21">
            <v>6.3964773512660278</v>
          </cell>
        </row>
        <row r="28">
          <cell r="B28">
            <v>3.9552268666003778</v>
          </cell>
          <cell r="C28">
            <v>1.4252955630105373</v>
          </cell>
          <cell r="D28">
            <v>3.9810878765992297</v>
          </cell>
          <cell r="E28">
            <v>3.5997458593647012</v>
          </cell>
          <cell r="F28">
            <v>2.9739503849852147</v>
          </cell>
          <cell r="G28">
            <v>2.9821118823804431</v>
          </cell>
        </row>
        <row r="47">
          <cell r="B47">
            <v>4.2612055545425287</v>
          </cell>
          <cell r="C47">
            <v>4.6176488584554285</v>
          </cell>
          <cell r="D47">
            <v>4.8278425143452042</v>
          </cell>
          <cell r="E47">
            <v>5.2012190666353701</v>
          </cell>
          <cell r="F47">
            <v>6.0318770603316683</v>
          </cell>
          <cell r="G47">
            <v>8.6795039846567121</v>
          </cell>
        </row>
        <row r="48">
          <cell r="B48">
            <v>24.843070387921546</v>
          </cell>
          <cell r="C48">
            <v>22.504166987260039</v>
          </cell>
          <cell r="D48">
            <v>21.670053023337672</v>
          </cell>
          <cell r="E48">
            <v>15.385771269975427</v>
          </cell>
          <cell r="F48">
            <v>5.1650021004407574</v>
          </cell>
          <cell r="G48">
            <v>0.71360219463240915</v>
          </cell>
        </row>
        <row r="49">
          <cell r="B49">
            <v>24.189715119171886</v>
          </cell>
          <cell r="C49">
            <v>25.326920514686314</v>
          </cell>
          <cell r="D49">
            <v>24.562760860222756</v>
          </cell>
          <cell r="E49">
            <v>24.443355222004719</v>
          </cell>
          <cell r="F49">
            <v>22.719659727715928</v>
          </cell>
          <cell r="G49">
            <v>13.094943838345632</v>
          </cell>
        </row>
        <row r="50">
          <cell r="B50">
            <v>0</v>
          </cell>
          <cell r="C50">
            <v>0</v>
          </cell>
          <cell r="D50">
            <v>7.3518983518982813E-4</v>
          </cell>
          <cell r="E50">
            <v>5.3312715354628646E-4</v>
          </cell>
          <cell r="F50">
            <v>4.9694713489143649E-3</v>
          </cell>
          <cell r="G50">
            <v>1.8763020806797565E-3</v>
          </cell>
        </row>
        <row r="51">
          <cell r="B51">
            <v>2.0957147657637281</v>
          </cell>
          <cell r="C51">
            <v>2.2700595212908681</v>
          </cell>
          <cell r="D51">
            <v>2.2190570148496516</v>
          </cell>
          <cell r="E51">
            <v>3.7905898765883026</v>
          </cell>
          <cell r="F51">
            <v>3.4446698581436297</v>
          </cell>
          <cell r="G51">
            <v>1.8170559373314257</v>
          </cell>
        </row>
        <row r="52">
          <cell r="B52">
            <v>5.5539010341991926</v>
          </cell>
          <cell r="C52">
            <v>6.0159363606289427</v>
          </cell>
          <cell r="D52">
            <v>6.1349398993869642</v>
          </cell>
          <cell r="E52">
            <v>8.0729452571359808</v>
          </cell>
          <cell r="F52">
            <v>8.0729505201905027</v>
          </cell>
          <cell r="G52">
            <v>8.213357323726088</v>
          </cell>
        </row>
        <row r="53">
          <cell r="B53">
            <v>6.1735452743389114</v>
          </cell>
          <cell r="C53">
            <v>6.745713945190567</v>
          </cell>
          <cell r="D53">
            <v>6.1654229361964559</v>
          </cell>
          <cell r="E53">
            <v>4.7903963830043645</v>
          </cell>
          <cell r="F53">
            <v>2.2641368162651503</v>
          </cell>
          <cell r="G53">
            <v>0.37579544697288286</v>
          </cell>
        </row>
        <row r="54">
          <cell r="B54">
            <v>1.8770707215729161</v>
          </cell>
          <cell r="C54">
            <v>2.1600826627000274</v>
          </cell>
          <cell r="D54">
            <v>2.1597640606823778</v>
          </cell>
          <cell r="E54">
            <v>2.225275475711979</v>
          </cell>
          <cell r="F54">
            <v>2.2703834384365269</v>
          </cell>
          <cell r="G54">
            <v>2.1760173459469048</v>
          </cell>
        </row>
        <row r="55">
          <cell r="B55">
            <v>0.62699335417326996</v>
          </cell>
          <cell r="C55">
            <v>0.68733127363266378</v>
          </cell>
          <cell r="D55">
            <v>0.68741114274422699</v>
          </cell>
          <cell r="E55">
            <v>0.70056857337514422</v>
          </cell>
          <cell r="F55">
            <v>4.5511610381741603</v>
          </cell>
          <cell r="G55">
            <v>4.5511617305187908</v>
          </cell>
        </row>
        <row r="56">
          <cell r="B56">
            <v>1.2230663969400319</v>
          </cell>
          <cell r="C56">
            <v>1.3407665606609547</v>
          </cell>
          <cell r="D56">
            <v>1.3566972259457328</v>
          </cell>
          <cell r="E56">
            <v>1.4920245402651786</v>
          </cell>
          <cell r="F56">
            <v>3.4327558064883887</v>
          </cell>
          <cell r="G56">
            <v>8.3561038217109083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2.0415223602013064E-4</v>
          </cell>
          <cell r="F57">
            <v>4.5762837957731876E-4</v>
          </cell>
          <cell r="G57">
            <v>4.6458705261249588E-4</v>
          </cell>
        </row>
        <row r="58">
          <cell r="B58">
            <v>0</v>
          </cell>
          <cell r="C58">
            <v>6.964221596180237</v>
          </cell>
          <cell r="D58">
            <v>6.96361185400918</v>
          </cell>
          <cell r="E58">
            <v>9.7725717370794207</v>
          </cell>
          <cell r="F58">
            <v>16.073627329331291</v>
          </cell>
          <cell r="G58">
            <v>22.539447058834419</v>
          </cell>
        </row>
        <row r="59">
          <cell r="B59">
            <v>73.238317727984338</v>
          </cell>
          <cell r="C59">
            <v>78.632935478406523</v>
          </cell>
          <cell r="D59">
            <v>79.061804962709857</v>
          </cell>
          <cell r="E59">
            <v>77.790182060890245</v>
          </cell>
          <cell r="F59">
            <v>75.248927963375422</v>
          </cell>
          <cell r="G59">
            <v>71.182459863906701</v>
          </cell>
        </row>
      </sheetData>
      <sheetData sheetId="45">
        <row r="3">
          <cell r="B3">
            <v>44.576906526291864</v>
          </cell>
          <cell r="C3">
            <v>44.827339123371871</v>
          </cell>
          <cell r="D3">
            <v>44.633491651315317</v>
          </cell>
          <cell r="E3">
            <v>44.838273409947803</v>
          </cell>
          <cell r="F3">
            <v>45.051867352449612</v>
          </cell>
          <cell r="G3">
            <v>44.932088982904226</v>
          </cell>
        </row>
        <row r="10">
          <cell r="B10">
            <v>3.4536270468895856</v>
          </cell>
          <cell r="C10">
            <v>8.5222708021468225</v>
          </cell>
          <cell r="D10">
            <v>8.5724716286569738</v>
          </cell>
          <cell r="E10">
            <v>10.776632777841526</v>
          </cell>
          <cell r="F10">
            <v>27.283804904360988</v>
          </cell>
          <cell r="G10">
            <v>33.991207941660804</v>
          </cell>
        </row>
        <row r="15">
          <cell r="B15">
            <v>69.470005316457289</v>
          </cell>
          <cell r="C15">
            <v>69.673881378038985</v>
          </cell>
          <cell r="D15">
            <v>73.219631329943951</v>
          </cell>
          <cell r="E15">
            <v>67.351559733540753</v>
          </cell>
          <cell r="F15">
            <v>63.173797784324435</v>
          </cell>
          <cell r="G15">
            <v>69.424693559243394</v>
          </cell>
        </row>
        <row r="16">
          <cell r="B16">
            <v>60.231818577632495</v>
          </cell>
          <cell r="C16">
            <v>51.320003164255212</v>
          </cell>
          <cell r="D16">
            <v>43.907225101897296</v>
          </cell>
          <cell r="E16">
            <v>42.285672089688745</v>
          </cell>
          <cell r="F16">
            <v>25.443824083527492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7.0952576398937526E-5</v>
          </cell>
          <cell r="E17">
            <v>9.9775189217660081E-5</v>
          </cell>
          <cell r="F17">
            <v>2.5030780245797183E-4</v>
          </cell>
          <cell r="G17">
            <v>7.240644629307254E-4</v>
          </cell>
        </row>
        <row r="18">
          <cell r="B18">
            <v>46.692208190128405</v>
          </cell>
          <cell r="C18">
            <v>48.263972818899944</v>
          </cell>
          <cell r="D18">
            <v>47.760625994287011</v>
          </cell>
          <cell r="E18">
            <v>45.369050975396064</v>
          </cell>
          <cell r="F18">
            <v>38.355620826079836</v>
          </cell>
          <cell r="G18">
            <v>20.801011148604161</v>
          </cell>
        </row>
        <row r="19">
          <cell r="B19">
            <v>0.30970623939396913</v>
          </cell>
          <cell r="C19">
            <v>2.8842863021065181E-4</v>
          </cell>
          <cell r="D19">
            <v>2.884357407409198E-4</v>
          </cell>
          <cell r="E19">
            <v>2.8367090195893579E-4</v>
          </cell>
          <cell r="F19">
            <v>2.7353864609867763E-4</v>
          </cell>
          <cell r="G19">
            <v>2.6443455847204532E-4</v>
          </cell>
        </row>
        <row r="20">
          <cell r="B20">
            <v>0.10000134518508978</v>
          </cell>
          <cell r="C20">
            <v>0.10000112102565469</v>
          </cell>
          <cell r="D20">
            <v>7.136067259030603E-4</v>
          </cell>
          <cell r="E20">
            <v>3.6203898034661538E-4</v>
          </cell>
          <cell r="F20">
            <v>0</v>
          </cell>
          <cell r="G20">
            <v>0</v>
          </cell>
        </row>
        <row r="21">
          <cell r="B21">
            <v>5.6036058594738876</v>
          </cell>
          <cell r="C21">
            <v>9.6778991910610781</v>
          </cell>
          <cell r="D21">
            <v>9.7263025704884267</v>
          </cell>
          <cell r="E21">
            <v>10.436933991449417</v>
          </cell>
          <cell r="F21">
            <v>10.806261658165377</v>
          </cell>
          <cell r="G21">
            <v>10.544937656434655</v>
          </cell>
        </row>
        <row r="22">
          <cell r="B22">
            <v>16.991193626815097</v>
          </cell>
          <cell r="C22">
            <v>16.390151655971813</v>
          </cell>
          <cell r="D22">
            <v>14.412106880859239</v>
          </cell>
          <cell r="E22">
            <v>13.901987903751147</v>
          </cell>
          <cell r="F22">
            <v>12.673738720798468</v>
          </cell>
          <cell r="G22">
            <v>8.1052626730032706</v>
          </cell>
        </row>
        <row r="23">
          <cell r="B23">
            <v>2.5068244970084019</v>
          </cell>
          <cell r="C23">
            <v>2.9279869274558936</v>
          </cell>
          <cell r="D23">
            <v>2.9285450891610734</v>
          </cell>
          <cell r="E23">
            <v>2.9286342266694008</v>
          </cell>
          <cell r="F23">
            <v>5.4708936156496843</v>
          </cell>
          <cell r="G23">
            <v>5.4708360065848627</v>
          </cell>
        </row>
        <row r="24">
          <cell r="B24">
            <v>0</v>
          </cell>
          <cell r="C24">
            <v>0</v>
          </cell>
          <cell r="D24">
            <v>6.4473735739002723E-4</v>
          </cell>
          <cell r="E24">
            <v>7.9800760148060926E-5</v>
          </cell>
          <cell r="F24">
            <v>8.8124635619293026E-2</v>
          </cell>
          <cell r="G24">
            <v>7.1699127556401593E-2</v>
          </cell>
        </row>
        <row r="25">
          <cell r="B25">
            <v>15.194968339079914</v>
          </cell>
          <cell r="C25">
            <v>18.073725175035726</v>
          </cell>
          <cell r="D25">
            <v>23.223689437293029</v>
          </cell>
          <cell r="E25">
            <v>28.889029009213381</v>
          </cell>
          <cell r="F25">
            <v>36.359313678338054</v>
          </cell>
          <cell r="G25">
            <v>63.278966590879151</v>
          </cell>
        </row>
        <row r="26">
          <cell r="B26">
            <v>217.10033199117456</v>
          </cell>
          <cell r="C26">
            <v>216.42790986037448</v>
          </cell>
          <cell r="D26">
            <v>215.17984413633042</v>
          </cell>
          <cell r="E26">
            <v>211.16369321554058</v>
          </cell>
          <cell r="F26">
            <v>192.3720988489512</v>
          </cell>
          <cell r="G26">
            <v>177.69839526132728</v>
          </cell>
        </row>
        <row r="102">
          <cell r="B102">
            <v>8.9080004847512804</v>
          </cell>
          <cell r="C102">
            <v>7.3936766830285414</v>
          </cell>
          <cell r="D102">
            <v>8.8060504547001504</v>
          </cell>
          <cell r="E102">
            <v>4.771415706638928</v>
          </cell>
          <cell r="F102">
            <v>1.635082385259945</v>
          </cell>
          <cell r="G102">
            <v>0.52641384097664523</v>
          </cell>
        </row>
        <row r="104">
          <cell r="B104">
            <v>19.060327692747222</v>
          </cell>
          <cell r="C104">
            <v>22.70311756721204</v>
          </cell>
          <cell r="D104">
            <v>24.800270405042564</v>
          </cell>
          <cell r="E104">
            <v>27.891696654795403</v>
          </cell>
          <cell r="F104">
            <v>34.802803680036391</v>
          </cell>
          <cell r="G104">
            <v>67.836933514641103</v>
          </cell>
        </row>
        <row r="105">
          <cell r="B105">
            <v>45.124387655256953</v>
          </cell>
          <cell r="C105">
            <v>38.450556781160657</v>
          </cell>
          <cell r="D105">
            <v>39.33026038735612</v>
          </cell>
          <cell r="E105">
            <v>37.880442186277079</v>
          </cell>
          <cell r="F105">
            <v>22.793357953765739</v>
          </cell>
          <cell r="G105">
            <v>5.7415407719890699E-4</v>
          </cell>
        </row>
        <row r="106">
          <cell r="B106">
            <v>36.569916049852878</v>
          </cell>
          <cell r="C106">
            <v>39.176953089853484</v>
          </cell>
          <cell r="D106">
            <v>37.39630767127646</v>
          </cell>
          <cell r="E106">
            <v>37.223290953515487</v>
          </cell>
          <cell r="F106">
            <v>31.648945811742628</v>
          </cell>
          <cell r="G106">
            <v>17.212656640303326</v>
          </cell>
        </row>
        <row r="107">
          <cell r="B107">
            <v>0</v>
          </cell>
          <cell r="C107">
            <v>0</v>
          </cell>
          <cell r="D107">
            <v>3.4881298718957071E-3</v>
          </cell>
          <cell r="E107">
            <v>3.6134484821790844E-3</v>
          </cell>
          <cell r="F107">
            <v>6.4229493710057945E-3</v>
          </cell>
          <cell r="G107">
            <v>3.1351275805422381E-3</v>
          </cell>
        </row>
        <row r="108">
          <cell r="B108">
            <v>7.2000968533264612E-2</v>
          </cell>
          <cell r="C108">
            <v>7.2000807138471387E-2</v>
          </cell>
          <cell r="D108">
            <v>5.1379684265020326E-4</v>
          </cell>
          <cell r="E108">
            <v>2.6066806584956303E-4</v>
          </cell>
          <cell r="F108">
            <v>0</v>
          </cell>
          <cell r="G108">
            <v>0</v>
          </cell>
        </row>
        <row r="109">
          <cell r="B109">
            <v>7.3379210568155606E-2</v>
          </cell>
          <cell r="C109">
            <v>1.1501272934176828E-2</v>
          </cell>
          <cell r="D109">
            <v>3.4131911094182579E-2</v>
          </cell>
          <cell r="E109">
            <v>0.52505354231755064</v>
          </cell>
          <cell r="F109">
            <v>1.3711986054797698</v>
          </cell>
          <cell r="G109">
            <v>1.3711989458620819</v>
          </cell>
        </row>
        <row r="110">
          <cell r="B110">
            <v>3.7808547823044414</v>
          </cell>
          <cell r="C110">
            <v>7.6930091523112969</v>
          </cell>
          <cell r="D110">
            <v>7.8403824271091063</v>
          </cell>
          <cell r="E110">
            <v>7.934676315014987</v>
          </cell>
          <cell r="F110">
            <v>7.4080347255934882</v>
          </cell>
          <cell r="G110">
            <v>7.195812722182378</v>
          </cell>
        </row>
        <row r="111">
          <cell r="B111">
            <v>9.1310735402818892</v>
          </cell>
          <cell r="C111">
            <v>8.1818522552457029</v>
          </cell>
          <cell r="D111">
            <v>7.2654400599166165</v>
          </cell>
          <cell r="E111">
            <v>6.8143238128571735</v>
          </cell>
          <cell r="F111">
            <v>5.7215513193165108</v>
          </cell>
          <cell r="G111">
            <v>2.4604419120868144</v>
          </cell>
        </row>
        <row r="112">
          <cell r="B112">
            <v>2.6968847893754617</v>
          </cell>
          <cell r="C112">
            <v>3.168221916587596</v>
          </cell>
          <cell r="D112">
            <v>3.1718387959667536</v>
          </cell>
          <cell r="E112">
            <v>3.302017999791282</v>
          </cell>
          <cell r="F112">
            <v>3.6236849199784715</v>
          </cell>
          <cell r="G112">
            <v>3.8158028303632343</v>
          </cell>
        </row>
        <row r="113">
          <cell r="B113">
            <v>0.78533647234855097</v>
          </cell>
          <cell r="C113">
            <v>0.94126964318275208</v>
          </cell>
          <cell r="D113">
            <v>0.94182660063753054</v>
          </cell>
          <cell r="E113">
            <v>0.94191380120004764</v>
          </cell>
          <cell r="F113">
            <v>2.4071932564484841</v>
          </cell>
          <cell r="G113">
            <v>2.4071677949787427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129.65578869290968</v>
          </cell>
          <cell r="C116">
            <v>136.31442997080154</v>
          </cell>
          <cell r="D116">
            <v>138.16298226847104</v>
          </cell>
          <cell r="E116">
            <v>138.06533786679748</v>
          </cell>
          <cell r="F116">
            <v>138.70208051135344</v>
          </cell>
          <cell r="G116">
            <v>136.82134542471289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26.978280983305982</v>
          </cell>
          <cell r="C224">
            <v>26.144855383676646</v>
          </cell>
          <cell r="D224">
            <v>26.126122082280723</v>
          </cell>
          <cell r="E224">
            <v>26.211300159031268</v>
          </cell>
          <cell r="F224">
            <v>26.68586811284549</v>
          </cell>
          <cell r="G224">
            <v>26.305971880807093</v>
          </cell>
        </row>
        <row r="231">
          <cell r="B231">
            <v>15.552695659018337</v>
          </cell>
          <cell r="C231">
            <v>14.362386027439626</v>
          </cell>
          <cell r="D231">
            <v>15.708456422418688</v>
          </cell>
          <cell r="E231">
            <v>8.4179286305491203</v>
          </cell>
          <cell r="F231">
            <v>2.8846782937222679</v>
          </cell>
          <cell r="G231">
            <v>0.92871917181289732</v>
          </cell>
        </row>
        <row r="233">
          <cell r="B233">
            <v>22.300217964012546</v>
          </cell>
          <cell r="C233">
            <v>26.338574433757689</v>
          </cell>
          <cell r="D233">
            <v>33.85599780324786</v>
          </cell>
          <cell r="E233">
            <v>41.81942034275572</v>
          </cell>
          <cell r="F233">
            <v>51.2130736215816</v>
          </cell>
          <cell r="G233">
            <v>86.724736381166366</v>
          </cell>
        </row>
        <row r="234">
          <cell r="B234">
            <v>52.108844102504733</v>
          </cell>
          <cell r="C234">
            <v>44.451950183513937</v>
          </cell>
          <cell r="D234">
            <v>39.332974923832538</v>
          </cell>
          <cell r="E234">
            <v>37.880905978098831</v>
          </cell>
          <cell r="F234">
            <v>22.793604134934924</v>
          </cell>
          <cell r="G234">
            <v>6.3694835397563681E-4</v>
          </cell>
        </row>
        <row r="235">
          <cell r="B235">
            <v>42.950365516847626</v>
          </cell>
          <cell r="C235">
            <v>44.474076986544354</v>
          </cell>
          <cell r="D235">
            <v>43.776407909670375</v>
          </cell>
          <cell r="E235">
            <v>41.98558246574283</v>
          </cell>
          <cell r="F235">
            <v>35.698063416224976</v>
          </cell>
          <cell r="G235">
            <v>19.414817502441679</v>
          </cell>
        </row>
        <row r="236">
          <cell r="B236">
            <v>0</v>
          </cell>
          <cell r="C236">
            <v>0</v>
          </cell>
          <cell r="D236">
            <v>4.1889025839791033E-3</v>
          </cell>
          <cell r="E236">
            <v>4.4197313872742037E-3</v>
          </cell>
          <cell r="F236">
            <v>8.194014005791771E-3</v>
          </cell>
          <cell r="G236">
            <v>3.7863922122782579E-3</v>
          </cell>
        </row>
        <row r="238">
          <cell r="B238">
            <v>9.8453785563303031E-2</v>
          </cell>
          <cell r="C238">
            <v>1.3685797546963053E-2</v>
          </cell>
          <cell r="D238">
            <v>4.008528209220328E-2</v>
          </cell>
          <cell r="E238">
            <v>0.61663466751868035</v>
          </cell>
          <cell r="F238">
            <v>1.610366501165345</v>
          </cell>
          <cell r="G238">
            <v>1.6103539160024511</v>
          </cell>
        </row>
        <row r="239">
          <cell r="B239">
            <v>5.072819169092166</v>
          </cell>
          <cell r="C239">
            <v>9.1542011382587667</v>
          </cell>
          <cell r="D239">
            <v>9.2079210107572411</v>
          </cell>
          <cell r="E239">
            <v>9.3186619973672453</v>
          </cell>
          <cell r="F239">
            <v>8.7001626999112123</v>
          </cell>
          <cell r="G239">
            <v>8.4508562604686954</v>
          </cell>
        </row>
        <row r="240">
          <cell r="B240">
            <v>9.651543962500055</v>
          </cell>
          <cell r="C240">
            <v>8.7790934252370789</v>
          </cell>
          <cell r="D240">
            <v>7.5607706072497285</v>
          </cell>
          <cell r="E240">
            <v>7.0913158694365306</v>
          </cell>
          <cell r="F240">
            <v>5.9541243070237844</v>
          </cell>
          <cell r="G240">
            <v>2.560457034932051</v>
          </cell>
        </row>
        <row r="241">
          <cell r="B241">
            <v>2.8666770042456458</v>
          </cell>
          <cell r="C241">
            <v>3.36305882543859</v>
          </cell>
          <cell r="D241">
            <v>3.3007709742384104</v>
          </cell>
          <cell r="E241">
            <v>3.436240670395756</v>
          </cell>
          <cell r="F241">
            <v>3.7709831156183413</v>
          </cell>
          <cell r="G241">
            <v>3.9709097498839019</v>
          </cell>
        </row>
        <row r="242">
          <cell r="B242">
            <v>2.5068244970084019</v>
          </cell>
          <cell r="C242">
            <v>2.9279869274558936</v>
          </cell>
          <cell r="D242">
            <v>2.9285450891610734</v>
          </cell>
          <cell r="E242">
            <v>2.9286342266694008</v>
          </cell>
          <cell r="F242">
            <v>5.4708936156496843</v>
          </cell>
          <cell r="G242">
            <v>5.4708360065848627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3.4536270468895856</v>
          </cell>
          <cell r="C244">
            <v>8.5222708021468225</v>
          </cell>
          <cell r="D244">
            <v>8.5724716286569738</v>
          </cell>
          <cell r="E244">
            <v>10.776632777841526</v>
          </cell>
          <cell r="F244">
            <v>27.283804904360988</v>
          </cell>
          <cell r="G244">
            <v>33.991207941660804</v>
          </cell>
        </row>
        <row r="245">
          <cell r="B245">
            <v>156.63406967621566</v>
          </cell>
          <cell r="C245">
            <v>162.45928535447823</v>
          </cell>
          <cell r="D245">
            <v>164.28910435075178</v>
          </cell>
          <cell r="E245">
            <v>164.27663802582879</v>
          </cell>
          <cell r="F245">
            <v>165.38794862419891</v>
          </cell>
          <cell r="G245">
            <v>163.12731730551997</v>
          </cell>
        </row>
      </sheetData>
      <sheetData sheetId="46">
        <row r="21">
          <cell r="B21">
            <v>78.557187607332708</v>
          </cell>
          <cell r="C21">
            <v>77.65866321276394</v>
          </cell>
          <cell r="D21">
            <v>72.56663869141228</v>
          </cell>
          <cell r="E21">
            <v>40.761582317797597</v>
          </cell>
          <cell r="F21">
            <v>5.6771933250700304</v>
          </cell>
          <cell r="G21">
            <v>0.78783164805244965</v>
          </cell>
        </row>
        <row r="22">
          <cell r="B22">
            <v>116.65559199373729</v>
          </cell>
          <cell r="C22">
            <v>108.73745856593384</v>
          </cell>
          <cell r="D22">
            <v>87.772744449297093</v>
          </cell>
          <cell r="E22">
            <v>60.77334855887964</v>
          </cell>
          <cell r="F22">
            <v>38.997138563265061</v>
          </cell>
          <cell r="G22">
            <v>9.7953859640325955</v>
          </cell>
        </row>
        <row r="24">
          <cell r="B24">
            <v>0.28548791155348829</v>
          </cell>
          <cell r="C24">
            <v>0.27080843847652819</v>
          </cell>
          <cell r="D24">
            <v>6.0387791589187714</v>
          </cell>
          <cell r="E24">
            <v>7.2485510238451916</v>
          </cell>
          <cell r="F24">
            <v>1.5487229950969361</v>
          </cell>
          <cell r="G24">
            <v>2.1828473912241129</v>
          </cell>
        </row>
        <row r="25">
          <cell r="B25">
            <v>4.5492888406671437</v>
          </cell>
          <cell r="C25">
            <v>4.4972677873626159</v>
          </cell>
          <cell r="D25">
            <v>4.2024255873793175</v>
          </cell>
          <cell r="E25">
            <v>2.3606856066847373</v>
          </cell>
          <cell r="F25">
            <v>4.796543011908188</v>
          </cell>
          <cell r="G25">
            <v>4.3911251158904268</v>
          </cell>
        </row>
        <row r="26">
          <cell r="B26">
            <v>2.9709323177615357</v>
          </cell>
          <cell r="C26">
            <v>2.9709313333681653</v>
          </cell>
          <cell r="D26">
            <v>2.9709297651839339</v>
          </cell>
          <cell r="E26">
            <v>2.9591205692660441</v>
          </cell>
          <cell r="F26">
            <v>2.967546992007204</v>
          </cell>
          <cell r="G26">
            <v>14.354693633595126</v>
          </cell>
        </row>
        <row r="27">
          <cell r="B27">
            <v>2.3128039278280565E-2</v>
          </cell>
          <cell r="C27">
            <v>4.831165824775227E-2</v>
          </cell>
          <cell r="D27">
            <v>1.3418861620956497E-3</v>
          </cell>
          <cell r="E27">
            <v>1.1953390981297433E-4</v>
          </cell>
          <cell r="F27">
            <v>1.3281716645223773E-4</v>
          </cell>
          <cell r="G27">
            <v>1.877373264617746E-4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1.3844109537942864E-2</v>
          </cell>
          <cell r="F32">
            <v>1.6513700306812129</v>
          </cell>
          <cell r="G32">
            <v>8.2705216970215627</v>
          </cell>
        </row>
      </sheetData>
      <sheetData sheetId="47">
        <row r="53">
          <cell r="B53">
            <v>2.5736082749100668</v>
          </cell>
          <cell r="C53">
            <v>2.492703898274395</v>
          </cell>
          <cell r="D53">
            <v>2.3959177405167331</v>
          </cell>
          <cell r="E53">
            <v>2.2717883836739396</v>
          </cell>
          <cell r="F53">
            <v>2.2944798894674139</v>
          </cell>
          <cell r="G53">
            <v>2.3173969083638464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6.4916013132881032</v>
          </cell>
          <cell r="C55">
            <v>5.9887371917622492</v>
          </cell>
          <cell r="D55">
            <v>5.5501477853567804</v>
          </cell>
          <cell r="E55">
            <v>4.856203751835328</v>
          </cell>
          <cell r="F55">
            <v>3.916870110235545</v>
          </cell>
          <cell r="G55">
            <v>3.1784073204491232</v>
          </cell>
        </row>
        <row r="56">
          <cell r="B56">
            <v>3.7897530281622602</v>
          </cell>
          <cell r="C56">
            <v>3.41098180866625</v>
          </cell>
          <cell r="D56">
            <v>3.5186528243885</v>
          </cell>
          <cell r="E56">
            <v>3.1467828738355403</v>
          </cell>
          <cell r="F56">
            <v>2.0922770396621972</v>
          </cell>
          <cell r="G56">
            <v>0.78062649716631405</v>
          </cell>
        </row>
        <row r="57">
          <cell r="B57">
            <v>7.1744648038761483</v>
          </cell>
          <cell r="C57">
            <v>6.5876402454286778</v>
          </cell>
          <cell r="D57">
            <v>5.9967811365120109</v>
          </cell>
          <cell r="E57">
            <v>5.7850198298868785</v>
          </cell>
          <cell r="F57">
            <v>4.2101348766514404</v>
          </cell>
          <cell r="G57">
            <v>1.30536433090975</v>
          </cell>
        </row>
        <row r="58">
          <cell r="B58">
            <v>14.541582601540805</v>
          </cell>
          <cell r="C58">
            <v>14.023651418029603</v>
          </cell>
          <cell r="D58">
            <v>12.441276026047879</v>
          </cell>
          <cell r="E58">
            <v>8.1718975886626204</v>
          </cell>
          <cell r="F58">
            <v>3.5704121937775555</v>
          </cell>
          <cell r="G58">
            <v>0.91122661453313425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-1.7476716540646906</v>
          </cell>
          <cell r="G59">
            <v>-5.0646609279123203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-0.36953827110627918</v>
          </cell>
          <cell r="G60">
            <v>-3.4272847912605249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-1.0864735317159448E-3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-1.3845226682026787E-5</v>
          </cell>
          <cell r="G62">
            <v>-1.475486703046934E-5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-1.8586637675216239E-6</v>
          </cell>
          <cell r="G63">
            <v>-6.9744756964690765E-6</v>
          </cell>
        </row>
        <row r="77">
          <cell r="B77">
            <v>0.83333327168676385</v>
          </cell>
          <cell r="C77">
            <v>1.9047618999354794</v>
          </cell>
        </row>
        <row r="78">
          <cell r="B78">
            <v>0.29510557111706825</v>
          </cell>
          <cell r="C78">
            <v>0.78772731624453629</v>
          </cell>
        </row>
        <row r="79">
          <cell r="B79">
            <v>0.98874886256828787</v>
          </cell>
          <cell r="C79">
            <v>5.8005313536510927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STEM_to_Premise_AGS_1111</v>
      </c>
      <c r="C2" s="2" t="s">
        <v>7</v>
      </c>
      <c r="D2" s="2" t="s">
        <v>15</v>
      </c>
      <c r="E2" s="2" t="s">
        <v>8</v>
      </c>
      <c r="F2" s="3">
        <f>F3+F8+F11+F12+F16+F17+F18+F19</f>
        <v>299.34492523985529</v>
      </c>
      <c r="G2" s="3">
        <f t="shared" ref="G2:K2" si="0">G3+G8+G11+G12+G16+G17+G18+G19</f>
        <v>291.77151244023469</v>
      </c>
      <c r="H2" s="3">
        <f t="shared" si="0"/>
        <v>335.18875457427112</v>
      </c>
      <c r="I2" s="3">
        <f t="shared" si="0"/>
        <v>363.30539970821104</v>
      </c>
      <c r="J2" s="3">
        <f t="shared" si="0"/>
        <v>424.95475864766109</v>
      </c>
      <c r="K2" s="3">
        <f t="shared" si="0"/>
        <v>558.37128721678289</v>
      </c>
    </row>
    <row r="3" spans="1:13" x14ac:dyDescent="0.3">
      <c r="A3" s="5" t="str">
        <f>A2</f>
        <v>STEM</v>
      </c>
      <c r="B3" s="5" t="str">
        <f t="shared" ref="B3" ca="1" si="1">B2</f>
        <v>STEM_to_Premise_AGS_1111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44.770001606386316</v>
      </c>
      <c r="G3" s="1">
        <f t="shared" ref="G3:K3" si="3">SUM(G4:G7)</f>
        <v>46.024550920167925</v>
      </c>
      <c r="H3" s="1">
        <f t="shared" si="3"/>
        <v>46.024555207432492</v>
      </c>
      <c r="I3" s="1">
        <f t="shared" si="3"/>
        <v>47.788525822506429</v>
      </c>
      <c r="J3" s="1">
        <f t="shared" si="3"/>
        <v>47.800212492072383</v>
      </c>
      <c r="K3" s="1">
        <f t="shared" si="3"/>
        <v>63.755677038454095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STEM_to_Premise_AGS_1111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10.18233982331974</v>
      </c>
      <c r="G4" s="1" cm="1">
        <f t="array" ref="G4">SUMPRODUCT(("RNWWOD1"=[1]OUT_PrimaryEnergyCons!$A$1:$A$1000)*1,[1]OUT_PrimaryEnergyCons!E$1:E$1000)</f>
        <v>11.152950901898258</v>
      </c>
      <c r="H4" s="1" cm="1">
        <f t="array" ref="H4">SUMPRODUCT(("RNWWOD1"=[1]OUT_PrimaryEnergyCons!$A$1:$A$1000)*1,[1]OUT_PrimaryEnergyCons!F$1:F$1000)</f>
        <v>12.608867511300289</v>
      </c>
      <c r="I4" s="1" cm="1">
        <f t="array" ref="I4">SUMPRODUCT(("RNWWOD1"=[1]OUT_PrimaryEnergyCons!$A$1:$A$1000)*1,[1]OUT_PrimaryEnergyCons!G$1:G$1000)</f>
        <v>15.035395473154882</v>
      </c>
      <c r="J4" s="1" cm="1">
        <f t="array" ref="J4">SUMPRODUCT(("RNWWOD1"=[1]OUT_PrimaryEnergyCons!$A$1:$A$1000)*1,[1]OUT_PrimaryEnergyCons!H$1:H$1000)</f>
        <v>17.461924079776875</v>
      </c>
      <c r="K4" s="1" cm="1">
        <f t="array" ref="K4">SUMPRODUCT(("RNWWOD1"=[1]OUT_PrimaryEnergyCons!$A$1:$A$1000)*1,[1]OUT_PrimaryEnergyCons!I$1:I$1000)</f>
        <v>17.461927242079028</v>
      </c>
    </row>
    <row r="5" spans="1:13" x14ac:dyDescent="0.3">
      <c r="A5" s="5" t="str">
        <f t="shared" si="4"/>
        <v>STEM</v>
      </c>
      <c r="B5" s="5" t="str">
        <f t="shared" ca="1" si="5"/>
        <v>STEM_to_Premise_AGS_1111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7.4592166517600349</v>
      </c>
      <c r="G5" s="1" cm="1">
        <f t="array" ref="G5">SUMPRODUCT(("RNWWOD2"=[1]OUT_PrimaryEnergyCons!$A$1:$A$1000)*1,[1]OUT_PrimaryEnergyCons!E$1:E$1000)</f>
        <v>8.0030405047153277</v>
      </c>
      <c r="H5" s="1" cm="1">
        <f t="array" ref="H5">SUMPRODUCT(("RNWWOD2"=[1]OUT_PrimaryEnergyCons!$A$1:$A$1000)*1,[1]OUT_PrimaryEnergyCons!F$1:F$1000)</f>
        <v>8.8187763012244584</v>
      </c>
      <c r="I5" s="1" cm="1">
        <f t="array" ref="I5">SUMPRODUCT(("RNWWOD2"=[1]OUT_PrimaryEnergyCons!$A$1:$A$1000)*1,[1]OUT_PrimaryEnergyCons!G$1:G$1000)</f>
        <v>10.178336250242186</v>
      </c>
      <c r="J5" s="1" cm="1">
        <f t="array" ref="J5">SUMPRODUCT(("RNWWOD2"=[1]OUT_PrimaryEnergyCons!$A$1:$A$1000)*1,[1]OUT_PrimaryEnergyCons!H$1:H$1000)</f>
        <v>10.230789815112985</v>
      </c>
      <c r="K5" s="1" cm="1">
        <f t="array" ref="K5">SUMPRODUCT(("RNWWOD2"=[1]OUT_PrimaryEnergyCons!$A$1:$A$1000)*1,[1]OUT_PrimaryEnergyCons!I$1:I$1000)</f>
        <v>7.6165790034878569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STEM_to_Premise_AGS_1111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2.6225285140943457</v>
      </c>
      <c r="G6" s="1" cm="1">
        <f t="array" ref="G6">SUMPRODUCT(("RNWWOD3"=[1]OUT_PrimaryEnergyCons!$A$1:$A$1000)*1,[1]OUT_PrimaryEnergyCons!E$1:E$1000)</f>
        <v>3.2650045716952305</v>
      </c>
      <c r="H6" s="1" cm="1">
        <f t="array" ref="H6">SUMPRODUCT(("RNWWOD3"=[1]OUT_PrimaryEnergyCons!$A$1:$A$1000)*1,[1]OUT_PrimaryEnergyCons!F$1:F$1000)</f>
        <v>4.2287189347438092</v>
      </c>
      <c r="I6" s="1" cm="1">
        <f t="array" ref="I6">SUMPRODUCT(("RNWWOD3"=[1]OUT_PrimaryEnergyCons!$A$1:$A$1000)*1,[1]OUT_PrimaryEnergyCons!G$1:G$1000)</f>
        <v>5.8349098937279704</v>
      </c>
      <c r="J6" s="1" cm="1">
        <f t="array" ref="J6">SUMPRODUCT(("RNWWOD3"=[1]OUT_PrimaryEnergyCons!$A$1:$A$1000)*1,[1]OUT_PrimaryEnergyCons!H$1:H$1000)</f>
        <v>6.3806251127737159</v>
      </c>
      <c r="K6" s="1" cm="1">
        <f t="array" ref="K6">SUMPRODUCT(("RNWWOD3"=[1]OUT_PrimaryEnergyCons!$A$1:$A$1000)*1,[1]OUT_PrimaryEnergyCons!I$1:I$1000)</f>
        <v>4.2596764863764482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STEM_to_Premise_AGS_1111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24.5059166172122</v>
      </c>
      <c r="G7" s="1" cm="1">
        <f t="array" ref="G7">SUMPRODUCT(("RNWWOD4"=[1]OUT_PrimaryEnergyCons!$A$1:$A$1000)*1+("RNWWOD5"=[1]OUT_PrimaryEnergyCons!$A$1:$A$1000)*1,[1]OUT_PrimaryEnergyCons!E$1:E$1000)</f>
        <v>23.603554941859112</v>
      </c>
      <c r="H7" s="1" cm="1">
        <f t="array" ref="H7">SUMPRODUCT(("RNWWOD4"=[1]OUT_PrimaryEnergyCons!$A$1:$A$1000)*1+("RNWWOD5"=[1]OUT_PrimaryEnergyCons!$A$1:$A$1000)*1,[1]OUT_PrimaryEnergyCons!F$1:F$1000)</f>
        <v>20.368192460163932</v>
      </c>
      <c r="I7" s="1" cm="1">
        <f t="array" ref="I7">SUMPRODUCT(("RNWWOD4"=[1]OUT_PrimaryEnergyCons!$A$1:$A$1000)*1+("RNWWOD5"=[1]OUT_PrimaryEnergyCons!$A$1:$A$1000)*1,[1]OUT_PrimaryEnergyCons!G$1:G$1000)</f>
        <v>16.739884205381387</v>
      </c>
      <c r="J7" s="1" cm="1">
        <f t="array" ref="J7">SUMPRODUCT(("RNWWOD4"=[1]OUT_PrimaryEnergyCons!$A$1:$A$1000)*1+("RNWWOD5"=[1]OUT_PrimaryEnergyCons!$A$1:$A$1000)*1,[1]OUT_PrimaryEnergyCons!H$1:H$1000)</f>
        <v>13.726873484408806</v>
      </c>
      <c r="K7" s="1" cm="1">
        <f t="array" ref="K7">SUMPRODUCT(("RNWWOD4"=[1]OUT_PrimaryEnergyCons!$A$1:$A$1000)*1+("RNWWOD5"=[1]OUT_PrimaryEnergyCons!$A$1:$A$1000)*1,[1]OUT_PrimaryEnergyCons!I$1:I$1000)</f>
        <v>34.417494306510761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STEM_to_Premise_AGS_1111</v>
      </c>
      <c r="C8" s="5" t="str">
        <f t="shared" si="6"/>
        <v>CH</v>
      </c>
      <c r="D8" t="s">
        <v>772</v>
      </c>
      <c r="E8" t="s">
        <v>8</v>
      </c>
      <c r="F8" s="1">
        <f>SUM(F9:F10)</f>
        <v>69.392896731596636</v>
      </c>
      <c r="G8" s="1">
        <f t="shared" ref="G8:K8" si="7">SUM(G9:G10)</f>
        <v>69.663487559475925</v>
      </c>
      <c r="H8" s="1">
        <f t="shared" si="7"/>
        <v>69.270575551216396</v>
      </c>
      <c r="I8" s="1">
        <f t="shared" si="7"/>
        <v>68.821068460261671</v>
      </c>
      <c r="J8" s="1">
        <f t="shared" si="7"/>
        <v>68.940573143206038</v>
      </c>
      <c r="K8" s="1">
        <f t="shared" si="7"/>
        <v>69.384323208655701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STEM_to_Premise_AGS_1111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35.611782601220561</v>
      </c>
      <c r="G9" s="1" cm="1">
        <f t="array" ref="G9">SUMPRODUCT(("RNNWWST1"=[1]OUT_PrimaryEnergyCons!$A$1:$A$1000)*1,[1]OUT_PrimaryEnergyCons!E$1:E$1000)</f>
        <v>35.882384693312197</v>
      </c>
      <c r="H9" s="1" cm="1">
        <f t="array" ref="H9">SUMPRODUCT(("RNNWWST1"=[1]OUT_PrimaryEnergyCons!$A$1:$A$1000)*1,[1]OUT_PrimaryEnergyCons!F$1:F$1000)</f>
        <v>35.489473284158279</v>
      </c>
      <c r="I9" s="1" cm="1">
        <f t="array" ref="I9">SUMPRODUCT(("RNNWWST1"=[1]OUT_PrimaryEnergyCons!$A$1:$A$1000)*1,[1]OUT_PrimaryEnergyCons!G$1:G$1000)</f>
        <v>35.039965407353783</v>
      </c>
      <c r="J9" s="1" cm="1">
        <f t="array" ref="J9">SUMPRODUCT(("RNNWWST1"=[1]OUT_PrimaryEnergyCons!$A$1:$A$1000)*1,[1]OUT_PrimaryEnergyCons!H$1:H$1000)</f>
        <v>35.159457056859694</v>
      </c>
      <c r="K9" s="1" cm="1">
        <f t="array" ref="K9">SUMPRODUCT(("RNNWWST1"=[1]OUT_PrimaryEnergyCons!$A$1:$A$1000)*1,[1]OUT_PrimaryEnergyCons!I$1:I$1000)</f>
        <v>35.603178492474456</v>
      </c>
    </row>
    <row r="10" spans="1:13" x14ac:dyDescent="0.3">
      <c r="A10" s="5" t="str">
        <f t="shared" si="4"/>
        <v>STEM</v>
      </c>
      <c r="B10" s="5" t="str">
        <f t="shared" ca="1" si="5"/>
        <v>STEM_to_Premise_AGS_1111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33.781114130376068</v>
      </c>
      <c r="G10" s="1" cm="1">
        <f t="array" ref="G10">SUMPRODUCT(("RNWWST1"=[1]OUT_PrimaryEnergyCons!$A$1:$A$1000)*1,[1]OUT_PrimaryEnergyCons!E$1:E$1000)</f>
        <v>33.781102866163728</v>
      </c>
      <c r="H10" s="1" cm="1">
        <f t="array" ref="H10">SUMPRODUCT(("RNWWST1"=[1]OUT_PrimaryEnergyCons!$A$1:$A$1000)*1,[1]OUT_PrimaryEnergyCons!F$1:F$1000)</f>
        <v>33.781102267058117</v>
      </c>
      <c r="I10" s="1" cm="1">
        <f t="array" ref="I10">SUMPRODUCT(("RNWWST1"=[1]OUT_PrimaryEnergyCons!$A$1:$A$1000)*1,[1]OUT_PrimaryEnergyCons!G$1:G$1000)</f>
        <v>33.781103052907888</v>
      </c>
      <c r="J10" s="1" cm="1">
        <f t="array" ref="J10">SUMPRODUCT(("RNWWST1"=[1]OUT_PrimaryEnergyCons!$A$1:$A$1000)*1,[1]OUT_PrimaryEnergyCons!H$1:H$1000)</f>
        <v>33.781116086346344</v>
      </c>
      <c r="K10" s="1" cm="1">
        <f t="array" ref="K10">SUMPRODUCT(("RNWWST1"=[1]OUT_PrimaryEnergyCons!$A$1:$A$1000)*1,[1]OUT_PrimaryEnergyCons!I$1:I$1000)</f>
        <v>33.781144716181245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STEM_to_Premise_AGS_1111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3.7980829119602442</v>
      </c>
      <c r="G11" s="1" cm="1">
        <f t="array" ref="G11">SUMPRODUCT(("mnr"=[1]OUT_PrimaryEnergyCons!$C$1:$C$1000)*1,[1]OUT_PrimaryEnergyCons!E$1:E$1000)</f>
        <v>11.193844025709648</v>
      </c>
      <c r="H11" s="1" cm="1">
        <f t="array" ref="H11">SUMPRODUCT(("mnr"=[1]OUT_PrimaryEnergyCons!$C$1:$C$1000)*1,[1]OUT_PrimaryEnergyCons!F$1:F$1000)</f>
        <v>14.542046431195667</v>
      </c>
      <c r="I11" s="1" cm="1">
        <f t="array" ref="I11">SUMPRODUCT(("mnr"=[1]OUT_PrimaryEnergyCons!$C$1:$C$1000)*1,[1]OUT_PrimaryEnergyCons!G$1:G$1000)</f>
        <v>15.862664911354042</v>
      </c>
      <c r="J11" s="1" cm="1">
        <f t="array" ref="J11">SUMPRODUCT(("mnr"=[1]OUT_PrimaryEnergyCons!$C$1:$C$1000)*1,[1]OUT_PrimaryEnergyCons!H$1:H$1000)</f>
        <v>15.863836497381619</v>
      </c>
      <c r="K11" s="1" cm="1">
        <f t="array" ref="K11">SUMPRODUCT(("mnr"=[1]OUT_PrimaryEnergyCons!$C$1:$C$1000)*1,[1]OUT_PrimaryEnergyCons!I$1:I$1000)</f>
        <v>26.999999615139245</v>
      </c>
    </row>
    <row r="12" spans="1:13" x14ac:dyDescent="0.3">
      <c r="A12" s="5" t="str">
        <f t="shared" si="4"/>
        <v>STEM</v>
      </c>
      <c r="B12" s="5" t="str">
        <f t="shared" ca="1" si="5"/>
        <v>STEM_to_Premise_AGS_1111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149.43048406933079</v>
      </c>
      <c r="G12" s="1">
        <f t="shared" ref="G12:K12" si="8">SUM(G13:G15)</f>
        <v>125.60506766561701</v>
      </c>
      <c r="H12" s="1">
        <f t="shared" si="8"/>
        <v>142.66253272400311</v>
      </c>
      <c r="I12" s="1">
        <f t="shared" si="8"/>
        <v>150.47906166431645</v>
      </c>
      <c r="J12" s="1">
        <f t="shared" si="8"/>
        <v>151.71405700222934</v>
      </c>
      <c r="K12" s="1">
        <f t="shared" si="8"/>
        <v>152.37130664424666</v>
      </c>
    </row>
    <row r="13" spans="1:13" x14ac:dyDescent="0.3">
      <c r="A13" s="5" t="str">
        <f t="shared" si="4"/>
        <v>STEM</v>
      </c>
      <c r="B13" s="5" t="str">
        <f t="shared" ca="1" si="5"/>
        <v>STEM_to_Premise_AGS_1111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66.745681014239452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49.798802562992414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68.537015146487676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70.235791819814338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72.371281702125003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69.178231613453448</v>
      </c>
    </row>
    <row r="14" spans="1:13" x14ac:dyDescent="0.3">
      <c r="A14" s="5" t="str">
        <f t="shared" si="4"/>
        <v>STEM</v>
      </c>
      <c r="B14" s="5" t="str">
        <f t="shared" ca="1" si="5"/>
        <v>STEM_to_Premise_AGS_1111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66.632402035146669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55.764005676752618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65.548331957633152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64.463486345420577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62.941924640531639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66.134975699999671</v>
      </c>
    </row>
    <row r="15" spans="1:13" x14ac:dyDescent="0.3">
      <c r="A15" s="5" t="str">
        <f t="shared" si="4"/>
        <v>STEM</v>
      </c>
      <c r="B15" s="5" t="str">
        <f t="shared" ca="1" si="5"/>
        <v>STEM_to_Premise_AGS_1111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16.052401019944657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20.042259425871972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8.5771856198822682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15.779783499081537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16.400850659572686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17.058099330793539</v>
      </c>
    </row>
    <row r="16" spans="1:13" x14ac:dyDescent="0.3">
      <c r="A16" s="5" t="str">
        <f t="shared" si="4"/>
        <v>STEM</v>
      </c>
      <c r="B16" s="5" t="str">
        <f t="shared" ca="1" si="5"/>
        <v>STEM_to_Premise_AGS_1111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16.523361591676821</v>
      </c>
      <c r="H16" s="1" cm="1">
        <f t="array" ref="H16">SUMPRODUCT(ISNUMBER(SEARCH("SOL",[1]OUT_PrimaryEnergyCons!$C$1:$C$1000))*1,[1]OUT_PrimaryEnergyCons!F$1:F$1000)</f>
        <v>32.501456439973822</v>
      </c>
      <c r="I16" s="1" cm="1">
        <f t="array" ref="I16">SUMPRODUCT(ISNUMBER(SEARCH("SOL",[1]OUT_PrimaryEnergyCons!$C$1:$C$1000))*1,[1]OUT_PrimaryEnergyCons!G$1:G$1000)</f>
        <v>40.638798215950466</v>
      </c>
      <c r="J16" s="1" cm="1">
        <f t="array" ref="J16">SUMPRODUCT(ISNUMBER(SEARCH("SOL",[1]OUT_PrimaryEnergyCons!$C$1:$C$1000))*1,[1]OUT_PrimaryEnergyCons!H$1:H$1000)</f>
        <v>84.615375263624401</v>
      </c>
      <c r="K16" s="1" cm="1">
        <f t="array" ref="K16">SUMPRODUCT(ISNUMBER(SEARCH("SOL",[1]OUT_PrimaryEnergyCons!$C$1:$C$1000))*1,[1]OUT_PrimaryEnergyCons!I$1:I$1000)</f>
        <v>128.39128684481261</v>
      </c>
    </row>
    <row r="17" spans="1:18" x14ac:dyDescent="0.3">
      <c r="A17" s="5" t="str">
        <f t="shared" si="4"/>
        <v>STEM</v>
      </c>
      <c r="B17" s="5" t="str">
        <f t="shared" ca="1" si="5"/>
        <v>STEM_to_Premise_AGS_1111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0.52400510870751704</v>
      </c>
      <c r="G17" s="1" cm="1">
        <f t="array" ref="G17">SUMPRODUCT(ISNUMBER(SEARCH("wnd",[1]OUT_PrimaryEnergyCons!$C$1:$C$1000))*1,[1]OUT_PrimaryEnergyCons!E$1:E$1000)</f>
        <v>0.54529713960735127</v>
      </c>
      <c r="H17" s="1" cm="1">
        <f t="array" ref="H17">SUMPRODUCT(ISNUMBER(SEARCH("wnd",[1]OUT_PrimaryEnergyCons!$C$1:$C$1000))*1,[1]OUT_PrimaryEnergyCons!F$1:F$1000)</f>
        <v>1.9634257911275461</v>
      </c>
      <c r="I17" s="1" cm="1">
        <f t="array" ref="I17">SUMPRODUCT(ISNUMBER(SEARCH("wnd",[1]OUT_PrimaryEnergyCons!$C$1:$C$1000))*1,[1]OUT_PrimaryEnergyCons!G$1:G$1000)</f>
        <v>4.4901195374070975</v>
      </c>
      <c r="J17" s="1" cm="1">
        <f t="array" ref="J17">SUMPRODUCT(ISNUMBER(SEARCH("wnd",[1]OUT_PrimaryEnergyCons!$C$1:$C$1000))*1,[1]OUT_PrimaryEnergyCons!H$1:H$1000)</f>
        <v>12.592131885536789</v>
      </c>
      <c r="K17" s="1" cm="1">
        <f t="array" ref="K17">SUMPRODUCT(ISNUMBER(SEARCH("wnd",[1]OUT_PrimaryEnergyCons!$C$1:$C$1000))*1,[1]OUT_PrimaryEnergyCons!I$1:I$1000)</f>
        <v>20.511255418243145</v>
      </c>
    </row>
    <row r="18" spans="1:18" x14ac:dyDescent="0.3">
      <c r="A18" s="5" t="str">
        <f t="shared" si="4"/>
        <v>STEM</v>
      </c>
      <c r="B18" s="5" t="str">
        <f t="shared" ca="1" si="5"/>
        <v>STEM_to_Premise_AGS_1111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18.873009402800569</v>
      </c>
      <c r="G18" s="1">
        <f>[1]Overview!C$9-G19</f>
        <v>22.215903537980008</v>
      </c>
      <c r="H18" s="1">
        <f>[1]Overview!D$9-H19</f>
        <v>28.224162429322057</v>
      </c>
      <c r="I18" s="1">
        <f>[1]Overview!E$9-I19</f>
        <v>35.222363508613704</v>
      </c>
      <c r="J18" s="1">
        <f>[1]Overview!F$9-J19</f>
        <v>43.425748360679037</v>
      </c>
      <c r="K18" s="1">
        <f>[1]Overview!G$9-K19</f>
        <v>73.405014426551375</v>
      </c>
    </row>
    <row r="19" spans="1:18" x14ac:dyDescent="0.3">
      <c r="A19" s="5" t="str">
        <f t="shared" si="4"/>
        <v>STEM</v>
      </c>
      <c r="B19" s="5" t="str">
        <f t="shared" ca="1" si="5"/>
        <v>STEM_to_Premise_AGS_1111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2.7975878011844884E-3</v>
      </c>
      <c r="J19" s="1">
        <f>+[1]Overview!F$28</f>
        <v>2.8240029314330205E-3</v>
      </c>
      <c r="K19" s="1">
        <f>+[1]Overview!G$28</f>
        <v>23.552424020680082</v>
      </c>
    </row>
    <row r="20" spans="1:18" x14ac:dyDescent="0.3">
      <c r="A20" s="9" t="str">
        <f t="shared" si="4"/>
        <v>STEM</v>
      </c>
      <c r="B20" s="9" t="str">
        <f t="shared" ca="1" si="5"/>
        <v>STEM_to_Premise_AGS_1111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779.59701430455186</v>
      </c>
      <c r="G20" s="3">
        <f t="shared" si="9"/>
        <v>703.31092745832962</v>
      </c>
      <c r="H20" s="3">
        <f t="shared" si="9"/>
        <v>617.92772276683502</v>
      </c>
      <c r="I20" s="3">
        <f t="shared" si="9"/>
        <v>524.35324933961203</v>
      </c>
      <c r="J20" s="3">
        <f t="shared" si="9"/>
        <v>309.7938353868044</v>
      </c>
      <c r="K20" s="3">
        <f t="shared" si="9"/>
        <v>104.08144529681381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STEM_to_Premise_AGS_1111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3.6600028816255428</v>
      </c>
      <c r="G21" s="1" cm="1">
        <f t="array" ref="G21">SUMPRODUCT(("COA"=[1]OUT_PrimaryEnergyCons!$C$4:$C$10000)*1,[1]OUT_PrimaryEnergyCons!E$4:E$10000)</f>
        <v>3.5647190712993777</v>
      </c>
      <c r="H21" s="1" cm="1">
        <f t="array" ref="H21">SUMPRODUCT(("COA"=[1]OUT_PrimaryEnergyCons!$C$4:$C$10000)*1,[1]OUT_PrimaryEnergyCons!F$4:F$10000)</f>
        <v>4.8018299527193865E-3</v>
      </c>
      <c r="I21" s="1" cm="1">
        <f t="array" ref="I21">SUMPRODUCT(("COA"=[1]OUT_PrimaryEnergyCons!$C$4:$C$10000)*1,[1]OUT_PrimaryEnergyCons!G$4:G$10000)</f>
        <v>5.6236271826383313E-4</v>
      </c>
      <c r="J21" s="1" cm="1">
        <f t="array" ref="J21">SUMPRODUCT(("COA"=[1]OUT_PrimaryEnergyCons!$C$4:$C$10000)*1,[1]OUT_PrimaryEnergyCons!H$4:H$10000)</f>
        <v>3.3145594095074693E-4</v>
      </c>
      <c r="K21" s="1" cm="1">
        <f t="array" ref="K21">SUMPRODUCT(("COA"=[1]OUT_PrimaryEnergyCons!$C$4:$C$10000)*1,[1]OUT_PrimaryEnergyCons!I$4:I$10000)</f>
        <v>8.9725491385475264E-5</v>
      </c>
    </row>
    <row r="22" spans="1:18" x14ac:dyDescent="0.3">
      <c r="A22" s="5" t="str">
        <f t="shared" si="4"/>
        <v>STEM</v>
      </c>
      <c r="B22" s="5" t="str">
        <f t="shared" ca="1" si="5"/>
        <v>STEM_to_Premise_AGS_1111</v>
      </c>
      <c r="C22" s="5" t="str">
        <f t="shared" si="6"/>
        <v>CH</v>
      </c>
      <c r="D22" t="s">
        <v>780</v>
      </c>
      <c r="E22" t="s">
        <v>8</v>
      </c>
      <c r="F22" s="1">
        <f>F23+F29</f>
        <v>310.78793008230002</v>
      </c>
      <c r="G22" s="1">
        <f t="shared" ref="G22:K22" si="10">G23+G29</f>
        <v>288.93603995066945</v>
      </c>
      <c r="H22" s="1">
        <f t="shared" si="10"/>
        <v>250.81608714712365</v>
      </c>
      <c r="I22" s="1">
        <f t="shared" si="10"/>
        <v>180.16170139446729</v>
      </c>
      <c r="J22" s="1">
        <f t="shared" si="10"/>
        <v>86.946754601700519</v>
      </c>
      <c r="K22" s="1">
        <f t="shared" si="10"/>
        <v>21.859167487538585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STEM_to_Premise_AGS_1111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303.73874127574373</v>
      </c>
      <c r="G23" s="1">
        <f t="shared" ref="G23:K23" si="14">SUM(G24:G28)</f>
        <v>281.55917339230888</v>
      </c>
      <c r="H23" s="1">
        <f t="shared" si="14"/>
        <v>244.01038177288589</v>
      </c>
      <c r="I23" s="1">
        <f t="shared" si="14"/>
        <v>174.49998581349612</v>
      </c>
      <c r="J23" s="1">
        <f t="shared" si="14"/>
        <v>78.812550963244931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STEM_to_Premise_AGS_1111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101.72854867898748</v>
      </c>
      <c r="G24" s="1" cm="1">
        <f t="array" ref="G24">SUMPRODUCT(("LFO"=[1]OUT_PrimaryEnergyCons!$C$4:$C$10000)*1,[1]OUT_PrimaryEnergyCons!E$4:E$10000)</f>
        <v>90.977501537999558</v>
      </c>
      <c r="H24" s="1" cm="1">
        <f t="array" ref="H24">SUMPRODUCT(("LFO"=[1]OUT_PrimaryEnergyCons!$C$4:$C$10000)*1,[1]OUT_PrimaryEnergyCons!F$4:F$10000)</f>
        <v>79.430006180027178</v>
      </c>
      <c r="I24" s="1" cm="1">
        <f t="array" ref="I24">SUMPRODUCT(("LFO"=[1]OUT_PrimaryEnergyCons!$C$4:$C$10000)*1,[1]OUT_PrimaryEnergyCons!G$4:G$10000)</f>
        <v>68.873838728357583</v>
      </c>
      <c r="J24" s="1" cm="1">
        <f t="array" ref="J24">SUMPRODUCT(("LFO"=[1]OUT_PrimaryEnergyCons!$C$4:$C$10000)*1,[1]OUT_PrimaryEnergyCons!H$4:H$10000)</f>
        <v>35.346352485210573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STEM_to_Premise_AGS_1111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2.7763701258479441</v>
      </c>
      <c r="G25" s="1" cm="1">
        <f t="array" ref="G25">SUMPRODUCT(("HFO"=[1]OUT_PrimaryEnergyCons!$C$4:$C$10000)*1,[1]OUT_PrimaryEnergyCons!E$4:E$10000)</f>
        <v>1.8087128457674263E-4</v>
      </c>
      <c r="H25" s="1" cm="1">
        <f t="array" ref="H25">SUMPRODUCT(("HFO"=[1]OUT_PrimaryEnergyCons!$C$4:$C$10000)*1,[1]OUT_PrimaryEnergyCons!F$4:F$10000)</f>
        <v>5.2307704769054459E-4</v>
      </c>
      <c r="I25" s="1" cm="1">
        <f t="array" ref="I25">SUMPRODUCT(("HFO"=[1]OUT_PrimaryEnergyCons!$C$4:$C$10000)*1,[1]OUT_PrimaryEnergyCons!G$4:G$10000)</f>
        <v>2.4314615849205232E-4</v>
      </c>
      <c r="J25" s="1" cm="1">
        <f t="array" ref="J25">SUMPRODUCT(("HFO"=[1]OUT_PrimaryEnergyCons!$C$4:$C$10000)*1,[1]OUT_PrimaryEnergyCons!H$4:H$10000)</f>
        <v>4.4312721717601331E-4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STEM_to_Premise_AGS_1111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118.39554532741147</v>
      </c>
      <c r="G26" s="1" cm="1">
        <f t="array" ref="G26">SUMPRODUCT(("DSL"=[1]OUT_PrimaryEnergyCons!$C$4:$C$10000)*1,[1]OUT_PrimaryEnergyCons!E$4:E$10000)</f>
        <v>110.359310551711</v>
      </c>
      <c r="H26" s="1" cm="1">
        <f t="array" ref="H26">SUMPRODUCT(("DSL"=[1]OUT_PrimaryEnergyCons!$C$4:$C$10000)*1,[1]OUT_PrimaryEnergyCons!F$4:F$10000)</f>
        <v>89.081901401828702</v>
      </c>
      <c r="I26" s="1" cm="1">
        <f t="array" ref="I26">SUMPRODUCT(("DSL"=[1]OUT_PrimaryEnergyCons!$C$4:$C$10000)*1,[1]OUT_PrimaryEnergyCons!G$4:G$10000)</f>
        <v>61.679801379668923</v>
      </c>
      <c r="J26" s="1" cm="1">
        <f t="array" ref="J26">SUMPRODUCT(("DSL"=[1]OUT_PrimaryEnergyCons!$C$4:$C$10000)*1,[1]OUT_PrimaryEnergyCons!H$4:H$10000)</f>
        <v>36.401650234357483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STEM_to_Premise_AGS_1111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79.728891777117639</v>
      </c>
      <c r="G27" s="1" cm="1">
        <f t="array" ref="G27">SUMPRODUCT(("GSL"=[1]OUT_PrimaryEnergyCons!$C$4:$C$10000)*1,[1]OUT_PrimaryEnergyCons!E$4:E$10000)</f>
        <v>78.816965547759992</v>
      </c>
      <c r="H27" s="1" cm="1">
        <f t="array" ref="H27">SUMPRODUCT(("GSL"=[1]OUT_PrimaryEnergyCons!$C$4:$C$10000)*1,[1]OUT_PrimaryEnergyCons!F$4:F$10000)</f>
        <v>73.648991954666656</v>
      </c>
      <c r="I27" s="1" cm="1">
        <f t="array" ref="I27">SUMPRODUCT(("GSL"=[1]OUT_PrimaryEnergyCons!$C$4:$C$10000)*1,[1]OUT_PrimaryEnergyCons!G$4:G$10000)</f>
        <v>41.369555527510201</v>
      </c>
      <c r="J27" s="1" cm="1">
        <f t="array" ref="J27">SUMPRODUCT(("GSL"=[1]OUT_PrimaryEnergyCons!$C$4:$C$10000)*1,[1]OUT_PrimaryEnergyCons!H$4:H$10000)</f>
        <v>5.4504608211164074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STEM_to_Premise_AGS_1111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2.576547031800922</v>
      </c>
      <c r="J28" s="1" cm="1">
        <f t="array" ref="J28">SUMPRODUCT(("KER"=[1]OUT_PrimaryEnergyCons!$C$4:$C$10000)*1,[1]OUT_PrimaryEnergyCons!H$4:H$10000)</f>
        <v>1.6136442953432948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STEM_to_Premise_AGS_1111</v>
      </c>
      <c r="C29" s="5" t="str">
        <f>C48</f>
        <v>CH</v>
      </c>
      <c r="D29" t="s">
        <v>782</v>
      </c>
      <c r="E29" t="s">
        <v>8</v>
      </c>
      <c r="F29" s="1">
        <f>SUM(F30:F31)</f>
        <v>7.0491888065562689</v>
      </c>
      <c r="G29" s="1">
        <f t="shared" ref="G29:K29" si="18">SUM(G30:G31)</f>
        <v>7.3768665583605904</v>
      </c>
      <c r="H29" s="1">
        <f t="shared" si="18"/>
        <v>6.8057053742377533</v>
      </c>
      <c r="I29" s="1">
        <f t="shared" si="18"/>
        <v>5.6617155809711655</v>
      </c>
      <c r="J29" s="1">
        <f t="shared" si="18"/>
        <v>8.1342036384555882</v>
      </c>
      <c r="K29" s="1">
        <f t="shared" si="18"/>
        <v>21.859167487538585</v>
      </c>
    </row>
    <row r="30" spans="1:18" x14ac:dyDescent="0.3">
      <c r="A30" s="5" t="str">
        <f>A35</f>
        <v>STEM</v>
      </c>
      <c r="B30" s="5" t="str">
        <f ca="1">B35</f>
        <v>STEM_to_Premise_AGS_1111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2.6150379481205555</v>
      </c>
      <c r="G30" s="1" cm="1">
        <f t="array" ref="G30">SUMPRODUCT(ISNUMBER(SEARCH("IMPBDS",[1]OUT_SyntheticFuels!$C$4:$C$1000))*1,("Var_Fout"=[1]OUT_SyntheticFuels!$B$4:$B$1000)*1,[1]OUT_SyntheticFuels!F$4:F$1000)</f>
        <v>2.8125968180486884</v>
      </c>
      <c r="H30" s="1" cm="1">
        <f t="array" ref="H30">SUMPRODUCT(ISNUMBER(SEARCH("IMPBDS",[1]OUT_SyntheticFuels!$C$4:$C$1000))*1,("Var_Fout"=[1]OUT_SyntheticFuels!$B$4:$B$1000)*1,[1]OUT_SyntheticFuels!G$4:G$1000)</f>
        <v>2.5420870159608939</v>
      </c>
      <c r="I30" s="1" cm="1">
        <f t="array" ref="I30">SUMPRODUCT(ISNUMBER(SEARCH("IMPBDS",[1]OUT_SyntheticFuels!$C$4:$C$1000))*1,("Var_Fout"=[1]OUT_SyntheticFuels!$B$4:$B$1000)*1,[1]OUT_SyntheticFuels!H$4:H$1000)</f>
        <v>3.2658456823473476</v>
      </c>
      <c r="J30" s="1" cm="1">
        <f t="array" ref="J30">SUMPRODUCT(ISNUMBER(SEARCH("IMPBDS",[1]OUT_SyntheticFuels!$C$4:$C$1000))*1,("Var_Fout"=[1]OUT_SyntheticFuels!$B$4:$B$1000)*1,[1]OUT_SyntheticFuels!I$4:I$1000)</f>
        <v>3.2661738388050625</v>
      </c>
      <c r="K30" s="1" cm="1">
        <f t="array" ref="K30">SUMPRODUCT(ISNUMBER(SEARCH("IMPBDS",[1]OUT_SyntheticFuels!$C$4:$C$1000))*1,("Var_Fout"=[1]OUT_SyntheticFuels!$B$4:$B$1000)*1,[1]OUT_SyntheticFuels!J$4:J$1000)</f>
        <v>17.402483096213512</v>
      </c>
    </row>
    <row r="31" spans="1:18" x14ac:dyDescent="0.3">
      <c r="A31" s="5" t="str">
        <f>A30</f>
        <v>STEM</v>
      </c>
      <c r="B31" s="5" t="str">
        <f ca="1">B30</f>
        <v>STEM_to_Premise_AGS_1111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4.4341508584357134</v>
      </c>
      <c r="G31" s="1" cm="1">
        <f t="array" ref="G31">SUMPRODUCT(ISNUMBER(SEARCH("IMPeth",[1]OUT_SyntheticFuels!$C$4:$C$1000))*1,("Var_Fout"=[1]OUT_SyntheticFuels!$B$4:$B$1000)*1,[1]OUT_SyntheticFuels!F$4:F$1000)</f>
        <v>4.5642697403119019</v>
      </c>
      <c r="H31" s="1" cm="1">
        <f t="array" ref="H31">SUMPRODUCT(ISNUMBER(SEARCH("IMPeth",[1]OUT_SyntheticFuels!$C$4:$C$1000))*1,("Var_Fout"=[1]OUT_SyntheticFuels!$B$4:$B$1000)*1,[1]OUT_SyntheticFuels!G$4:G$1000)</f>
        <v>4.263618358276859</v>
      </c>
      <c r="I31" s="1" cm="1">
        <f t="array" ref="I31">SUMPRODUCT(ISNUMBER(SEARCH("IMPeth",[1]OUT_SyntheticFuels!$C$4:$C$1000))*1,("Var_Fout"=[1]OUT_SyntheticFuels!$B$4:$B$1000)*1,[1]OUT_SyntheticFuels!H$4:H$1000)</f>
        <v>2.3958698986238178</v>
      </c>
      <c r="J31" s="1" cm="1">
        <f t="array" ref="J31">SUMPRODUCT(ISNUMBER(SEARCH("IMPeth",[1]OUT_SyntheticFuels!$C$4:$C$1000))*1,("Var_Fout"=[1]OUT_SyntheticFuels!$B$4:$B$1000)*1,[1]OUT_SyntheticFuels!I$4:I$1000)</f>
        <v>4.8680297996505253</v>
      </c>
      <c r="K31" s="1" cm="1">
        <f t="array" ref="K31">SUMPRODUCT(ISNUMBER(SEARCH("IMPeth",[1]OUT_SyntheticFuels!$C$4:$C$1000))*1,("Var_Fout"=[1]OUT_SyntheticFuels!$B$4:$B$1000)*1,[1]OUT_SyntheticFuels!J$4:J$1000)</f>
        <v>4.456684391325072</v>
      </c>
    </row>
    <row r="32" spans="1:18" x14ac:dyDescent="0.3">
      <c r="A32" s="5" t="str">
        <f>A29</f>
        <v>STEM</v>
      </c>
      <c r="B32" s="5" t="str">
        <f ca="1">B29</f>
        <v>STEM_to_Premise_AGS_1111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7.0491888065562689</v>
      </c>
      <c r="G32" s="1">
        <f t="shared" si="19"/>
        <v>7.3768665583605904</v>
      </c>
      <c r="H32" s="1">
        <f t="shared" si="19"/>
        <v>6.8057053742377533</v>
      </c>
      <c r="I32" s="1">
        <f t="shared" si="19"/>
        <v>5.6617155809711655</v>
      </c>
      <c r="J32" s="1">
        <f t="shared" si="19"/>
        <v>7.8301154226592491</v>
      </c>
      <c r="K32" s="1">
        <f t="shared" si="19"/>
        <v>7.7228582301301341</v>
      </c>
    </row>
    <row r="33" spans="1:11" x14ac:dyDescent="0.3">
      <c r="A33" s="5" t="str">
        <f>A31</f>
        <v>STEM</v>
      </c>
      <c r="B33" s="5" t="str">
        <f ca="1">B31</f>
        <v>STEM_to_Premise_AGS_1111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2.6150379481205555</v>
      </c>
      <c r="G33" s="1">
        <f t="shared" si="20"/>
        <v>2.8125968180486884</v>
      </c>
      <c r="H33" s="1">
        <f t="shared" si="20"/>
        <v>2.5420870159608939</v>
      </c>
      <c r="I33" s="1">
        <f t="shared" si="20"/>
        <v>3.2658456823473476</v>
      </c>
      <c r="J33" s="1">
        <f>IF(J30-MAX(F30:I30)&lt;0,J30,MAX(F30:I30))</f>
        <v>3.2658456823473476</v>
      </c>
      <c r="K33" s="1">
        <f>IF(K30-MAX(F30:J30)&lt;0,K30,MAX(F30:J30))</f>
        <v>3.2661738388050625</v>
      </c>
    </row>
    <row r="34" spans="1:11" x14ac:dyDescent="0.3">
      <c r="A34" s="5" t="str">
        <f>A33</f>
        <v>STEM</v>
      </c>
      <c r="B34" s="5" t="str">
        <f ca="1">B33</f>
        <v>STEM_to_Premise_AGS_1111</v>
      </c>
      <c r="C34" s="5" t="str">
        <f>C33</f>
        <v>CH</v>
      </c>
      <c r="D34" t="s">
        <v>534</v>
      </c>
      <c r="E34" t="s">
        <v>8</v>
      </c>
      <c r="F34" s="1">
        <f t="shared" si="20"/>
        <v>4.4341508584357134</v>
      </c>
      <c r="G34" s="1">
        <f t="shared" si="20"/>
        <v>4.5642697403119019</v>
      </c>
      <c r="H34" s="1">
        <f t="shared" si="20"/>
        <v>4.263618358276859</v>
      </c>
      <c r="I34" s="1">
        <f t="shared" si="20"/>
        <v>2.3958698986238178</v>
      </c>
      <c r="J34" s="1">
        <f>IF(J31-MAX(F31:I31)&lt;0,J31,MAX(F31:I31))</f>
        <v>4.5642697403119019</v>
      </c>
      <c r="K34" s="1">
        <f>IF(K31-MAX(F31:J31)&lt;0,K31,MAX(F31:J31))</f>
        <v>4.456684391325072</v>
      </c>
    </row>
    <row r="35" spans="1:11" x14ac:dyDescent="0.3">
      <c r="A35" s="5" t="str">
        <f>A32</f>
        <v>STEM</v>
      </c>
      <c r="B35" s="5" t="str">
        <f ca="1">B32</f>
        <v>STEM_to_Premise_AGS_1111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0.30408821579633827</v>
      </c>
      <c r="K35" s="1">
        <f t="shared" si="21"/>
        <v>14.136309257408449</v>
      </c>
    </row>
    <row r="36" spans="1:11" x14ac:dyDescent="0.3">
      <c r="A36" s="5" t="str">
        <f>A34</f>
        <v>STEM</v>
      </c>
      <c r="B36" s="5" t="str">
        <f ca="1">B34</f>
        <v>STEM_to_Premise_AGS_1111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3.2815645771488988E-4</v>
      </c>
      <c r="K36" s="1">
        <f>K30-K33</f>
        <v>14.136309257408449</v>
      </c>
    </row>
    <row r="37" spans="1:11" x14ac:dyDescent="0.3">
      <c r="A37" s="5" t="str">
        <f>A36</f>
        <v>STEM</v>
      </c>
      <c r="B37" s="5" t="str">
        <f ca="1">B36</f>
        <v>STEM_to_Premise_AGS_1111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0.30376005933862338</v>
      </c>
      <c r="K37" s="1">
        <f>K31-K34</f>
        <v>0</v>
      </c>
    </row>
    <row r="38" spans="1:11" x14ac:dyDescent="0.3">
      <c r="A38" s="5"/>
      <c r="B38" s="5" t="str">
        <f ca="1">B37</f>
        <v>STEM_to_Premise_AGS_1111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STEM_to_Premise_AGS_1111</v>
      </c>
      <c r="C39" s="5" t="str">
        <f t="shared" si="22"/>
        <v>CH</v>
      </c>
      <c r="D39" t="s">
        <v>784</v>
      </c>
      <c r="E39" t="s">
        <v>8</v>
      </c>
      <c r="F39" s="1">
        <f>F40+F43</f>
        <v>117.04089724451485</v>
      </c>
      <c r="G39" s="1">
        <f t="shared" ref="G39:K39" si="23">G40+G43</f>
        <v>107.23650184527607</v>
      </c>
      <c r="H39" s="1">
        <f t="shared" si="23"/>
        <v>117.35589891270031</v>
      </c>
      <c r="I39" s="1">
        <f t="shared" si="23"/>
        <v>111.61204740155777</v>
      </c>
      <c r="J39" s="1">
        <f t="shared" si="23"/>
        <v>90.800377965661198</v>
      </c>
      <c r="K39" s="1">
        <f t="shared" si="23"/>
        <v>56.446642324622246</v>
      </c>
    </row>
    <row r="40" spans="1:11" x14ac:dyDescent="0.3">
      <c r="A40" s="5" t="str">
        <f t="shared" si="22"/>
        <v>STEM</v>
      </c>
      <c r="B40" s="5" t="str">
        <f t="shared" ca="1" si="22"/>
        <v>STEM_to_Premise_AGS_1111</v>
      </c>
      <c r="C40" s="5" t="str">
        <f t="shared" si="22"/>
        <v>CH</v>
      </c>
      <c r="D40" t="s">
        <v>549</v>
      </c>
      <c r="E40" t="s">
        <v>8</v>
      </c>
      <c r="F40" s="1">
        <f>F41+F42</f>
        <v>117.04089724451485</v>
      </c>
      <c r="G40" s="1">
        <f t="shared" ref="G40:K40" si="24">G41+G42</f>
        <v>106.7200008966024</v>
      </c>
      <c r="H40" s="1">
        <f t="shared" si="24"/>
        <v>116.18875681812331</v>
      </c>
      <c r="I40" s="1">
        <f t="shared" si="24"/>
        <v>107.24541843965362</v>
      </c>
      <c r="J40" s="1">
        <f t="shared" si="24"/>
        <v>82.572370002513608</v>
      </c>
      <c r="K40" s="1">
        <f t="shared" si="24"/>
        <v>41.486748990667557</v>
      </c>
    </row>
    <row r="41" spans="1:11" x14ac:dyDescent="0.3">
      <c r="A41" s="5" t="str">
        <f>A27</f>
        <v>STEM</v>
      </c>
      <c r="B41" s="5" t="str">
        <f ca="1">B27</f>
        <v>STEM_to_Premise_AGS_1111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117.04089724451485</v>
      </c>
      <c r="G41" s="1" cm="1">
        <f t="array" ref="G41">SUMPRODUCT(("NGA"=[1]OUT_PrimaryEnergyCons!$C$4:$C$10000)*1,[1]OUT_PrimaryEnergyCons!E$4:E$10000)</f>
        <v>106.7200008966024</v>
      </c>
      <c r="H41" s="1" cm="1">
        <f t="array" ref="H41">SUMPRODUCT(("NGA"=[1]OUT_PrimaryEnergyCons!$C$4:$C$10000)*1,[1]OUT_PrimaryEnergyCons!F$4:F$10000)</f>
        <v>116.18875681812331</v>
      </c>
      <c r="I41" s="1" cm="1">
        <f t="array" ref="I41">SUMPRODUCT(("NGA"=[1]OUT_PrimaryEnergyCons!$C$4:$C$10000)*1,[1]OUT_PrimaryEnergyCons!G$4:G$10000)</f>
        <v>107.24493569817589</v>
      </c>
      <c r="J41" s="1" cm="1">
        <f t="array" ref="J41">SUMPRODUCT(("NGA"=[1]OUT_PrimaryEnergyCons!$C$4:$C$10000)*1,[1]OUT_PrimaryEnergyCons!H$4:H$10000)</f>
        <v>82.571816853830526</v>
      </c>
      <c r="K41" s="1" cm="1">
        <f t="array" ref="K41">SUMPRODUCT(("NGA"=[1]OUT_PrimaryEnergyCons!$C$4:$C$10000)*1,[1]OUT_PrimaryEnergyCons!I$4:I$10000)</f>
        <v>41.486546485858675</v>
      </c>
    </row>
    <row r="42" spans="1:11" x14ac:dyDescent="0.3">
      <c r="A42" s="5" t="str">
        <f t="shared" si="4"/>
        <v>STEM</v>
      </c>
      <c r="B42" s="5" t="str">
        <f t="shared" ca="1" si="5"/>
        <v>STEM_to_Premise_AGS_1111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4.827414777244864E-4</v>
      </c>
      <c r="J42" s="1" cm="1">
        <f t="array" ref="J42">SUMPRODUCT(("LNGA"=[1]OUT_PrimaryEnergyCons!$C$4:$C$10000)*1,[1]OUT_PrimaryEnergyCons!H$4:H$10000)</f>
        <v>5.531486830826789E-4</v>
      </c>
      <c r="K42" s="1" cm="1">
        <f t="array" ref="K42">SUMPRODUCT(("LNGA"=[1]OUT_PrimaryEnergyCons!$C$4:$C$10000)*1,[1]OUT_PrimaryEnergyCons!I$4:I$10000)</f>
        <v>2.0250480888344265E-4</v>
      </c>
    </row>
    <row r="43" spans="1:11" x14ac:dyDescent="0.3">
      <c r="A43" s="5" t="str">
        <f>A37</f>
        <v>STEM</v>
      </c>
      <c r="B43" s="5" t="str">
        <f ca="1">B37</f>
        <v>STEM_to_Premise_AGS_1111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0.5165009486736708</v>
      </c>
      <c r="H43" s="1" cm="1">
        <f t="array" ref="H43">SUMPRODUCT(("BIO"=[1]OUT_PrimaryEnergyCons!$C$4:$C$10000)*1+("LBIO"=[1]OUT_PrimaryEnergyCons!$C$4:$C$10000)*1,[1]OUT_PrimaryEnergyCons!F$4:F$10000)</f>
        <v>1.1671420945769999</v>
      </c>
      <c r="I43" s="1" cm="1">
        <f t="array" ref="I43">SUMPRODUCT(("BIO"=[1]OUT_PrimaryEnergyCons!$C$4:$C$10000)*1+("LBIO"=[1]OUT_PrimaryEnergyCons!$C$4:$C$10000)*1,[1]OUT_PrimaryEnergyCons!G$4:G$10000)</f>
        <v>4.3666289619041594</v>
      </c>
      <c r="J43" s="1" cm="1">
        <f t="array" ref="J43">SUMPRODUCT(("BIO"=[1]OUT_PrimaryEnergyCons!$C$4:$C$10000)*1+("LBIO"=[1]OUT_PrimaryEnergyCons!$C$4:$C$10000)*1,[1]OUT_PrimaryEnergyCons!H$4:H$10000)</f>
        <v>8.2280079631475864</v>
      </c>
      <c r="K43" s="1" cm="1">
        <f t="array" ref="K43">SUMPRODUCT(("BIO"=[1]OUT_PrimaryEnergyCons!$C$4:$C$10000)*1+("LBIO"=[1]OUT_PrimaryEnergyCons!$C$4:$C$10000)*1,[1]OUT_PrimaryEnergyCons!I$4:I$10000)</f>
        <v>14.959893333954689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STEM_to_Premise_AGS_1111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0.5165009486736708</v>
      </c>
      <c r="H44" s="1">
        <f t="shared" si="26"/>
        <v>1.1671420945769999</v>
      </c>
      <c r="I44" s="1">
        <f t="shared" si="26"/>
        <v>4.3666289619041594</v>
      </c>
      <c r="J44" s="1">
        <f t="shared" si="26"/>
        <v>4.3666289619041594</v>
      </c>
      <c r="K44" s="1">
        <f t="shared" si="26"/>
        <v>8.2280079631475864</v>
      </c>
    </row>
    <row r="45" spans="1:11" x14ac:dyDescent="0.3">
      <c r="A45" s="5" t="str">
        <f t="shared" si="25"/>
        <v>STEM</v>
      </c>
      <c r="B45" s="5" t="str">
        <f t="shared" ca="1" si="25"/>
        <v>STEM_to_Premise_AGS_1111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0.5165009486736708</v>
      </c>
      <c r="H45" s="1">
        <f>H43</f>
        <v>1.1671420945769999</v>
      </c>
      <c r="I45" s="1">
        <f>I43</f>
        <v>4.3666289619041594</v>
      </c>
      <c r="J45" s="1">
        <f>IF(J43-MAX(F43:I43)&lt;0,J43,MAX(F43:I43))</f>
        <v>4.3666289619041594</v>
      </c>
      <c r="K45" s="1">
        <f>IF(K43-MAX(G43:J43)&lt;0,K43,MAX(G43:J43))</f>
        <v>8.2280079631475864</v>
      </c>
    </row>
    <row r="46" spans="1:11" x14ac:dyDescent="0.3">
      <c r="A46" s="5" t="str">
        <f>A44</f>
        <v>STEM</v>
      </c>
      <c r="B46" s="5" t="str">
        <f ca="1">B44</f>
        <v>STEM_to_Premise_AGS_1111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3.861379001243427</v>
      </c>
      <c r="K46" s="1">
        <f t="shared" si="27"/>
        <v>6.7318853708071025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STEM_to_Premise_AGS_1111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3.861379001243427</v>
      </c>
      <c r="K47" s="1">
        <f>K43-K45</f>
        <v>6.7318853708071025</v>
      </c>
    </row>
    <row r="48" spans="1:11" x14ac:dyDescent="0.3">
      <c r="A48" s="5" t="str">
        <f>A42</f>
        <v>STEM</v>
      </c>
      <c r="B48" s="5" t="str">
        <f ca="1">B42</f>
        <v>STEM_to_Premise_AGS_1111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250.94818002003367</v>
      </c>
      <c r="G48" s="1" cm="1">
        <f t="array" ref="G48">SUMPRODUCT(("urn"=[1]OUT_PrimaryEnergyCons!$C$4:$C$10000)*1,[1]OUT_PrimaryEnergyCons!E$4:E$10000)</f>
        <v>253.29989345986647</v>
      </c>
      <c r="H48" s="1" cm="1">
        <f t="array" ref="H48">SUMPRODUCT(("urn"=[1]OUT_PrimaryEnergyCons!$C$4:$C$10000)*1,[1]OUT_PrimaryEnergyCons!F$4:F$10000)</f>
        <v>199.29928106204414</v>
      </c>
      <c r="I48" s="1" cm="1">
        <f t="array" ref="I48">SUMPRODUCT(("urn"=[1]OUT_PrimaryEnergyCons!$C$4:$C$10000)*1,[1]OUT_PrimaryEnergyCons!G$4:G$10000)</f>
        <v>206.52072490817798</v>
      </c>
      <c r="J48" s="1" cm="1">
        <f t="array" ref="J48">SUMPRODUCT(("urn"=[1]OUT_PrimaryEnergyCons!$C$4:$C$10000)*1,[1]OUT_PrimaryEnergyCons!H$4:H$10000)</f>
        <v>98.945501596398756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STEM_to_Premise_AGS_1111</v>
      </c>
      <c r="C49" s="5" t="str">
        <f>C37</f>
        <v>CH</v>
      </c>
      <c r="D49" t="s">
        <v>789</v>
      </c>
      <c r="E49" t="s">
        <v>8</v>
      </c>
      <c r="F49" s="1">
        <f>SUM(F50:F53)</f>
        <v>97.160004076077783</v>
      </c>
      <c r="G49" s="1">
        <f t="shared" ref="G49:K49" si="31">SUM(G50:G53)</f>
        <v>50.27377313121827</v>
      </c>
      <c r="H49" s="1">
        <f t="shared" si="31"/>
        <v>50.451653815014218</v>
      </c>
      <c r="I49" s="1">
        <f t="shared" si="31"/>
        <v>26.058213272690708</v>
      </c>
      <c r="J49" s="1">
        <f t="shared" si="31"/>
        <v>25.059925824235169</v>
      </c>
      <c r="K49" s="1">
        <f t="shared" si="31"/>
        <v>17.734587919642667</v>
      </c>
    </row>
    <row r="50" spans="1:19" x14ac:dyDescent="0.3">
      <c r="A50" s="5" t="str">
        <f t="shared" si="4"/>
        <v>STEM</v>
      </c>
      <c r="B50" s="5" t="str">
        <f t="shared" ca="1" si="5"/>
        <v>STEM_to_Premise_AGS_1111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15.013806506462815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9.6332079406319551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6.9787628953219318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2.9298995886286558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5.2137104312501128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6.0279538077153809</v>
      </c>
    </row>
    <row r="51" spans="1:19" x14ac:dyDescent="0.3">
      <c r="A51" s="5" t="str">
        <f t="shared" si="4"/>
        <v>STEM</v>
      </c>
      <c r="B51" s="5" t="str">
        <f t="shared" ca="1" si="5"/>
        <v>STEM_to_Premise_AGS_1111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28.948622086493895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21.50299671614636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27.063681555304715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13.491068631180939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8.4739559911333462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5.4474971677753867</v>
      </c>
    </row>
    <row r="52" spans="1:19" x14ac:dyDescent="0.3">
      <c r="A52" s="5" t="str">
        <f t="shared" si="4"/>
        <v>STEM</v>
      </c>
      <c r="B52" s="5" t="str">
        <f t="shared" ca="1" si="5"/>
        <v>STEM_to_Premise_AGS_1111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46.398476574932872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19.137409385979396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16.409072377542863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9.6371916722044784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11.372197919675216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6.2590969677525585</v>
      </c>
    </row>
    <row r="53" spans="1:19" x14ac:dyDescent="0.3">
      <c r="A53" s="5" t="str">
        <f t="shared" si="4"/>
        <v>STEM</v>
      </c>
      <c r="B53" s="5" t="str">
        <f t="shared" ca="1" si="5"/>
        <v>STEM_to_Premise_AGS_1111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6.7990989081881974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1.5908846055388745E-4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1.3698684470651358E-4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5.3380676632559065E-5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6.1482176494492176E-5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3.9976399339933495E-5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STEM_to_Premise_AGS_1111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8.0409439428678429</v>
      </c>
      <c r="K54" s="1" cm="1">
        <f t="array" ref="K54">SUMPRODUCT(("h2"=[1]OUT_PrimaryEnergyCons!$C$4:$C$10000)*1,[1]OUT_PrimaryEnergyCons!I$4:I$10000)</f>
        <v>8.0409578395189332</v>
      </c>
    </row>
    <row r="55" spans="1:19" x14ac:dyDescent="0.3">
      <c r="A55" s="9" t="str">
        <f>A53</f>
        <v>STEM</v>
      </c>
      <c r="B55" s="9" t="str">
        <f ca="1">B53</f>
        <v>STEM_to_Premise_AGS_1111</v>
      </c>
      <c r="C55" s="2" t="str">
        <f>C53</f>
        <v>CH</v>
      </c>
      <c r="D55" s="2" t="s">
        <v>24</v>
      </c>
      <c r="E55" s="2" t="s">
        <v>8</v>
      </c>
      <c r="F55" s="3">
        <f>F56</f>
        <v>117.17000407383233</v>
      </c>
      <c r="G55" s="3">
        <f t="shared" ref="G55:K55" si="35">G56</f>
        <v>35.374330156416697</v>
      </c>
      <c r="H55" s="3">
        <f t="shared" si="35"/>
        <v>54.849714008435413</v>
      </c>
      <c r="I55" s="3">
        <f t="shared" si="35"/>
        <v>31.043948696279674</v>
      </c>
      <c r="J55" s="3">
        <f t="shared" si="35"/>
        <v>14.116764987546841</v>
      </c>
      <c r="K55" s="3">
        <f t="shared" si="35"/>
        <v>21.923769723998788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STEM_to_Premise_AGS_1111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117.17000407383233</v>
      </c>
      <c r="G56" s="1">
        <f t="shared" ref="G56:K56" si="36">SUM(G57:G60)</f>
        <v>35.374330156416697</v>
      </c>
      <c r="H56" s="1">
        <f t="shared" si="36"/>
        <v>54.849714008435413</v>
      </c>
      <c r="I56" s="1">
        <f t="shared" si="36"/>
        <v>31.043948696279674</v>
      </c>
      <c r="J56" s="1">
        <f t="shared" si="36"/>
        <v>14.116764987546841</v>
      </c>
      <c r="K56" s="1">
        <f t="shared" si="36"/>
        <v>21.923769723998788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STEM_to_Premise_AGS_1111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6.2295554866522522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2.4894969535811537E-4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2.7020913286721619E-4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4.766065551089999E-5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4.5997405774941846E-5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3.7954262232116429E-5</v>
      </c>
    </row>
    <row r="58" spans="1:19" x14ac:dyDescent="0.3">
      <c r="A58" s="5" t="str">
        <f t="shared" si="37"/>
        <v>STEM</v>
      </c>
      <c r="B58" s="5" t="str">
        <f t="shared" ca="1" si="5"/>
        <v>STEM_to_Premise_AGS_1111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12.753359562318158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1.8902359784135199E-4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1.7963670267717171E-4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7.899572806503045E-5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1.9107694354108588E-4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1.6684189488456522E-4</v>
      </c>
    </row>
    <row r="59" spans="1:19" x14ac:dyDescent="0.3">
      <c r="A59" s="5" t="str">
        <f t="shared" si="37"/>
        <v>STEM</v>
      </c>
      <c r="B59" s="5" t="str">
        <f t="shared" ca="1" si="5"/>
        <v>STEM_to_Premise_AGS_1111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26.492980273171561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1.464233060842219E-4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1.58758448015961E-4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9.3864128991394424E-5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2.8307988752721691E-4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1.0924998552158506E-4</v>
      </c>
    </row>
    <row r="60" spans="1:19" x14ac:dyDescent="0.3">
      <c r="A60" s="5" t="str">
        <f t="shared" si="37"/>
        <v>STEM</v>
      </c>
      <c r="B60" s="5" t="str">
        <f t="shared" ca="1" si="5"/>
        <v>STEM_to_Premise_AGS_1111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71.694108751690351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35.37374575981741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54.84910540415185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31.043728175767107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14.116244833309997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21.92345567785615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STEM_to_Premise_AGS_1111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251.15663139657232</v>
      </c>
      <c r="G61" s="3">
        <f t="shared" ref="G61:K61" si="41">SUM(G62,G64,G72,G80,G128,G149,G157,G159,G167,G171,G165)</f>
        <v>229.2828457986266</v>
      </c>
      <c r="H61" s="3">
        <f t="shared" si="41"/>
        <v>249.16941212691259</v>
      </c>
      <c r="I61" s="3">
        <f t="shared" si="41"/>
        <v>272.30144353359697</v>
      </c>
      <c r="J61" s="3">
        <f t="shared" si="41"/>
        <v>287.01996545215883</v>
      </c>
      <c r="K61" s="3">
        <f t="shared" si="41"/>
        <v>341.10731186278775</v>
      </c>
    </row>
    <row r="62" spans="1:19" x14ac:dyDescent="0.3">
      <c r="A62" s="5" t="str">
        <f>A61</f>
        <v>STEM</v>
      </c>
      <c r="B62" s="5" t="str">
        <f t="shared" ca="1" si="39"/>
        <v>STEM_to_Premise_AGS_1111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82.760003055992428</v>
      </c>
      <c r="G62" s="1">
        <f t="shared" ref="G62:K62" si="42">+G63</f>
        <v>82.759981687794408</v>
      </c>
      <c r="H62" s="1">
        <f t="shared" si="42"/>
        <v>64.847711000602345</v>
      </c>
      <c r="I62" s="1">
        <f t="shared" si="42"/>
        <v>68.16624229878083</v>
      </c>
      <c r="J62" s="1">
        <f t="shared" si="42"/>
        <v>32.820800726348097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STEM_to_Premise_AGS_1111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82.760003055992428</v>
      </c>
      <c r="G63" s="1">
        <f>'[1]Electricity and CHPs'!C14</f>
        <v>82.759981687794408</v>
      </c>
      <c r="H63" s="1">
        <f>'[1]Electricity and CHPs'!D14</f>
        <v>64.847711000602345</v>
      </c>
      <c r="I63" s="1">
        <f>'[1]Electricity and CHPs'!E14</f>
        <v>68.16624229878083</v>
      </c>
      <c r="J63" s="1">
        <f>'[1]Electricity and CHPs'!F14</f>
        <v>32.820800726348097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STEM_to_Premise_AGS_1111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146.22000359287378</v>
      </c>
      <c r="G64" s="1">
        <f t="shared" ref="G64:K64" si="46">SUM(G65:G67)</f>
        <v>121.59661550797514</v>
      </c>
      <c r="H64" s="1">
        <f t="shared" si="46"/>
        <v>140.94709532802068</v>
      </c>
      <c r="I64" s="1">
        <f t="shared" si="46"/>
        <v>147.32310469081369</v>
      </c>
      <c r="J64" s="1">
        <f t="shared" si="46"/>
        <v>148.4338865997083</v>
      </c>
      <c r="K64" s="1">
        <f t="shared" si="46"/>
        <v>148.95968650145582</v>
      </c>
    </row>
    <row r="65" spans="1:11" x14ac:dyDescent="0.3">
      <c r="A65" s="5" t="str">
        <f t="shared" si="43"/>
        <v>STEM</v>
      </c>
      <c r="B65" s="5" t="str">
        <f t="shared" ca="1" si="44"/>
        <v>STEM_to_Premise_AGS_1111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66.745681014239452</v>
      </c>
      <c r="G65" s="1">
        <f>'[1]Electricity and CHPs'!C15</f>
        <v>49.798802562992414</v>
      </c>
      <c r="H65" s="1">
        <f>'[1]Electricity and CHPs'!D15</f>
        <v>68.537015146487676</v>
      </c>
      <c r="I65" s="1">
        <f>'[1]Electricity and CHPs'!E15</f>
        <v>70.235791819814338</v>
      </c>
      <c r="J65" s="1">
        <f>'[1]Electricity and CHPs'!F15</f>
        <v>72.371281702125003</v>
      </c>
      <c r="K65" s="1">
        <f>'[1]Electricity and CHPs'!G15</f>
        <v>69.178231613453448</v>
      </c>
    </row>
    <row r="66" spans="1:11" x14ac:dyDescent="0.3">
      <c r="A66" s="5" t="str">
        <f t="shared" si="43"/>
        <v>STEM</v>
      </c>
      <c r="B66" s="5" t="str">
        <f t="shared" ca="1" si="44"/>
        <v>STEM_to_Premise_AGS_1111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66.632402035146669</v>
      </c>
      <c r="G66" s="1">
        <f>'[1]Electricity and CHPs'!C16</f>
        <v>55.764005676752618</v>
      </c>
      <c r="H66" s="1">
        <f>'[1]Electricity and CHPs'!D16</f>
        <v>65.548331957633152</v>
      </c>
      <c r="I66" s="1">
        <f>'[1]Electricity and CHPs'!E16</f>
        <v>64.463486345420577</v>
      </c>
      <c r="J66" s="1">
        <f>'[1]Electricity and CHPs'!F16</f>
        <v>62.941924640531639</v>
      </c>
      <c r="K66" s="1">
        <f>'[1]Electricity and CHPs'!G16</f>
        <v>66.134975699999671</v>
      </c>
    </row>
    <row r="67" spans="1:11" x14ac:dyDescent="0.3">
      <c r="A67" s="5" t="str">
        <f t="shared" si="43"/>
        <v>STEM</v>
      </c>
      <c r="B67" s="5" t="str">
        <f t="shared" ca="1" si="44"/>
        <v>STEM_to_Premise_AGS_1111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12.841920543487653</v>
      </c>
      <c r="G67" s="1">
        <f>'[1]Electricity and CHPs'!C17</f>
        <v>16.03380726823011</v>
      </c>
      <c r="H67" s="1">
        <f>'[1]Electricity and CHPs'!D17</f>
        <v>6.8617482238998235</v>
      </c>
      <c r="I67" s="1">
        <f>'[1]Electricity and CHPs'!E17</f>
        <v>12.62382652557878</v>
      </c>
      <c r="J67" s="1">
        <f>'[1]Electricity and CHPs'!F17</f>
        <v>13.120680257051658</v>
      </c>
      <c r="K67" s="1">
        <f>'[1]Electricity and CHPs'!G17</f>
        <v>13.646479188002695</v>
      </c>
    </row>
    <row r="68" spans="1:11" x14ac:dyDescent="0.3">
      <c r="A68" s="5" t="str">
        <f>A59</f>
        <v>STEM</v>
      </c>
      <c r="B68" s="5" t="str">
        <f ca="1">B59</f>
        <v>STEM_to_Premise_AGS_1111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0.11190408003818927</v>
      </c>
      <c r="G68" s="1">
        <f t="shared" ref="G68" si="48">SUM(G69:G71)</f>
        <v>0.17153177381971457</v>
      </c>
      <c r="H68" s="1">
        <f t="shared" ref="H68" si="49">SUM(H69:H71)</f>
        <v>4.6295801452308077E-3</v>
      </c>
      <c r="I68" s="1">
        <f t="shared" ref="I68" si="50">SUM(I69:I71)</f>
        <v>0.17153172066560354</v>
      </c>
      <c r="J68" s="1">
        <f t="shared" ref="J68" si="51">SUM(J69:J71)</f>
        <v>5.247136371218885E-3</v>
      </c>
      <c r="K68" s="1">
        <f t="shared" ref="K68" si="52">SUM(K69:K71)</f>
        <v>2.0775441725388334E-4</v>
      </c>
    </row>
    <row r="69" spans="1:11" x14ac:dyDescent="0.3">
      <c r="A69" s="5" t="str">
        <f>A68</f>
        <v>STEM</v>
      </c>
      <c r="B69" s="5" t="str">
        <f ca="1">B68</f>
        <v>STEM_to_Premise_AGS_1111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3.9601021748840393E-2</v>
      </c>
      <c r="G69" s="1">
        <f>'[1]Electricity and CHPs'!C18</f>
        <v>4.5894134416330041E-5</v>
      </c>
      <c r="H69" s="1">
        <f>'[1]Electricity and CHPs'!D18</f>
        <v>1.0517418608376387E-3</v>
      </c>
      <c r="I69" s="1">
        <f>'[1]Electricity and CHPs'!E18</f>
        <v>1.8599410713168336E-4</v>
      </c>
      <c r="J69" s="1">
        <f>'[1]Electricity and CHPs'!F18</f>
        <v>5.6310531702991366E-4</v>
      </c>
      <c r="K69" s="1">
        <f>'[1]Electricity and CHPs'!G18</f>
        <v>2.3582946599164436E-6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STEM_to_Premise_AGS_1111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1.8010217530941605E-3</v>
      </c>
      <c r="G70" s="1">
        <f>'[1]Electricity and CHPs'!C28</f>
        <v>2.9344038263036486E-5</v>
      </c>
      <c r="H70" s="1">
        <f>'[1]Electricity and CHPs'!D28</f>
        <v>3.6237324448355973E-4</v>
      </c>
      <c r="I70" s="1">
        <f>'[1]Electricity and CHPs'!E28</f>
        <v>8.5430033841900365E-5</v>
      </c>
      <c r="J70" s="1">
        <f>'[1]Electricity and CHPs'!F28</f>
        <v>1.1824161904109713E-4</v>
      </c>
      <c r="K70" s="1">
        <f>'[1]Electricity and CHPs'!G28</f>
        <v>0</v>
      </c>
    </row>
    <row r="71" spans="1:11" x14ac:dyDescent="0.3">
      <c r="A71" s="5" t="str">
        <f t="shared" si="53"/>
        <v>STEM</v>
      </c>
      <c r="B71" s="5" t="str">
        <f t="shared" ca="1" si="54"/>
        <v>STEM_to_Premise_AGS_1111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7.0502036536254725E-2</v>
      </c>
      <c r="G71" s="1">
        <f>'[1]Electricity and CHPs'!C41</f>
        <v>0.1714565356470352</v>
      </c>
      <c r="H71" s="1">
        <f>'[1]Electricity and CHPs'!D41</f>
        <v>3.2154650399096089E-3</v>
      </c>
      <c r="I71" s="1">
        <f>'[1]Electricity and CHPs'!E41</f>
        <v>0.17126029652462996</v>
      </c>
      <c r="J71" s="1">
        <f>'[1]Electricity and CHPs'!F41</f>
        <v>4.5657894351478741E-3</v>
      </c>
      <c r="K71" s="1">
        <f>'[1]Electricity and CHPs'!G41</f>
        <v>2.053961225939669E-4</v>
      </c>
    </row>
    <row r="72" spans="1:11" x14ac:dyDescent="0.3">
      <c r="A72" s="5" t="str">
        <f>A67</f>
        <v>STEM</v>
      </c>
      <c r="B72" s="5" t="str">
        <f ca="1">B67</f>
        <v>STEM_to_Premise_AGS_1111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0.11190408003818927</v>
      </c>
      <c r="G72" s="1">
        <f t="shared" ref="G72:K72" si="56">SUM(G73:G75)</f>
        <v>0.17153177381971457</v>
      </c>
      <c r="H72" s="1">
        <f t="shared" si="56"/>
        <v>4.6295801452308077E-3</v>
      </c>
      <c r="I72" s="1">
        <f t="shared" si="56"/>
        <v>0.17153172066560354</v>
      </c>
      <c r="J72" s="1">
        <f t="shared" si="56"/>
        <v>5.247136371218885E-3</v>
      </c>
      <c r="K72" s="1">
        <f t="shared" si="56"/>
        <v>2.0775441725388334E-4</v>
      </c>
    </row>
    <row r="73" spans="1:11" x14ac:dyDescent="0.3">
      <c r="A73" s="5" t="str">
        <f>A72</f>
        <v>STEM</v>
      </c>
      <c r="B73" s="5" t="str">
        <f ca="1">B72</f>
        <v>STEM_to_Premise_AGS_1111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3.9601021748840393E-2</v>
      </c>
      <c r="G73" s="1">
        <f t="shared" ref="G73:K73" si="57">G69</f>
        <v>4.5894134416330041E-5</v>
      </c>
      <c r="H73" s="1">
        <f t="shared" si="57"/>
        <v>1.0517418608376387E-3</v>
      </c>
      <c r="I73" s="1">
        <f t="shared" si="57"/>
        <v>1.8599410713168336E-4</v>
      </c>
      <c r="J73" s="1">
        <f t="shared" si="57"/>
        <v>5.6310531702991366E-4</v>
      </c>
      <c r="K73" s="1">
        <f t="shared" si="57"/>
        <v>2.3582946599164436E-6</v>
      </c>
    </row>
    <row r="74" spans="1:11" x14ac:dyDescent="0.3">
      <c r="A74" s="5" t="str">
        <f t="shared" si="43"/>
        <v>STEM</v>
      </c>
      <c r="B74" s="5" t="str">
        <f t="shared" ca="1" si="44"/>
        <v>STEM_to_Premise_AGS_1111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1.8010217530941605E-3</v>
      </c>
      <c r="G74" s="1">
        <f>'[1]Electricity and CHPs'!C28</f>
        <v>2.9344038263036486E-5</v>
      </c>
      <c r="H74" s="1">
        <f>'[1]Electricity and CHPs'!D28</f>
        <v>3.6237324448355973E-4</v>
      </c>
      <c r="I74" s="1">
        <f>'[1]Electricity and CHPs'!E28</f>
        <v>8.5430033841900365E-5</v>
      </c>
      <c r="J74" s="1">
        <f>'[1]Electricity and CHPs'!F28</f>
        <v>1.1824161904109713E-4</v>
      </c>
      <c r="K74" s="1">
        <f>'[1]Electricity and CHPs'!G28</f>
        <v>0</v>
      </c>
    </row>
    <row r="75" spans="1:11" x14ac:dyDescent="0.3">
      <c r="A75" s="5" t="str">
        <f t="shared" si="43"/>
        <v>STEM</v>
      </c>
      <c r="B75" s="5" t="str">
        <f t="shared" ca="1" si="44"/>
        <v>STEM_to_Premise_AGS_1111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7.0502036536254725E-2</v>
      </c>
      <c r="G75" s="1">
        <f>'[1]Electricity and CHPs'!C41</f>
        <v>0.1714565356470352</v>
      </c>
      <c r="H75" s="1">
        <f>'[1]Electricity and CHPs'!D41</f>
        <v>3.2154650399096089E-3</v>
      </c>
      <c r="I75" s="1">
        <f>'[1]Electricity and CHPs'!E41</f>
        <v>0.17126029652462996</v>
      </c>
      <c r="J75" s="1">
        <f>'[1]Electricity and CHPs'!F41</f>
        <v>4.5657894351478741E-3</v>
      </c>
      <c r="K75" s="1">
        <f>'[1]Electricity and CHPs'!G41</f>
        <v>2.053961225939669E-4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STEM_to_Premise_AGS_1111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STEM_to_Premise_AGS_1111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STEM_to_Premise_AGS_1111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STEM_to_Premise_AGS_1111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STEM_to_Premise_AGS_1111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3.2304730171995319</v>
      </c>
      <c r="G80" s="1">
        <f t="shared" ref="G80:K80" si="60">SUM(G81:G95)</f>
        <v>1.8273766624271097</v>
      </c>
      <c r="H80" s="1">
        <f t="shared" si="60"/>
        <v>1.8552058817620991</v>
      </c>
      <c r="I80" s="1">
        <f t="shared" si="60"/>
        <v>3.440769692018995</v>
      </c>
      <c r="J80" s="1">
        <f t="shared" si="60"/>
        <v>3.9316391285271584</v>
      </c>
      <c r="K80" s="1">
        <f t="shared" si="60"/>
        <v>3.8003502093633208</v>
      </c>
    </row>
    <row r="81" spans="1:11" x14ac:dyDescent="0.3">
      <c r="A81" s="5" t="str">
        <f t="shared" si="43"/>
        <v>STEM</v>
      </c>
      <c r="B81" s="5" t="str">
        <f t="shared" ca="1" si="44"/>
        <v>STEM_to_Premise_AGS_1111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5.4826223934515963E-3</v>
      </c>
      <c r="K81" s="1">
        <f>'[1]Electricity and CHPs'!G21</f>
        <v>5.7130098583032954E-4</v>
      </c>
    </row>
    <row r="82" spans="1:11" x14ac:dyDescent="0.3">
      <c r="A82" s="5" t="str">
        <f t="shared" si="43"/>
        <v>STEM</v>
      </c>
      <c r="B82" s="5" t="str">
        <f t="shared" ca="1" si="44"/>
        <v>STEM_to_Premise_AGS_1111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1.9056591259960782E-4</v>
      </c>
      <c r="H82" s="1">
        <f>'[1]Electricity and CHPs'!D22</f>
        <v>1.9833945520126637E-3</v>
      </c>
      <c r="I82" s="1">
        <f>'[1]Electricity and CHPs'!E22</f>
        <v>1.1213168819959093E-3</v>
      </c>
      <c r="J82" s="1">
        <f>'[1]Electricity and CHPs'!F22</f>
        <v>5.8682364499394075E-2</v>
      </c>
      <c r="K82" s="1">
        <f>'[1]Electricity and CHPs'!G22</f>
        <v>2.6220552225848944E-4</v>
      </c>
    </row>
    <row r="83" spans="1:11" x14ac:dyDescent="0.3">
      <c r="A83" s="5" t="str">
        <f t="shared" si="43"/>
        <v>STEM</v>
      </c>
      <c r="B83" s="5" t="str">
        <f t="shared" ca="1" si="44"/>
        <v>STEM_to_Premise_AGS_1111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4.0431314281695009E-3</v>
      </c>
      <c r="K83" s="1">
        <f>'[1]Electricity and CHPs'!G23</f>
        <v>1.4574158568334895E-2</v>
      </c>
    </row>
    <row r="84" spans="1:11" x14ac:dyDescent="0.3">
      <c r="A84" s="5" t="str">
        <f t="shared" si="43"/>
        <v>STEM</v>
      </c>
      <c r="B84" s="5" t="str">
        <f t="shared" ca="1" si="44"/>
        <v>STEM_to_Premise_AGS_1111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0.96588102164490919</v>
      </c>
      <c r="G84" s="1">
        <f>'[1]Electricity and CHPs'!C24</f>
        <v>1.8637931918302625E-4</v>
      </c>
      <c r="H84" s="1">
        <f>'[1]Electricity and CHPs'!D24</f>
        <v>2.8885832633280964E-3</v>
      </c>
      <c r="I84" s="1">
        <f>'[1]Electricity and CHPs'!E24</f>
        <v>6.0436543030223163E-3</v>
      </c>
      <c r="J84" s="1">
        <f>'[1]Electricity and CHPs'!F24</f>
        <v>4.0180783714470876E-2</v>
      </c>
      <c r="K84" s="1">
        <f>'[1]Electricity and CHPs'!G24</f>
        <v>1.5630441236723529E-4</v>
      </c>
    </row>
    <row r="85" spans="1:11" x14ac:dyDescent="0.3">
      <c r="A85" s="5" t="str">
        <f t="shared" si="43"/>
        <v>STEM</v>
      </c>
      <c r="B85" s="5" t="str">
        <f t="shared" ca="1" si="44"/>
        <v>STEM_to_Premise_AGS_1111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6.5743530021301941E-2</v>
      </c>
      <c r="K85" s="1">
        <f>'[1]Electricity and CHPs'!G29</f>
        <v>3.0051048576867547E-2</v>
      </c>
    </row>
    <row r="86" spans="1:11" x14ac:dyDescent="0.3">
      <c r="A86" s="5" t="str">
        <f t="shared" si="43"/>
        <v>STEM</v>
      </c>
      <c r="B86" s="5" t="str">
        <f t="shared" ca="1" si="44"/>
        <v>STEM_to_Premise_AGS_1111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0.66996204343121879</v>
      </c>
      <c r="G86" s="1">
        <f>'[1]Electricity and CHPs'!C39</f>
        <v>8.9933145866667757E-2</v>
      </c>
      <c r="H86" s="1">
        <f>'[1]Electricity and CHPs'!D39</f>
        <v>4.9614903605650088E-2</v>
      </c>
      <c r="I86" s="1">
        <f>'[1]Electricity and CHPs'!E39</f>
        <v>3.794033465530388E-2</v>
      </c>
      <c r="J86" s="1">
        <f>'[1]Electricity and CHPs'!F39</f>
        <v>2.1404726932522621E-2</v>
      </c>
      <c r="K86" s="1">
        <f>'[1]Electricity and CHPs'!G39</f>
        <v>7.125066602458415E-3</v>
      </c>
    </row>
    <row r="87" spans="1:11" x14ac:dyDescent="0.3">
      <c r="A87" s="5" t="str">
        <f t="shared" si="43"/>
        <v>STEM</v>
      </c>
      <c r="B87" s="5" t="str">
        <f t="shared" ca="1" si="44"/>
        <v>STEM_to_Premise_AGS_1111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4.1610362699426055E-3</v>
      </c>
      <c r="K87" s="1">
        <f>'[1]Electricity and CHPs'!G40</f>
        <v>4.1245097024573242E-3</v>
      </c>
    </row>
    <row r="88" spans="1:11" x14ac:dyDescent="0.3">
      <c r="A88" s="5" t="str">
        <f t="shared" si="43"/>
        <v>STEM</v>
      </c>
      <c r="B88" s="5" t="str">
        <f t="shared" ca="1" si="44"/>
        <v>STEM_to_Premise_AGS_1111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2.1289974745825922E-4</v>
      </c>
      <c r="J88" s="1">
        <f>'[1]Electricity and CHPs'!F47</f>
        <v>1.4911619013275694E-3</v>
      </c>
      <c r="K88" s="1">
        <f>'[1]Electricity and CHPs'!G47</f>
        <v>2.376192371354416E-4</v>
      </c>
    </row>
    <row r="89" spans="1:11" x14ac:dyDescent="0.3">
      <c r="A89" s="5" t="str">
        <f t="shared" si="43"/>
        <v>STEM</v>
      </c>
      <c r="B89" s="5" t="str">
        <f t="shared" ca="1" si="44"/>
        <v>STEM_to_Premise_AGS_1111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1.3169556052410741E-2</v>
      </c>
      <c r="G89" s="1">
        <f>'[1]Electricity and CHPs'!C48</f>
        <v>2.7824044380041456E-3</v>
      </c>
      <c r="H89" s="1">
        <f>'[1]Electricity and CHPs'!D48</f>
        <v>8.6896974552732442E-3</v>
      </c>
      <c r="I89" s="1">
        <f>'[1]Electricity and CHPs'!E48</f>
        <v>8.4706378229083071E-3</v>
      </c>
      <c r="J89" s="1">
        <f>'[1]Electricity and CHPs'!F48</f>
        <v>2.9102208388695608E-2</v>
      </c>
      <c r="K89" s="1">
        <f>'[1]Electricity and CHPs'!G48</f>
        <v>6.8684100644290744E-2</v>
      </c>
    </row>
    <row r="90" spans="1:11" x14ac:dyDescent="0.3">
      <c r="A90" s="5" t="str">
        <f t="shared" si="43"/>
        <v>STEM</v>
      </c>
      <c r="B90" s="5" t="str">
        <f t="shared" ca="1" si="44"/>
        <v>STEM_to_Premise_AGS_1111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9.0715710840806168E-5</v>
      </c>
      <c r="J90" s="1">
        <f>'[1]Electricity and CHPs'!F49</f>
        <v>2.986495076233353E-4</v>
      </c>
      <c r="K90" s="1">
        <f>'[1]Electricity and CHPs'!G49</f>
        <v>2.0886850345694212E-4</v>
      </c>
    </row>
    <row r="91" spans="1:11" x14ac:dyDescent="0.3">
      <c r="A91" s="5" t="str">
        <f t="shared" si="43"/>
        <v>STEM</v>
      </c>
      <c r="B91" s="5" t="str">
        <f t="shared" ca="1" si="44"/>
        <v>STEM_to_Premise_AGS_1111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2.7696305861314077E-2</v>
      </c>
      <c r="G91" s="1">
        <f>'[1]Electricity and CHPs'!C51</f>
        <v>2.4394454274054597E-3</v>
      </c>
      <c r="H91" s="1">
        <f>'[1]Electricity and CHPs'!D51</f>
        <v>7.8336074949102146E-3</v>
      </c>
      <c r="I91" s="1">
        <f>'[1]Electricity and CHPs'!E51</f>
        <v>0.24760165077695481</v>
      </c>
      <c r="J91" s="1">
        <f>'[1]Electricity and CHPs'!F51</f>
        <v>0.68345698161406365</v>
      </c>
      <c r="K91" s="1">
        <f>'[1]Electricity and CHPs'!G51</f>
        <v>0.63020711398320017</v>
      </c>
    </row>
    <row r="92" spans="1:11" x14ac:dyDescent="0.3">
      <c r="A92" s="5" t="str">
        <f t="shared" si="43"/>
        <v>STEM</v>
      </c>
      <c r="B92" s="5" t="str">
        <f t="shared" ca="1" si="44"/>
        <v>STEM_to_Premise_AGS_1111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3.9386769960113549E-4</v>
      </c>
      <c r="J92" s="1">
        <f>'[1]Electricity and CHPs'!F52</f>
        <v>1.7074890388510547E-3</v>
      </c>
      <c r="K92" s="1">
        <f>'[1]Electricity and CHPs'!G52</f>
        <v>1.2536884156490406E-3</v>
      </c>
    </row>
    <row r="93" spans="1:11" x14ac:dyDescent="0.3">
      <c r="A93" s="5" t="str">
        <f t="shared" si="43"/>
        <v>STEM</v>
      </c>
      <c r="B93" s="5" t="str">
        <f t="shared" ca="1" si="44"/>
        <v>STEM_to_Premise_AGS_1111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0.95936604682530302</v>
      </c>
      <c r="G93" s="1">
        <f>'[1]Electricity and CHPs'!C54</f>
        <v>1.1059693087949036</v>
      </c>
      <c r="H93" s="1">
        <f>'[1]Electricity and CHPs'!D54</f>
        <v>1.2595046420095115</v>
      </c>
      <c r="I93" s="1">
        <f>'[1]Electricity and CHPs'!E54</f>
        <v>1.2595077837379671</v>
      </c>
      <c r="J93" s="1">
        <f>'[1]Electricity and CHPs'!F54</f>
        <v>1.2595148472976669</v>
      </c>
      <c r="K93" s="1">
        <f>'[1]Electricity and CHPs'!G54</f>
        <v>3.0378449504858871</v>
      </c>
    </row>
    <row r="94" spans="1:11" x14ac:dyDescent="0.3">
      <c r="A94" s="5" t="str">
        <f t="shared" si="43"/>
        <v>STEM</v>
      </c>
      <c r="B94" s="5" t="str">
        <f t="shared" ca="1" si="44"/>
        <v>STEM_to_Premise_AGS_1111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0.59439804338437618</v>
      </c>
      <c r="G94" s="1">
        <f>'[1]Electricity and CHPs'!C55</f>
        <v>0.62587541266834601</v>
      </c>
      <c r="H94" s="1">
        <f>'[1]Electricity and CHPs'!D55</f>
        <v>0.5246910533814132</v>
      </c>
      <c r="I94" s="1">
        <f>'[1]Electricity and CHPs'!E55</f>
        <v>1.879106406830088</v>
      </c>
      <c r="J94" s="1">
        <f>'[1]Electricity and CHPs'!F55</f>
        <v>1.7551125895913171</v>
      </c>
      <c r="K94" s="1">
        <f>'[1]Electricity and CHPs'!G55</f>
        <v>4.7295278765034114E-3</v>
      </c>
    </row>
    <row r="95" spans="1:11" x14ac:dyDescent="0.3">
      <c r="A95" s="5" t="str">
        <f t="shared" si="43"/>
        <v>STEM</v>
      </c>
      <c r="B95" s="5" t="str">
        <f t="shared" ca="1" si="44"/>
        <v>STEM_to_Premise_AGS_1111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2.8042385285444106E-4</v>
      </c>
      <c r="J95" s="1">
        <f>'[1]Electricity and CHPs'!F58</f>
        <v>1.2570059283599675E-3</v>
      </c>
      <c r="K95" s="1">
        <f>'[1]Electricity and CHPs'!G58</f>
        <v>3.1974584662341566E-4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STEM_to_Premise_AGS_1111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2.2126663347626438</v>
      </c>
      <c r="G96" s="1">
        <f t="shared" ref="G96:K96" si="65">G80-G112</f>
        <v>0.66864626329143562</v>
      </c>
      <c r="H96" s="1">
        <f t="shared" si="65"/>
        <v>0.53149238292793854</v>
      </c>
      <c r="I96" s="1">
        <f t="shared" si="65"/>
        <v>2.177262854334697</v>
      </c>
      <c r="J96" s="1">
        <f t="shared" si="65"/>
        <v>2.6633733390739791</v>
      </c>
      <c r="K96" s="1">
        <f t="shared" si="65"/>
        <v>0.72062048358537956</v>
      </c>
    </row>
    <row r="97" spans="1:11" x14ac:dyDescent="0.3">
      <c r="A97" s="5" t="str">
        <f t="shared" si="61"/>
        <v>STEM</v>
      </c>
      <c r="B97" s="5" t="str">
        <f t="shared" ca="1" si="62"/>
        <v>STEM_to_Premise_AGS_1111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5.4646673485599208E-3</v>
      </c>
      <c r="K97" s="1">
        <f t="shared" si="66"/>
        <v>5.3991915188618021E-4</v>
      </c>
    </row>
    <row r="98" spans="1:11" x14ac:dyDescent="0.3">
      <c r="A98" s="5" t="str">
        <f t="shared" si="61"/>
        <v>STEM</v>
      </c>
      <c r="B98" s="5" t="str">
        <f t="shared" ca="1" si="62"/>
        <v>STEM_to_Premise_AGS_1111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1.7662862005619784E-4</v>
      </c>
      <c r="H98" s="1">
        <f t="shared" si="67"/>
        <v>1.7696103791446285E-3</v>
      </c>
      <c r="I98" s="1">
        <f t="shared" si="67"/>
        <v>1.1192610964503912E-3</v>
      </c>
      <c r="J98" s="1">
        <f t="shared" si="67"/>
        <v>5.8490185572354567E-2</v>
      </c>
      <c r="K98" s="1">
        <f t="shared" si="67"/>
        <v>2.4780244863733056E-4</v>
      </c>
    </row>
    <row r="99" spans="1:11" x14ac:dyDescent="0.3">
      <c r="A99" s="5" t="str">
        <f t="shared" si="61"/>
        <v>STEM</v>
      </c>
      <c r="B99" s="5" t="str">
        <f t="shared" ca="1" si="62"/>
        <v>STEM_to_Premise_AGS_1111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4.029890573504326E-3</v>
      </c>
      <c r="K99" s="1">
        <f t="shared" si="68"/>
        <v>1.3773593130131679E-2</v>
      </c>
    </row>
    <row r="100" spans="1:11" x14ac:dyDescent="0.3">
      <c r="A100" s="5" t="str">
        <f t="shared" si="61"/>
        <v>STEM</v>
      </c>
      <c r="B100" s="5" t="str">
        <f t="shared" ca="1" si="62"/>
        <v>STEM_to_Premise_AGS_1111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0.9410267538510878</v>
      </c>
      <c r="G100" s="1">
        <f t="shared" si="69"/>
        <v>1.7274821874087526E-4</v>
      </c>
      <c r="H100" s="1">
        <f t="shared" si="69"/>
        <v>2.5772315037478353E-3</v>
      </c>
      <c r="I100" s="1">
        <f t="shared" si="69"/>
        <v>6.0325740657069318E-3</v>
      </c>
      <c r="J100" s="1">
        <f t="shared" si="69"/>
        <v>4.0049195630593767E-2</v>
      </c>
      <c r="K100" s="1">
        <f t="shared" si="69"/>
        <v>1.4771853690875465E-4</v>
      </c>
    </row>
    <row r="101" spans="1:11" x14ac:dyDescent="0.3">
      <c r="A101" s="5" t="str">
        <f t="shared" si="61"/>
        <v>STEM</v>
      </c>
      <c r="B101" s="5" t="str">
        <f t="shared" ca="1" si="62"/>
        <v>STEM_to_Premise_AGS_1111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6.5528226477092957E-2</v>
      </c>
      <c r="K101" s="1">
        <f t="shared" si="70"/>
        <v>2.840033023456295E-2</v>
      </c>
    </row>
    <row r="102" spans="1:11" x14ac:dyDescent="0.3">
      <c r="A102" s="5" t="str">
        <f t="shared" si="61"/>
        <v>STEM</v>
      </c>
      <c r="B102" s="5" t="str">
        <f t="shared" ca="1" si="62"/>
        <v>STEM_to_Premise_AGS_1111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0.65272242937318736</v>
      </c>
      <c r="G102" s="1">
        <f t="shared" si="71"/>
        <v>8.3355765126354342E-2</v>
      </c>
      <c r="H102" s="1">
        <f t="shared" si="71"/>
        <v>4.4267061383083832E-2</v>
      </c>
      <c r="I102" s="1">
        <f t="shared" si="71"/>
        <v>3.787077609177128E-2</v>
      </c>
      <c r="J102" s="1">
        <f t="shared" si="71"/>
        <v>2.1334628573491634E-2</v>
      </c>
      <c r="K102" s="1">
        <f t="shared" si="71"/>
        <v>6.7336833167559104E-3</v>
      </c>
    </row>
    <row r="103" spans="1:11" x14ac:dyDescent="0.3">
      <c r="A103" s="5" t="str">
        <f t="shared" si="61"/>
        <v>STEM</v>
      </c>
      <c r="B103" s="5" t="str">
        <f t="shared" ca="1" si="62"/>
        <v>STEM_to_Premise_AGS_1111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4.1474092886075523E-3</v>
      </c>
      <c r="K103" s="1">
        <f t="shared" si="72"/>
        <v>3.8979484295139071E-3</v>
      </c>
    </row>
    <row r="104" spans="1:11" x14ac:dyDescent="0.3">
      <c r="A104" s="5" t="str">
        <f t="shared" si="61"/>
        <v>STEM</v>
      </c>
      <c r="B104" s="5" t="str">
        <f t="shared" ca="1" si="62"/>
        <v>STEM_to_Premise_AGS_1111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2.1250942405325521E-4</v>
      </c>
      <c r="J104" s="1">
        <f t="shared" si="73"/>
        <v>1.4862784939072315E-3</v>
      </c>
      <c r="K104" s="1">
        <f t="shared" si="73"/>
        <v>2.2456669980981111E-4</v>
      </c>
    </row>
    <row r="105" spans="1:11" x14ac:dyDescent="0.3">
      <c r="A105" s="5" t="str">
        <f t="shared" si="61"/>
        <v>STEM</v>
      </c>
      <c r="B105" s="5" t="str">
        <f t="shared" ca="1" si="62"/>
        <v>STEM_to_Premise_AGS_1111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1.2830674072625149E-2</v>
      </c>
      <c r="G105" s="1">
        <f t="shared" si="74"/>
        <v>2.5789095731695109E-3</v>
      </c>
      <c r="H105" s="1">
        <f t="shared" si="74"/>
        <v>7.7530609292406774E-3</v>
      </c>
      <c r="I105" s="1">
        <f t="shared" si="74"/>
        <v>8.4551080337137863E-3</v>
      </c>
      <c r="J105" s="1">
        <f t="shared" si="74"/>
        <v>2.9006901540883138E-2</v>
      </c>
      <c r="K105" s="1">
        <f t="shared" si="74"/>
        <v>6.4911250440138443E-2</v>
      </c>
    </row>
    <row r="106" spans="1:11" x14ac:dyDescent="0.3">
      <c r="A106" s="5" t="str">
        <f t="shared" si="61"/>
        <v>STEM</v>
      </c>
      <c r="B106" s="5" t="str">
        <f t="shared" ca="1" si="62"/>
        <v>STEM_to_Premise_AGS_1111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9.0549395635807227E-5</v>
      </c>
      <c r="J106" s="1">
        <f t="shared" si="75"/>
        <v>2.976714600885172E-4</v>
      </c>
      <c r="K106" s="1">
        <f t="shared" si="75"/>
        <v>1.9739525755990911E-4</v>
      </c>
    </row>
    <row r="107" spans="1:11" x14ac:dyDescent="0.3">
      <c r="A107" s="5" t="str">
        <f t="shared" si="61"/>
        <v>STEM</v>
      </c>
      <c r="B107" s="5" t="str">
        <f t="shared" ca="1" si="62"/>
        <v>STEM_to_Premise_AGS_1111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2.6983618286601844E-2</v>
      </c>
      <c r="G107" s="1">
        <f t="shared" si="76"/>
        <v>2.2610333278771013E-3</v>
      </c>
      <c r="H107" s="1">
        <f t="shared" si="76"/>
        <v>6.9892463479196646E-3</v>
      </c>
      <c r="I107" s="1">
        <f t="shared" si="76"/>
        <v>0.2471477060420752</v>
      </c>
      <c r="J107" s="1">
        <f t="shared" si="76"/>
        <v>0.68121872774469872</v>
      </c>
      <c r="K107" s="1">
        <f t="shared" si="76"/>
        <v>0.59558953849853968</v>
      </c>
    </row>
    <row r="108" spans="1:11" x14ac:dyDescent="0.3">
      <c r="A108" s="5" t="str">
        <f t="shared" si="61"/>
        <v>STEM</v>
      </c>
      <c r="B108" s="5" t="str">
        <f t="shared" ca="1" si="62"/>
        <v>STEM_to_Premise_AGS_1111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3.9314559549596479E-4</v>
      </c>
      <c r="J108" s="1">
        <f t="shared" si="77"/>
        <v>1.701897181498042E-3</v>
      </c>
      <c r="K108" s="1">
        <f t="shared" si="77"/>
        <v>1.1848227167382979E-3</v>
      </c>
    </row>
    <row r="109" spans="1:11" x14ac:dyDescent="0.3">
      <c r="A109" s="5" t="str">
        <f t="shared" si="61"/>
        <v>STEM</v>
      </c>
      <c r="B109" s="5" t="str">
        <f t="shared" ca="1" si="62"/>
        <v>STEM_to_Premise_AGS_1111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STEM_to_Premise_AGS_1111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0.57910285917914195</v>
      </c>
      <c r="G110" s="1">
        <f t="shared" si="79"/>
        <v>0.58010117842523756</v>
      </c>
      <c r="H110" s="1">
        <f t="shared" si="79"/>
        <v>0.46813617238480182</v>
      </c>
      <c r="I110" s="1">
        <f t="shared" si="79"/>
        <v>1.8756613148568222</v>
      </c>
      <c r="J110" s="1">
        <f t="shared" si="79"/>
        <v>1.7493647698301575</v>
      </c>
      <c r="K110" s="1">
        <f t="shared" si="79"/>
        <v>4.4697326684854525E-3</v>
      </c>
    </row>
    <row r="111" spans="1:11" x14ac:dyDescent="0.3">
      <c r="A111" s="5" t="str">
        <f t="shared" si="61"/>
        <v>STEM</v>
      </c>
      <c r="B111" s="5" t="str">
        <f t="shared" ca="1" si="62"/>
        <v>STEM_to_Premise_AGS_1111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2.7990973297220892E-4</v>
      </c>
      <c r="J111" s="1">
        <f t="shared" si="80"/>
        <v>1.2528893585411591E-3</v>
      </c>
      <c r="K111" s="1">
        <f t="shared" si="80"/>
        <v>3.0218205571119847E-4</v>
      </c>
    </row>
    <row r="112" spans="1:11" x14ac:dyDescent="0.3">
      <c r="A112" s="5" t="str">
        <f>A95</f>
        <v>STEM</v>
      </c>
      <c r="B112" s="5" t="str">
        <f ca="1">B95</f>
        <v>STEM_to_Premise_AGS_1111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1.0178066824368879</v>
      </c>
      <c r="G112" s="1">
        <f t="shared" ref="G112:K112" si="81">SUM(G113:G127)</f>
        <v>1.1587303991356741</v>
      </c>
      <c r="H112" s="1">
        <f t="shared" si="81"/>
        <v>1.3237134988341606</v>
      </c>
      <c r="I112" s="1">
        <f t="shared" si="81"/>
        <v>1.2635068376842979</v>
      </c>
      <c r="J112" s="1">
        <f t="shared" si="81"/>
        <v>1.2682657894531792</v>
      </c>
      <c r="K112" s="1">
        <f t="shared" si="81"/>
        <v>3.0797297257779412</v>
      </c>
    </row>
    <row r="113" spans="1:11" x14ac:dyDescent="0.3">
      <c r="A113" s="5" t="str">
        <f t="shared" si="43"/>
        <v>STEM</v>
      </c>
      <c r="B113" s="5" t="str">
        <f t="shared" ca="1" si="44"/>
        <v>STEM_to_Premise_AGS_1111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1.7955044891675657E-5</v>
      </c>
      <c r="K113" s="1">
        <f>'[1]Electricity and CHPs_IN'!Q$23/SUM('[1]Electricity and CHPs_IN'!Q$22:Q$23)*K81</f>
        <v>3.1381833944149342E-5</v>
      </c>
    </row>
    <row r="114" spans="1:11" x14ac:dyDescent="0.3">
      <c r="A114" s="5" t="str">
        <f t="shared" si="43"/>
        <v>STEM</v>
      </c>
      <c r="B114" s="5" t="str">
        <f t="shared" ca="1" si="44"/>
        <v>STEM_to_Premise_AGS_1111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1.393729254340999E-5</v>
      </c>
      <c r="H114" s="1">
        <f>'[1]Electricity and CHPs_IN'!N$23/SUM('[1]Electricity and CHPs_IN'!N$22:N$23)*H82</f>
        <v>2.1378417286803522E-4</v>
      </c>
      <c r="I114" s="1">
        <f>'[1]Electricity and CHPs_IN'!O$23/SUM('[1]Electricity and CHPs_IN'!O$22:O$23)*I82</f>
        <v>2.0557855455180575E-6</v>
      </c>
      <c r="J114" s="1">
        <f>'[1]Electricity and CHPs_IN'!P$23/SUM('[1]Electricity and CHPs_IN'!P$22:P$23)*J82</f>
        <v>1.921789270395057E-4</v>
      </c>
      <c r="K114" s="1">
        <f>'[1]Electricity and CHPs_IN'!Q$23/SUM('[1]Electricity and CHPs_IN'!Q$22:Q$23)*K82</f>
        <v>1.4403073621158858E-5</v>
      </c>
    </row>
    <row r="115" spans="1:11" x14ac:dyDescent="0.3">
      <c r="A115" s="5" t="str">
        <f t="shared" si="43"/>
        <v>STEM</v>
      </c>
      <c r="B115" s="5" t="str">
        <f t="shared" ca="1" si="44"/>
        <v>STEM_to_Premise_AGS_1111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1.3240854665175293E-5</v>
      </c>
      <c r="K115" s="1">
        <f>'[1]Electricity and CHPs_IN'!Q$23/SUM('[1]Electricity and CHPs_IN'!Q$22:Q$23)*K83</f>
        <v>8.0056543820321584E-4</v>
      </c>
    </row>
    <row r="116" spans="1:11" x14ac:dyDescent="0.3">
      <c r="A116" s="5" t="str">
        <f t="shared" si="43"/>
        <v>STEM</v>
      </c>
      <c r="B116" s="5" t="str">
        <f t="shared" ca="1" si="44"/>
        <v>STEM_to_Premise_AGS_1111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2.4854267793821352E-2</v>
      </c>
      <c r="G116" s="1">
        <f>'[1]Electricity and CHPs_IN'!M$23/SUM('[1]Electricity and CHPs_IN'!M$22:M$23)*G84</f>
        <v>1.3631100442150996E-5</v>
      </c>
      <c r="H116" s="1">
        <f>'[1]Electricity and CHPs_IN'!N$23/SUM('[1]Electricity and CHPs_IN'!N$22:N$23)*H84</f>
        <v>3.1135175958026134E-4</v>
      </c>
      <c r="I116" s="1">
        <f>'[1]Electricity and CHPs_IN'!O$23/SUM('[1]Electricity and CHPs_IN'!O$22:O$23)*I84</f>
        <v>1.1080237315384157E-5</v>
      </c>
      <c r="J116" s="1">
        <f>'[1]Electricity and CHPs_IN'!P$23/SUM('[1]Electricity and CHPs_IN'!P$22:P$23)*J84</f>
        <v>1.3158808387711082E-4</v>
      </c>
      <c r="K116" s="1">
        <f>'[1]Electricity and CHPs_IN'!Q$23/SUM('[1]Electricity and CHPs_IN'!Q$22:Q$23)*K84</f>
        <v>8.5858754584806369E-6</v>
      </c>
    </row>
    <row r="117" spans="1:11" x14ac:dyDescent="0.3">
      <c r="A117" s="5" t="str">
        <f t="shared" si="43"/>
        <v>STEM</v>
      </c>
      <c r="B117" s="5" t="str">
        <f t="shared" ca="1" si="44"/>
        <v>STEM_to_Premise_AGS_1111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2.1530354420898969E-4</v>
      </c>
      <c r="K117" s="1">
        <f>'[1]Electricity and CHPs_IN'!Q$23/SUM('[1]Electricity and CHPs_IN'!Q$22:Q$23)*K85</f>
        <v>1.6507183423045955E-3</v>
      </c>
    </row>
    <row r="118" spans="1:11" x14ac:dyDescent="0.3">
      <c r="A118" s="5" t="str">
        <f t="shared" si="43"/>
        <v>STEM</v>
      </c>
      <c r="B118" s="5" t="str">
        <f t="shared" ca="1" si="44"/>
        <v>STEM_to_Premise_AGS_1111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1.7239614058031375E-2</v>
      </c>
      <c r="G118" s="1">
        <f>'[1]Electricity and CHPs_IN'!M$23/SUM('[1]Electricity and CHPs_IN'!M$22:M$23)*G86</f>
        <v>6.5773807403134224E-3</v>
      </c>
      <c r="H118" s="1">
        <f>'[1]Electricity and CHPs_IN'!N$23/SUM('[1]Electricity and CHPs_IN'!N$22:N$23)*H86</f>
        <v>5.347842222566253E-3</v>
      </c>
      <c r="I118" s="1">
        <f>'[1]Electricity and CHPs_IN'!O$23/SUM('[1]Electricity and CHPs_IN'!O$22:O$23)*I86</f>
        <v>6.9558563532601917E-5</v>
      </c>
      <c r="J118" s="1">
        <f>'[1]Electricity and CHPs_IN'!P$23/SUM('[1]Electricity and CHPs_IN'!P$22:P$23)*J86</f>
        <v>7.0098359030987617E-5</v>
      </c>
      <c r="K118" s="1">
        <f>'[1]Electricity and CHPs_IN'!Q$23/SUM('[1]Electricity and CHPs_IN'!Q$22:Q$23)*K86</f>
        <v>3.9138328570250444E-4</v>
      </c>
    </row>
    <row r="119" spans="1:11" x14ac:dyDescent="0.3">
      <c r="A119" s="5" t="str">
        <f t="shared" si="43"/>
        <v>STEM</v>
      </c>
      <c r="B119" s="5" t="str">
        <f t="shared" ca="1" si="44"/>
        <v>STEM_to_Premise_AGS_1111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1.3626981335053291E-5</v>
      </c>
      <c r="K119" s="1">
        <f>'[1]Electricity and CHPs_IN'!Q$23/SUM('[1]Electricity and CHPs_IN'!Q$22:Q$23)*K87</f>
        <v>2.2656127294341712E-4</v>
      </c>
    </row>
    <row r="120" spans="1:11" x14ac:dyDescent="0.3">
      <c r="A120" s="5" t="str">
        <f t="shared" si="43"/>
        <v>STEM</v>
      </c>
      <c r="B120" s="5" t="str">
        <f t="shared" ca="1" si="44"/>
        <v>STEM_to_Premise_AGS_1111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3.9032340500401989E-7</v>
      </c>
      <c r="J120" s="1">
        <f>'[1]Electricity and CHPs_IN'!P$23/SUM('[1]Electricity and CHPs_IN'!P$22:P$23)*J88</f>
        <v>4.8834074203380228E-6</v>
      </c>
      <c r="K120" s="1">
        <f>'[1]Electricity and CHPs_IN'!Q$23/SUM('[1]Electricity and CHPs_IN'!Q$22:Q$23)*K88</f>
        <v>1.3052537325630492E-5</v>
      </c>
    </row>
    <row r="121" spans="1:11" x14ac:dyDescent="0.3">
      <c r="A121" s="5" t="str">
        <f t="shared" si="43"/>
        <v>STEM</v>
      </c>
      <c r="B121" s="5" t="str">
        <f t="shared" ca="1" si="44"/>
        <v>STEM_to_Premise_AGS_1111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3.3888197978559231E-4</v>
      </c>
      <c r="G121" s="1">
        <f>'[1]Electricity and CHPs_IN'!M$23/SUM('[1]Electricity and CHPs_IN'!M$22:M$23)*G89</f>
        <v>2.034948648346349E-4</v>
      </c>
      <c r="H121" s="1">
        <f>'[1]Electricity and CHPs_IN'!N$23/SUM('[1]Electricity and CHPs_IN'!N$22:N$23)*H89</f>
        <v>9.3663652603256703E-4</v>
      </c>
      <c r="I121" s="1">
        <f>'[1]Electricity and CHPs_IN'!O$23/SUM('[1]Electricity and CHPs_IN'!O$22:O$23)*I89</f>
        <v>1.5529789194520457E-5</v>
      </c>
      <c r="J121" s="1">
        <f>'[1]Electricity and CHPs_IN'!P$23/SUM('[1]Electricity and CHPs_IN'!P$22:P$23)*J89</f>
        <v>9.5306847812469668E-5</v>
      </c>
      <c r="K121" s="1">
        <f>'[1]Electricity and CHPs_IN'!Q$23/SUM('[1]Electricity and CHPs_IN'!Q$22:Q$23)*K89</f>
        <v>3.7728502041523069E-3</v>
      </c>
    </row>
    <row r="122" spans="1:11" x14ac:dyDescent="0.3">
      <c r="A122" s="5" t="str">
        <f t="shared" si="43"/>
        <v>STEM</v>
      </c>
      <c r="B122" s="5" t="str">
        <f t="shared" ca="1" si="44"/>
        <v>STEM_to_Premise_AGS_1111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1.6631520499894284E-7</v>
      </c>
      <c r="J122" s="1">
        <f>'[1]Electricity and CHPs_IN'!P$23/SUM('[1]Electricity and CHPs_IN'!P$22:P$23)*J90</f>
        <v>9.7804753481809476E-7</v>
      </c>
      <c r="K122" s="1">
        <f>'[1]Electricity and CHPs_IN'!Q$23/SUM('[1]Electricity and CHPs_IN'!Q$22:Q$23)*K90</f>
        <v>1.1473245897033008E-5</v>
      </c>
    </row>
    <row r="123" spans="1:11" x14ac:dyDescent="0.3">
      <c r="A123" s="5" t="str">
        <f t="shared" si="43"/>
        <v>STEM</v>
      </c>
      <c r="B123" s="5" t="str">
        <f t="shared" ca="1" si="44"/>
        <v>STEM_to_Premise_AGS_1111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7.1268757471223282E-4</v>
      </c>
      <c r="G123" s="1">
        <f>'[1]Electricity and CHPs_IN'!M$23/SUM('[1]Electricity and CHPs_IN'!M$22:M$23)*G91</f>
        <v>1.7841209952835856E-4</v>
      </c>
      <c r="H123" s="1">
        <f>'[1]Electricity and CHPs_IN'!N$23/SUM('[1]Electricity and CHPs_IN'!N$22:N$23)*H91</f>
        <v>8.4436114699055034E-4</v>
      </c>
      <c r="I123" s="1">
        <f>'[1]Electricity and CHPs_IN'!O$23/SUM('[1]Electricity and CHPs_IN'!O$22:O$23)*I91</f>
        <v>4.539447348796186E-4</v>
      </c>
      <c r="J123" s="1">
        <f>'[1]Electricity and CHPs_IN'!P$23/SUM('[1]Electricity and CHPs_IN'!P$22:P$23)*J91</f>
        <v>2.2382538693648947E-3</v>
      </c>
      <c r="K123" s="1">
        <f>'[1]Electricity and CHPs_IN'!Q$23/SUM('[1]Electricity and CHPs_IN'!Q$22:Q$23)*K91</f>
        <v>3.461757548466049E-2</v>
      </c>
    </row>
    <row r="124" spans="1:11" x14ac:dyDescent="0.3">
      <c r="A124" s="5" t="str">
        <f t="shared" si="43"/>
        <v>STEM</v>
      </c>
      <c r="B124" s="5" t="str">
        <f t="shared" ca="1" si="44"/>
        <v>STEM_to_Premise_AGS_1111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7.2210410517070647E-7</v>
      </c>
      <c r="J124" s="1">
        <f>'[1]Electricity and CHPs_IN'!P$23/SUM('[1]Electricity and CHPs_IN'!P$22:P$23)*J92</f>
        <v>5.5918573530127745E-6</v>
      </c>
      <c r="K124" s="1">
        <f>'[1]Electricity and CHPs_IN'!Q$23/SUM('[1]Electricity and CHPs_IN'!Q$22:Q$23)*K92</f>
        <v>6.8865698910742552E-5</v>
      </c>
    </row>
    <row r="125" spans="1:11" x14ac:dyDescent="0.3">
      <c r="A125" s="5" t="str">
        <f t="shared" si="43"/>
        <v>STEM</v>
      </c>
      <c r="B125" s="5" t="str">
        <f t="shared" ca="1" si="44"/>
        <v>STEM_to_Premise_AGS_1111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0.95936604682530302</v>
      </c>
      <c r="G125" s="1">
        <f t="shared" si="83"/>
        <v>1.1059693087949036</v>
      </c>
      <c r="H125" s="1">
        <f t="shared" si="83"/>
        <v>1.2595046420095115</v>
      </c>
      <c r="I125" s="1">
        <f t="shared" si="83"/>
        <v>1.2595077837379671</v>
      </c>
      <c r="J125" s="1">
        <f t="shared" si="83"/>
        <v>1.2595148472976669</v>
      </c>
      <c r="K125" s="1">
        <f t="shared" si="83"/>
        <v>3.0378449504858871</v>
      </c>
    </row>
    <row r="126" spans="1:11" x14ac:dyDescent="0.3">
      <c r="A126" s="5" t="str">
        <f t="shared" si="43"/>
        <v>STEM</v>
      </c>
      <c r="B126" s="5" t="str">
        <f t="shared" ca="1" si="44"/>
        <v>STEM_to_Premise_AGS_1111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1.5295184205234243E-2</v>
      </c>
      <c r="G126" s="1">
        <f>'[1]Electricity and CHPs_IN'!M$23/SUM('[1]Electricity and CHPs_IN'!M$22:M$23)*G94</f>
        <v>4.5774234243108496E-2</v>
      </c>
      <c r="H126" s="1">
        <f>'[1]Electricity and CHPs_IN'!N$23/SUM('[1]Electricity and CHPs_IN'!N$22:N$23)*H94</f>
        <v>5.6554880996611379E-2</v>
      </c>
      <c r="I126" s="1">
        <f>'[1]Electricity and CHPs_IN'!O$23/SUM('[1]Electricity and CHPs_IN'!O$22:O$23)*I94</f>
        <v>3.445091973265914E-3</v>
      </c>
      <c r="J126" s="1">
        <f>'[1]Electricity and CHPs_IN'!P$23/SUM('[1]Electricity and CHPs_IN'!P$22:P$23)*J94</f>
        <v>5.7478197611595967E-3</v>
      </c>
      <c r="K126" s="1">
        <f>'[1]Electricity and CHPs_IN'!Q$23/SUM('[1]Electricity and CHPs_IN'!Q$22:Q$23)*K94</f>
        <v>2.5979520801795865E-4</v>
      </c>
    </row>
    <row r="127" spans="1:11" x14ac:dyDescent="0.3">
      <c r="A127" s="5" t="str">
        <f t="shared" si="43"/>
        <v>STEM</v>
      </c>
      <c r="B127" s="5" t="str">
        <f t="shared" ca="1" si="44"/>
        <v>STEM_to_Premise_AGS_1111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5.1411988223213583E-7</v>
      </c>
      <c r="J127" s="1">
        <f>'[1]Electricity and CHPs_IN'!P$23/SUM('[1]Electricity and CHPs_IN'!P$22:P$23)*J95</f>
        <v>4.1165698188083516E-6</v>
      </c>
      <c r="K127" s="1">
        <f>'[1]Electricity and CHPs_IN'!Q$23/SUM('[1]Electricity and CHPs_IN'!Q$22:Q$23)*K95</f>
        <v>1.756379091221721E-5</v>
      </c>
    </row>
    <row r="128" spans="1:11" x14ac:dyDescent="0.3">
      <c r="A128" s="5" t="str">
        <f t="shared" si="43"/>
        <v>STEM</v>
      </c>
      <c r="B128" s="5" t="str">
        <f t="shared" ca="1" si="44"/>
        <v>STEM_to_Premise_AGS_1111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8.2546824619214831</v>
      </c>
      <c r="G128" s="1">
        <f t="shared" ref="G128:K128" si="84">SUM(G129:G134)</f>
        <v>8.9452080613591516</v>
      </c>
      <c r="H128" s="1">
        <f t="shared" si="84"/>
        <v>9.1760224516340489</v>
      </c>
      <c r="I128" s="1">
        <f t="shared" si="84"/>
        <v>9.1336180278805958</v>
      </c>
      <c r="J128" s="1">
        <f t="shared" si="84"/>
        <v>9.3089943643132163</v>
      </c>
      <c r="K128" s="1">
        <f t="shared" si="84"/>
        <v>11.007180555414712</v>
      </c>
    </row>
    <row r="129" spans="1:17" x14ac:dyDescent="0.3">
      <c r="A129" s="5" t="str">
        <f t="shared" si="43"/>
        <v>STEM</v>
      </c>
      <c r="B129" s="5" t="str">
        <f t="shared" ca="1" si="44"/>
        <v>STEM_to_Premise_AGS_1111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6.5070010210272979</v>
      </c>
      <c r="G129" s="1">
        <f>'[1]Electricity and CHPs'!C19</f>
        <v>7.3027694784615873</v>
      </c>
      <c r="H129" s="1">
        <f>'[1]Electricity and CHPs'!D19</f>
        <v>7.4118148098185133</v>
      </c>
      <c r="I129" s="1">
        <f>'[1]Electricity and CHPs'!E19</f>
        <v>7.3981396287248051</v>
      </c>
      <c r="J129" s="1">
        <f>'[1]Electricity and CHPs'!F19</f>
        <v>4.4078515104110982</v>
      </c>
      <c r="K129" s="1">
        <f>'[1]Electricity and CHPs'!G19</f>
        <v>4.6534324419222903</v>
      </c>
    </row>
    <row r="130" spans="1:17" x14ac:dyDescent="0.3">
      <c r="A130" s="5" t="str">
        <f t="shared" si="43"/>
        <v>STEM</v>
      </c>
      <c r="B130" s="5" t="str">
        <f t="shared" ca="1" si="44"/>
        <v>STEM_to_Premise_AGS_1111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3.2168067468542669</v>
      </c>
      <c r="K130" s="1">
        <f>'[1]Electricity and CHPs'!G20</f>
        <v>4.4441287935379101</v>
      </c>
    </row>
    <row r="131" spans="1:17" x14ac:dyDescent="0.3">
      <c r="A131" s="5" t="str">
        <f t="shared" si="43"/>
        <v>STEM</v>
      </c>
      <c r="B131" s="5" t="str">
        <f t="shared" ca="1" si="44"/>
        <v>STEM_to_Premise_AGS_1111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1.5176393974143887</v>
      </c>
      <c r="G131" s="1">
        <f>'[1]Electricity and CHPs'!C26</f>
        <v>1.4122796255586887</v>
      </c>
      <c r="H131" s="1">
        <f>'[1]Electricity and CHPs'!D26</f>
        <v>1.4275000485447553</v>
      </c>
      <c r="I131" s="1">
        <f>'[1]Electricity and CHPs'!E26</f>
        <v>1.4025311497911885</v>
      </c>
      <c r="J131" s="1">
        <f>'[1]Electricity and CHPs'!F26</f>
        <v>0.84621550310466598</v>
      </c>
      <c r="K131" s="1">
        <f>'[1]Electricity and CHPs'!G26</f>
        <v>0.60490288330089192</v>
      </c>
    </row>
    <row r="132" spans="1:17" x14ac:dyDescent="0.3">
      <c r="A132" s="5" t="str">
        <f t="shared" si="43"/>
        <v>STEM</v>
      </c>
      <c r="B132" s="5" t="str">
        <f t="shared" ca="1" si="44"/>
        <v>STEM_to_Premise_AGS_1111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0.53809116261366052</v>
      </c>
      <c r="K132" s="1">
        <f>'[1]Electricity and CHPs'!G27</f>
        <v>0.71175544926507806</v>
      </c>
    </row>
    <row r="133" spans="1:17" x14ac:dyDescent="0.3">
      <c r="A133" s="5" t="str">
        <f t="shared" si="43"/>
        <v>STEM</v>
      </c>
      <c r="B133" s="5" t="str">
        <f t="shared" ca="1" si="44"/>
        <v>STEM_to_Premise_AGS_1111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0.23004204347979668</v>
      </c>
      <c r="G133" s="1">
        <f>'[1]Electricity and CHPs'!C44</f>
        <v>0.23015895733887523</v>
      </c>
      <c r="H133" s="1">
        <f>'[1]Electricity and CHPs'!D44</f>
        <v>0.33670759327077981</v>
      </c>
      <c r="I133" s="1">
        <f>'[1]Electricity and CHPs'!E44</f>
        <v>0.33294724936460307</v>
      </c>
      <c r="J133" s="1">
        <f>'[1]Electricity and CHPs'!F44</f>
        <v>5.2541263802341268E-2</v>
      </c>
      <c r="K133" s="1">
        <f>'[1]Electricity and CHPs'!G44</f>
        <v>2.0720049444321004E-5</v>
      </c>
    </row>
    <row r="134" spans="1:17" x14ac:dyDescent="0.3">
      <c r="A134" s="5" t="str">
        <f t="shared" si="43"/>
        <v>STEM</v>
      </c>
      <c r="B134" s="5" t="str">
        <f t="shared" ca="1" si="44"/>
        <v>STEM_to_Premise_AGS_1111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0.24748817752718372</v>
      </c>
      <c r="K134" s="1">
        <f>'[1]Electricity and CHPs'!G45</f>
        <v>0.59294026733909522</v>
      </c>
    </row>
    <row r="135" spans="1:17" x14ac:dyDescent="0.3">
      <c r="A135" s="5" t="str">
        <f t="shared" si="43"/>
        <v>STEM</v>
      </c>
      <c r="B135" s="5" t="str">
        <f t="shared" ca="1" si="44"/>
        <v>STEM_to_Premise_AGS_1111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4.0123202092208432</v>
      </c>
      <c r="G135" s="1">
        <f t="shared" ref="G135:K135" si="86">SUM(G136:G139)</f>
        <v>4.3575245520101378</v>
      </c>
      <c r="H135" s="1">
        <f t="shared" si="86"/>
        <v>4.4196574291816342</v>
      </c>
      <c r="I135" s="1">
        <f t="shared" si="86"/>
        <v>4.4003353892579966</v>
      </c>
      <c r="J135" s="1">
        <f t="shared" si="86"/>
        <v>4.5044824614918459</v>
      </c>
      <c r="K135" s="1">
        <f t="shared" si="86"/>
        <v>5.2071097840130856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STEM_to_Premise_AGS_1111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3.253500510513649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3.6513847392307937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3.7059074049092566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3.6990698143624021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2.2039257552055491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2.3267162209611452</v>
      </c>
    </row>
    <row r="137" spans="1:17" x14ac:dyDescent="0.3">
      <c r="A137" s="5" t="str">
        <f t="shared" si="43"/>
        <v>STEM</v>
      </c>
      <c r="B137" s="5" t="str">
        <f t="shared" ca="1" si="44"/>
        <v>STEM_to_Premise_AGS_1111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1.6084033734271335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2.2220643967689551</v>
      </c>
    </row>
    <row r="138" spans="1:17" x14ac:dyDescent="0.3">
      <c r="A138" s="5" t="str">
        <f t="shared" si="43"/>
        <v>STEM</v>
      </c>
      <c r="B138" s="5" t="str">
        <f t="shared" ca="1" si="44"/>
        <v>STEM_to_Premise_AGS_1111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0.75881969870719435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0.70613981277934434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0.71375002427237755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0.70126557489559427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0.42310775155233299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0.30245144165044596</v>
      </c>
    </row>
    <row r="139" spans="1:17" x14ac:dyDescent="0.3">
      <c r="A139" s="5" t="str">
        <f t="shared" si="43"/>
        <v>STEM</v>
      </c>
      <c r="B139" s="5" t="str">
        <f t="shared" ca="1" si="44"/>
        <v>STEM_to_Premise_AGS_1111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0.26904558130683026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0.35587772463253903</v>
      </c>
    </row>
    <row r="140" spans="1:17" x14ac:dyDescent="0.3">
      <c r="A140" s="5" t="str">
        <f t="shared" si="43"/>
        <v>STEM</v>
      </c>
      <c r="B140" s="5" t="str">
        <f t="shared" ca="1" si="44"/>
        <v>STEM_to_Premise_AGS_1111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STEM_to_Premise_AGS_1111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STEM_to_Premise_AGS_1111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4.2423622527006399</v>
      </c>
      <c r="G142" s="1">
        <f t="shared" ref="G142:K142" si="87">SUM(G143:G148)</f>
        <v>4.5876835093490129</v>
      </c>
      <c r="H142" s="1">
        <f t="shared" si="87"/>
        <v>4.7563650224524139</v>
      </c>
      <c r="I142" s="1">
        <f t="shared" si="87"/>
        <v>4.733282638622601</v>
      </c>
      <c r="J142" s="1">
        <f t="shared" si="87"/>
        <v>4.8045119028213712</v>
      </c>
      <c r="K142" s="1">
        <f t="shared" si="87"/>
        <v>5.8000707714016251</v>
      </c>
    </row>
    <row r="143" spans="1:17" x14ac:dyDescent="0.3">
      <c r="A143" s="5" t="str">
        <f t="shared" si="43"/>
        <v>STEM</v>
      </c>
      <c r="B143" s="5" t="str">
        <f t="shared" ca="1" si="44"/>
        <v>STEM_to_Premise_AGS_1111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3.253500510513649</v>
      </c>
      <c r="G143" s="1">
        <f t="shared" ref="G143:K143" si="88">G129-G136</f>
        <v>3.6513847392307937</v>
      </c>
      <c r="H143" s="1">
        <f t="shared" si="88"/>
        <v>3.7059074049092566</v>
      </c>
      <c r="I143" s="1">
        <f t="shared" si="88"/>
        <v>3.699069814362403</v>
      </c>
      <c r="J143" s="1">
        <f t="shared" si="88"/>
        <v>2.2039257552055491</v>
      </c>
      <c r="K143" s="1">
        <f t="shared" si="88"/>
        <v>2.3267162209611452</v>
      </c>
    </row>
    <row r="144" spans="1:17" x14ac:dyDescent="0.3">
      <c r="A144" s="5" t="str">
        <f t="shared" si="43"/>
        <v>STEM</v>
      </c>
      <c r="B144" s="5" t="str">
        <f t="shared" ca="1" si="44"/>
        <v>STEM_to_Premise_AGS_1111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1.6084033734271335</v>
      </c>
      <c r="K144" s="1">
        <f t="shared" si="89"/>
        <v>2.2220643967689551</v>
      </c>
    </row>
    <row r="145" spans="1:11" x14ac:dyDescent="0.3">
      <c r="A145" s="5" t="str">
        <f t="shared" si="43"/>
        <v>STEM</v>
      </c>
      <c r="B145" s="5" t="str">
        <f t="shared" ca="1" si="44"/>
        <v>STEM_to_Premise_AGS_1111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0.75881969870719435</v>
      </c>
      <c r="G145" s="1">
        <f t="shared" si="90"/>
        <v>0.70613981277934434</v>
      </c>
      <c r="H145" s="1">
        <f t="shared" si="90"/>
        <v>0.71375002427237777</v>
      </c>
      <c r="I145" s="1">
        <f t="shared" si="90"/>
        <v>0.70126557489559427</v>
      </c>
      <c r="J145" s="1">
        <f t="shared" si="90"/>
        <v>0.42310775155233299</v>
      </c>
      <c r="K145" s="1">
        <f t="shared" si="90"/>
        <v>0.30245144165044596</v>
      </c>
    </row>
    <row r="146" spans="1:11" x14ac:dyDescent="0.3">
      <c r="A146" s="5" t="str">
        <f t="shared" si="43"/>
        <v>STEM</v>
      </c>
      <c r="B146" s="5" t="str">
        <f t="shared" ca="1" si="44"/>
        <v>STEM_to_Premise_AGS_1111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0.26904558130683026</v>
      </c>
      <c r="K146" s="1">
        <f t="shared" si="91"/>
        <v>0.35587772463253903</v>
      </c>
    </row>
    <row r="147" spans="1:11" x14ac:dyDescent="0.3">
      <c r="A147" s="5" t="str">
        <f t="shared" si="43"/>
        <v>STEM</v>
      </c>
      <c r="B147" s="5" t="str">
        <f t="shared" ca="1" si="44"/>
        <v>STEM_to_Premise_AGS_1111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0.23004204347979668</v>
      </c>
      <c r="G147" s="1">
        <f t="shared" si="92"/>
        <v>0.23015895733887523</v>
      </c>
      <c r="H147" s="1">
        <f t="shared" si="92"/>
        <v>0.33670759327077981</v>
      </c>
      <c r="I147" s="1">
        <f t="shared" si="92"/>
        <v>0.33294724936460307</v>
      </c>
      <c r="J147" s="1">
        <f t="shared" si="92"/>
        <v>5.2541263802341268E-2</v>
      </c>
      <c r="K147" s="1">
        <f t="shared" si="92"/>
        <v>2.0720049444321004E-5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STEM_to_Premise_AGS_1111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0.24748817752718372</v>
      </c>
      <c r="K148" s="1">
        <f t="shared" si="96"/>
        <v>0.59294026733909522</v>
      </c>
    </row>
    <row r="149" spans="1:11" x14ac:dyDescent="0.3">
      <c r="A149" s="5" t="str">
        <f t="shared" si="93"/>
        <v>STEM</v>
      </c>
      <c r="B149" s="5" t="str">
        <f t="shared" ca="1" si="94"/>
        <v>STEM_to_Premise_AGS_1111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0.60080741800433324</v>
      </c>
      <c r="G149" s="1">
        <f t="shared" ref="G149:K149" si="97">SUM(G150:G156)</f>
        <v>0.60081033837787112</v>
      </c>
      <c r="H149" s="1">
        <f t="shared" si="97"/>
        <v>1.4755632334830802</v>
      </c>
      <c r="I149" s="1">
        <f t="shared" si="97"/>
        <v>2.6357066577862041</v>
      </c>
      <c r="J149" s="1">
        <f t="shared" si="97"/>
        <v>4.5428002931472538</v>
      </c>
      <c r="K149" s="1">
        <f t="shared" si="97"/>
        <v>12.167392042256497</v>
      </c>
    </row>
    <row r="150" spans="1:11" x14ac:dyDescent="0.3">
      <c r="A150" s="5" t="str">
        <f t="shared" si="93"/>
        <v>STEM</v>
      </c>
      <c r="B150" s="5" t="str">
        <f t="shared" ca="1" si="94"/>
        <v>STEM_to_Premise_AGS_1111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0.42833693717767723</v>
      </c>
      <c r="G150" s="1">
        <f>'[1]Electricity and CHPs'!C25</f>
        <v>7.9163931683224067E-2</v>
      </c>
      <c r="H150" s="1">
        <f>'[1]Electricity and CHPs'!D25</f>
        <v>0.34466172634502557</v>
      </c>
      <c r="I150" s="1">
        <f>'[1]Electricity and CHPs'!E25</f>
        <v>7.2820046855497252E-4</v>
      </c>
      <c r="J150" s="1">
        <f>'[1]Electricity and CHPs'!F25</f>
        <v>0.59667220987214564</v>
      </c>
      <c r="K150" s="1">
        <f>'[1]Electricity and CHPs'!G25</f>
        <v>8.3986691070732803E-5</v>
      </c>
    </row>
    <row r="151" spans="1:11" x14ac:dyDescent="0.3">
      <c r="A151" s="5" t="str">
        <f t="shared" si="93"/>
        <v>STEM</v>
      </c>
      <c r="B151" s="5" t="str">
        <f t="shared" ca="1" si="94"/>
        <v>STEM_to_Premise_AGS_1111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5.4026858061247368E-4</v>
      </c>
      <c r="K151" s="1">
        <f>'[1]Electricity and CHPs'!G31</f>
        <v>6.2806463840054807</v>
      </c>
    </row>
    <row r="152" spans="1:11" x14ac:dyDescent="0.3">
      <c r="A152" s="5" t="str">
        <f t="shared" si="93"/>
        <v>STEM</v>
      </c>
      <c r="B152" s="5" t="str">
        <f t="shared" ca="1" si="94"/>
        <v>STEM_to_Premise_AGS_1111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0.17247048082665606</v>
      </c>
      <c r="G152" s="1">
        <f>'[1]Electricity and CHPs'!C42</f>
        <v>0.52164640669464701</v>
      </c>
      <c r="H152" s="1">
        <f>'[1]Electricity and CHPs'!D42</f>
        <v>1.1309015071380546</v>
      </c>
      <c r="I152" s="1">
        <f>'[1]Electricity and CHPs'!E42</f>
        <v>2.6332877297182686</v>
      </c>
      <c r="J152" s="1">
        <f>'[1]Electricity and CHPs'!F42</f>
        <v>3.7602702476392169</v>
      </c>
      <c r="K152" s="1">
        <f>'[1]Electricity and CHPs'!G42</f>
        <v>1.5930437845932142E-4</v>
      </c>
    </row>
    <row r="153" spans="1:11" x14ac:dyDescent="0.3">
      <c r="A153" s="5" t="str">
        <f t="shared" si="93"/>
        <v>STEM</v>
      </c>
      <c r="B153" s="5" t="str">
        <f t="shared" ca="1" si="94"/>
        <v>STEM_to_Premise_AGS_1111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0.18250366097813567</v>
      </c>
      <c r="K153" s="1">
        <f>'[1]Electricity and CHPs'!G43</f>
        <v>5.8858236273104163</v>
      </c>
    </row>
    <row r="154" spans="1:11" x14ac:dyDescent="0.3">
      <c r="A154" s="5" t="str">
        <f t="shared" si="93"/>
        <v>STEM</v>
      </c>
      <c r="B154" s="5" t="str">
        <f t="shared" ca="1" si="94"/>
        <v>STEM_to_Premise_AGS_1111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3.5337835620634567E-4</v>
      </c>
      <c r="J154" s="1">
        <f>'[1]Electricity and CHPs'!F50</f>
        <v>6.3437516327463856E-4</v>
      </c>
      <c r="K154" s="1">
        <f>'[1]Electricity and CHPs'!G50</f>
        <v>2.0112783081770652E-4</v>
      </c>
    </row>
    <row r="155" spans="1:11" x14ac:dyDescent="0.3">
      <c r="A155" s="5" t="str">
        <f t="shared" si="93"/>
        <v>STEM</v>
      </c>
      <c r="B155" s="5" t="str">
        <f t="shared" ca="1" si="94"/>
        <v>STEM_to_Premise_AGS_1111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7.6790448009722827E-4</v>
      </c>
      <c r="J155" s="1">
        <f>'[1]Electricity and CHPs'!F53</f>
        <v>1.338154421223347E-3</v>
      </c>
      <c r="K155" s="1">
        <f>'[1]Electricity and CHPs'!G53</f>
        <v>3.2952952149236314E-4</v>
      </c>
    </row>
    <row r="156" spans="1:11" x14ac:dyDescent="0.3">
      <c r="A156" s="5" t="str">
        <f t="shared" si="93"/>
        <v>STEM</v>
      </c>
      <c r="B156" s="5" t="str">
        <f t="shared" ca="1" si="94"/>
        <v>STEM_to_Premise_AGS_1111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5.694447630767254E-4</v>
      </c>
      <c r="J156" s="1">
        <f>'[1]Electricity and CHPs'!F56</f>
        <v>8.4137649264532125E-4</v>
      </c>
      <c r="K156" s="1">
        <f>'[1]Electricity and CHPs'!G56</f>
        <v>1.4808251875819524E-4</v>
      </c>
    </row>
    <row r="157" spans="1:11" x14ac:dyDescent="0.3">
      <c r="A157" s="5" t="str">
        <f t="shared" si="93"/>
        <v>STEM</v>
      </c>
      <c r="B157" s="5" t="str">
        <f t="shared" ca="1" si="94"/>
        <v>STEM_to_Premise_AGS_1111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0.54529205224088151</v>
      </c>
      <c r="H157" s="1">
        <f t="shared" si="98"/>
        <v>1.9634217041143591</v>
      </c>
      <c r="I157" s="1">
        <f t="shared" si="98"/>
        <v>4.4901147887364141</v>
      </c>
      <c r="J157" s="1">
        <f t="shared" si="98"/>
        <v>12.592127798523592</v>
      </c>
      <c r="K157" s="1">
        <f t="shared" si="98"/>
        <v>20.511251332485347</v>
      </c>
    </row>
    <row r="158" spans="1:11" x14ac:dyDescent="0.3">
      <c r="A158" s="5" t="str">
        <f t="shared" si="93"/>
        <v>STEM</v>
      </c>
      <c r="B158" s="5" t="str">
        <f t="shared" ca="1" si="94"/>
        <v>STEM_to_Premise_AGS_1111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0.54529205224088151</v>
      </c>
      <c r="H158" s="1">
        <f>'[1]Electricity and CHPs'!D33</f>
        <v>1.9634217041143591</v>
      </c>
      <c r="I158" s="1">
        <f>'[1]Electricity and CHPs'!E33</f>
        <v>4.4901147887364141</v>
      </c>
      <c r="J158" s="1">
        <f>'[1]Electricity and CHPs'!F33</f>
        <v>12.592127798523592</v>
      </c>
      <c r="K158" s="1">
        <f>'[1]Electricity and CHPs'!G33</f>
        <v>20.511251332485347</v>
      </c>
    </row>
    <row r="159" spans="1:11" x14ac:dyDescent="0.3">
      <c r="A159" s="5" t="str">
        <f t="shared" si="93"/>
        <v>STEM</v>
      </c>
      <c r="B159" s="5" t="str">
        <f t="shared" ca="1" si="94"/>
        <v>STEM_to_Premise_AGS_1111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12.822554695558649</v>
      </c>
      <c r="H159" s="1">
        <f t="shared" si="99"/>
        <v>28.800007083978663</v>
      </c>
      <c r="I159" s="1">
        <f t="shared" si="99"/>
        <v>36.924101333491251</v>
      </c>
      <c r="J159" s="1">
        <f t="shared" si="99"/>
        <v>74.507826758771301</v>
      </c>
      <c r="K159" s="1">
        <f t="shared" si="99"/>
        <v>118.28379514863508</v>
      </c>
    </row>
    <row r="160" spans="1:11" x14ac:dyDescent="0.3">
      <c r="A160" s="5" t="str">
        <f t="shared" si="93"/>
        <v>STEM</v>
      </c>
      <c r="B160" s="5" t="str">
        <f t="shared" ca="1" si="94"/>
        <v>STEM_to_Premise_AGS_1111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0.14080542312982183</v>
      </c>
      <c r="I160" s="1">
        <f>'[1]Electricity and CHPs'!E34</f>
        <v>0.15584845200087188</v>
      </c>
      <c r="J160" s="1">
        <f>'[1]Electricity and CHPs'!F34</f>
        <v>2.5327641927547333</v>
      </c>
      <c r="K160" s="1">
        <f>'[1]Electricity and CHPs'!G34</f>
        <v>11.502656991654252</v>
      </c>
    </row>
    <row r="161" spans="1:11" x14ac:dyDescent="0.3">
      <c r="A161" s="5" t="str">
        <f t="shared" si="93"/>
        <v>STEM</v>
      </c>
      <c r="B161" s="5" t="str">
        <f t="shared" ca="1" si="94"/>
        <v>STEM_to_Premise_AGS_1111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4.849835763491761</v>
      </c>
      <c r="H161" s="1">
        <f>'[1]Electricity and CHPs'!D35</f>
        <v>9.5945036169007469</v>
      </c>
      <c r="I161" s="1">
        <f>'[1]Electricity and CHPs'!E35</f>
        <v>12.306494906622625</v>
      </c>
      <c r="J161" s="1">
        <f>'[1]Electricity and CHPs'!F35</f>
        <v>39.100485369765742</v>
      </c>
      <c r="K161" s="1">
        <f>'[1]Electricity and CHPs'!G35</f>
        <v>62.600442686848197</v>
      </c>
    </row>
    <row r="162" spans="1:11" x14ac:dyDescent="0.3">
      <c r="A162" s="5" t="str">
        <f t="shared" si="93"/>
        <v>STEM</v>
      </c>
      <c r="B162" s="5" t="str">
        <f t="shared" ca="1" si="94"/>
        <v>STEM_to_Premise_AGS_1111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3.3906728295305442</v>
      </c>
      <c r="H162" s="1">
        <f>'[1]Electricity and CHPs'!D36</f>
        <v>8.0481931848078858</v>
      </c>
      <c r="I162" s="1">
        <f>'[1]Electricity and CHPs'!E36</f>
        <v>10.326570527887402</v>
      </c>
      <c r="J162" s="1">
        <f>'[1]Electricity and CHPs'!F36</f>
        <v>13.878049908750498</v>
      </c>
      <c r="K162" s="1">
        <f>'[1]Electricity and CHPs'!G36</f>
        <v>18.650941506265617</v>
      </c>
    </row>
    <row r="163" spans="1:11" x14ac:dyDescent="0.3">
      <c r="A163" s="5" t="str">
        <f t="shared" si="93"/>
        <v>STEM</v>
      </c>
      <c r="B163" s="5" t="str">
        <f t="shared" ca="1" si="94"/>
        <v>STEM_to_Premise_AGS_1111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1.2875910292059625</v>
      </c>
      <c r="H163" s="1">
        <f>'[1]Electricity and CHPs'!D37</f>
        <v>4.1841042164976194</v>
      </c>
      <c r="I163" s="1">
        <f>'[1]Electricity and CHPs'!E37</f>
        <v>5.3685901499395028</v>
      </c>
      <c r="J163" s="1">
        <f>'[1]Electricity and CHPs'!F37</f>
        <v>7.2149503829281105</v>
      </c>
      <c r="K163" s="1">
        <f>'[1]Electricity and CHPs'!G37</f>
        <v>9.6962976747478944</v>
      </c>
    </row>
    <row r="164" spans="1:11" x14ac:dyDescent="0.3">
      <c r="A164" s="5" t="str">
        <f t="shared" si="93"/>
        <v>STEM</v>
      </c>
      <c r="B164" s="5" t="str">
        <f t="shared" ca="1" si="94"/>
        <v>STEM_to_Premise_AGS_1111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3.2944550733303815</v>
      </c>
      <c r="H164" s="1">
        <f>'[1]Electricity and CHPs'!D38</f>
        <v>6.8324006426425896</v>
      </c>
      <c r="I164" s="1">
        <f>'[1]Electricity and CHPs'!E38</f>
        <v>8.7665972970408479</v>
      </c>
      <c r="J164" s="1">
        <f>'[1]Electricity and CHPs'!F38</f>
        <v>11.781576904572214</v>
      </c>
      <c r="K164" s="1">
        <f>'[1]Electricity and CHPs'!G38</f>
        <v>15.833456289119134</v>
      </c>
    </row>
    <row r="165" spans="1:11" x14ac:dyDescent="0.3">
      <c r="A165" s="5" t="str">
        <f>A168</f>
        <v>STEM</v>
      </c>
      <c r="B165" s="5" t="str">
        <f ca="1">B168</f>
        <v>STEM_to_Premise_AGS_1111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2.7975878011844884E-3</v>
      </c>
      <c r="J165" s="1">
        <f>'[1]Electricity and CHPs'!F32</f>
        <v>2.7852896100658826E-3</v>
      </c>
      <c r="K165" s="1">
        <f>'[1]Electricity and CHPs'!G32</f>
        <v>23.552393600857744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STEM_to_Premise_AGS_1111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2.7975878011844884E-3</v>
      </c>
      <c r="J166" s="1">
        <f t="shared" si="103"/>
        <v>2.7852896100658826E-3</v>
      </c>
      <c r="K166" s="1">
        <f t="shared" si="103"/>
        <v>23.552393600857744</v>
      </c>
    </row>
    <row r="167" spans="1:11" x14ac:dyDescent="0.3">
      <c r="A167" s="5" t="str">
        <f>A164</f>
        <v>STEM</v>
      </c>
      <c r="B167" s="5" t="str">
        <f ca="1">B164</f>
        <v>STEM_to_Premise_AGS_1111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5.3404527167929671E-4</v>
      </c>
      <c r="J167" s="1">
        <f t="shared" si="104"/>
        <v>0.39285175659028726</v>
      </c>
      <c r="K167" s="1">
        <f t="shared" si="104"/>
        <v>0.23410543748413953</v>
      </c>
    </row>
    <row r="168" spans="1:11" x14ac:dyDescent="0.3">
      <c r="A168" s="5" t="str">
        <f t="shared" si="93"/>
        <v>STEM</v>
      </c>
      <c r="B168" s="5" t="str">
        <f t="shared" ca="1" si="94"/>
        <v>STEM_to_Premise_AGS_1111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3.1279562743364905E-3</v>
      </c>
      <c r="K168" s="1">
        <f>'[1]Electricity and CHPs'!G30</f>
        <v>3.1478531371078996E-3</v>
      </c>
    </row>
    <row r="169" spans="1:11" x14ac:dyDescent="0.3">
      <c r="A169" s="5" t="str">
        <f>A165</f>
        <v>STEM</v>
      </c>
      <c r="B169" s="5" t="str">
        <f ca="1">B165</f>
        <v>STEM_to_Premise_AGS_1111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3.1878876044995867E-4</v>
      </c>
      <c r="J169" s="1">
        <f>'[1]Electricity and CHPs'!F46</f>
        <v>0.38913075405804604</v>
      </c>
      <c r="K169" s="1">
        <f>'[1]Electricity and CHPs'!G46</f>
        <v>0.2304971200272542</v>
      </c>
    </row>
    <row r="170" spans="1:11" x14ac:dyDescent="0.3">
      <c r="A170" s="5" t="str">
        <f t="shared" si="93"/>
        <v>STEM</v>
      </c>
      <c r="B170" s="5" t="str">
        <f t="shared" ca="1" si="94"/>
        <v>STEM_to_Premise_AGS_1111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2.1525651122933801E-4</v>
      </c>
      <c r="J170" s="1">
        <f>'[1]Electricity and CHPs'!F57</f>
        <v>5.9304625790475339E-4</v>
      </c>
      <c r="K170" s="1">
        <f>'[1]Electricity and CHPs'!G57</f>
        <v>4.6046431977744107E-4</v>
      </c>
    </row>
    <row r="171" spans="1:11" x14ac:dyDescent="0.3">
      <c r="A171" s="5" t="str">
        <f t="shared" si="93"/>
        <v>STEM</v>
      </c>
      <c r="B171" s="5" t="str">
        <f t="shared" ca="1" si="94"/>
        <v>STEM_to_Premise_AGS_1111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9.9757770542559326E-2</v>
      </c>
      <c r="G171" s="1">
        <f t="shared" ref="G171:K171" si="106">SUM(G172:G178)</f>
        <v>1.3475019073702393E-2</v>
      </c>
      <c r="H171" s="1">
        <f t="shared" si="106"/>
        <v>9.9755863172090578E-2</v>
      </c>
      <c r="I171" s="1">
        <f t="shared" si="106"/>
        <v>1.2922690350454503E-2</v>
      </c>
      <c r="J171" s="1">
        <f t="shared" si="106"/>
        <v>0.48100560024835382</v>
      </c>
      <c r="K171" s="1">
        <f t="shared" si="106"/>
        <v>2.5909492804179011</v>
      </c>
    </row>
    <row r="172" spans="1:11" x14ac:dyDescent="0.3">
      <c r="A172" s="5" t="str">
        <f t="shared" si="93"/>
        <v>STEM</v>
      </c>
      <c r="B172" s="5" t="str">
        <f t="shared" ca="1" si="94"/>
        <v>STEM_to_Premise_AGS_1111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9.4506018317415855E-2</v>
      </c>
      <c r="G172" s="1">
        <f>'[1]Electricity and CHPs'!C70</f>
        <v>8.6745809111045541E-3</v>
      </c>
      <c r="H172" s="1">
        <f>'[1]Electricity and CHPs'!D70</f>
        <v>9.4493752339346079E-2</v>
      </c>
      <c r="I172" s="1">
        <f>'[1]Electricity and CHPs'!E70</f>
        <v>5.3090426543274567E-4</v>
      </c>
      <c r="J172" s="1">
        <f>'[1]Electricity and CHPs'!F70</f>
        <v>6.0306257320110364E-3</v>
      </c>
      <c r="K172" s="1">
        <f>'[1]Electricity and CHPs'!G70</f>
        <v>9.4483831156213824E-2</v>
      </c>
    </row>
    <row r="173" spans="1:11" x14ac:dyDescent="0.3">
      <c r="A173" s="5" t="str">
        <f t="shared" si="93"/>
        <v>STEM</v>
      </c>
      <c r="B173" s="5" t="str">
        <f t="shared" ca="1" si="94"/>
        <v>STEM_to_Premise_AGS_1111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1.2423699733901828E-3</v>
      </c>
      <c r="G173" s="1">
        <f>'[1]Electricity and CHPs'!C71</f>
        <v>1.0149621382385709E-3</v>
      </c>
      <c r="H173" s="1">
        <f>'[1]Electricity and CHPs'!D71</f>
        <v>1.2422123410190597E-3</v>
      </c>
      <c r="I173" s="1">
        <f>'[1]Electricity and CHPs'!E71</f>
        <v>6.4608299678307825E-4</v>
      </c>
      <c r="J173" s="1">
        <f>'[1]Electricity and CHPs'!F71</f>
        <v>7.1897417600272864E-2</v>
      </c>
      <c r="K173" s="1">
        <f>'[1]Electricity and CHPs'!G71</f>
        <v>2.024779930014255</v>
      </c>
    </row>
    <row r="174" spans="1:11" x14ac:dyDescent="0.3">
      <c r="A174" s="5" t="str">
        <f t="shared" si="93"/>
        <v>STEM</v>
      </c>
      <c r="B174" s="5" t="str">
        <f t="shared" ca="1" si="94"/>
        <v>STEM_to_Premise_AGS_1111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1.1403722364620762E-3</v>
      </c>
      <c r="G174" s="1">
        <f>'[1]Electricity and CHPs'!C72</f>
        <v>9.1897868922939695E-4</v>
      </c>
      <c r="H174" s="1">
        <f>'[1]Electricity and CHPs'!D72</f>
        <v>1.1345217735287949E-3</v>
      </c>
      <c r="I174" s="1">
        <f>'[1]Electricity and CHPs'!E72</f>
        <v>6.1574242469023606E-4</v>
      </c>
      <c r="J174" s="1">
        <f>'[1]Electricity and CHPs'!F72</f>
        <v>2.1895453979812658E-3</v>
      </c>
      <c r="K174" s="1">
        <f>'[1]Electricity and CHPs'!G72</f>
        <v>6.5032304624602702E-3</v>
      </c>
    </row>
    <row r="175" spans="1:11" x14ac:dyDescent="0.3">
      <c r="A175" s="5" t="str">
        <f t="shared" si="93"/>
        <v>STEM</v>
      </c>
      <c r="B175" s="5" t="str">
        <f t="shared" ca="1" si="94"/>
        <v>STEM_to_Premise_AGS_1111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4.2377614083097839E-4</v>
      </c>
      <c r="G175" s="1">
        <f>'[1]Electricity and CHPs'!C73</f>
        <v>4.2329975020443473E-4</v>
      </c>
      <c r="H175" s="1">
        <f>'[1]Electricity and CHPs'!D73</f>
        <v>4.2592888733373145E-4</v>
      </c>
      <c r="I175" s="1">
        <f>'[1]Electricity and CHPs'!E73</f>
        <v>8.0116287890411107E-4</v>
      </c>
      <c r="J175" s="1">
        <f>'[1]Electricity and CHPs'!F73</f>
        <v>1.5620389424980763E-3</v>
      </c>
      <c r="K175" s="1">
        <f>'[1]Electricity and CHPs'!G73</f>
        <v>1.0978774412460108E-3</v>
      </c>
    </row>
    <row r="176" spans="1:11" x14ac:dyDescent="0.3">
      <c r="A176" s="5" t="str">
        <f t="shared" si="93"/>
        <v>STEM</v>
      </c>
      <c r="B176" s="5" t="str">
        <f t="shared" ca="1" si="94"/>
        <v>STEM_to_Premise_AGS_1111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1.0098746597027373E-3</v>
      </c>
      <c r="G176" s="1">
        <f>'[1]Electricity and CHPs'!C74</f>
        <v>1.0090812726534773E-3</v>
      </c>
      <c r="H176" s="1">
        <f>'[1]Electricity and CHPs'!D74</f>
        <v>1.015896108302123E-3</v>
      </c>
      <c r="I176" s="1">
        <f>'[1]Electricity and CHPs'!E74</f>
        <v>4.7520656390168167E-3</v>
      </c>
      <c r="J176" s="1">
        <f>'[1]Electricity and CHPs'!F74</f>
        <v>0.19898784391256646</v>
      </c>
      <c r="K176" s="1">
        <f>'[1]Electricity and CHPs'!G74</f>
        <v>0.23157049414909636</v>
      </c>
    </row>
    <row r="177" spans="1:11" x14ac:dyDescent="0.3">
      <c r="A177" s="5" t="str">
        <f t="shared" si="93"/>
        <v>STEM</v>
      </c>
      <c r="B177" s="5" t="str">
        <f t="shared" ca="1" si="94"/>
        <v>STEM_to_Premise_AGS_1111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1.0098630904158495E-3</v>
      </c>
      <c r="G177" s="1">
        <f>'[1]Electricity and CHPs'!C75</f>
        <v>1.0090695557083231E-3</v>
      </c>
      <c r="H177" s="1">
        <f>'[1]Electricity and CHPs'!D75</f>
        <v>1.0158834707590975E-3</v>
      </c>
      <c r="I177" s="1">
        <f>'[1]Electricity and CHPs'!E75</f>
        <v>4.7519513351647197E-3</v>
      </c>
      <c r="J177" s="1">
        <f>'[1]Electricity and CHPs'!F75</f>
        <v>0.19898417780510264</v>
      </c>
      <c r="K177" s="1">
        <f>'[1]Electricity and CHPs'!G75</f>
        <v>0.23159876745811281</v>
      </c>
    </row>
    <row r="178" spans="1:11" x14ac:dyDescent="0.3">
      <c r="A178" s="5" t="str">
        <f t="shared" si="93"/>
        <v>STEM</v>
      </c>
      <c r="B178" s="5" t="str">
        <f t="shared" ca="1" si="94"/>
        <v>STEM_to_Premise_AGS_1111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4.2549612434165571E-4</v>
      </c>
      <c r="G178" s="1">
        <f>'[1]Electricity and CHPs'!C76</f>
        <v>4.2504675656363427E-4</v>
      </c>
      <c r="H178" s="1">
        <f>'[1]Electricity and CHPs'!D76</f>
        <v>4.2766825180171221E-4</v>
      </c>
      <c r="I178" s="1">
        <f>'[1]Electricity and CHPs'!E76</f>
        <v>8.2478081046279475E-4</v>
      </c>
      <c r="J178" s="1">
        <f>'[1]Electricity and CHPs'!F76</f>
        <v>1.3539508579214867E-3</v>
      </c>
      <c r="K178" s="1">
        <f>'[1]Electricity and CHPs'!G76</f>
        <v>9.151497365170305E-4</v>
      </c>
    </row>
    <row r="179" spans="1:11" x14ac:dyDescent="0.3">
      <c r="A179" s="9" t="str">
        <f t="shared" si="93"/>
        <v>STEM</v>
      </c>
      <c r="B179" s="9" t="str">
        <f t="shared" ca="1" si="94"/>
        <v>STEM_to_Premise_AGS_1111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29.602850603041286</v>
      </c>
      <c r="G179" s="3">
        <f t="shared" ref="G179:K179" si="107">SUM(G180,G231)</f>
        <v>33.73535125375728</v>
      </c>
      <c r="H179" s="3">
        <f t="shared" si="107"/>
        <v>33.783343028942582</v>
      </c>
      <c r="I179" s="3">
        <f t="shared" si="107"/>
        <v>42.395571528580298</v>
      </c>
      <c r="J179" s="3">
        <f t="shared" si="107"/>
        <v>45.379112821808604</v>
      </c>
      <c r="K179" s="3">
        <f t="shared" si="107"/>
        <v>50.446627681022889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23.057906601618487</v>
      </c>
      <c r="G180" s="1">
        <f t="shared" si="108"/>
        <v>25.545100699786797</v>
      </c>
      <c r="H180" s="1">
        <f t="shared" si="108"/>
        <v>25.397498916914909</v>
      </c>
      <c r="I180" s="1">
        <f t="shared" si="108"/>
        <v>28.661454760621616</v>
      </c>
      <c r="J180" s="1">
        <f t="shared" si="108"/>
        <v>29.95302599585289</v>
      </c>
      <c r="K180" s="1">
        <f t="shared" si="108"/>
        <v>31.634144696368008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17.248921061297569</v>
      </c>
      <c r="G181" s="1">
        <f t="shared" si="109"/>
        <v>13.338232582210509</v>
      </c>
      <c r="H181" s="1">
        <f t="shared" si="109"/>
        <v>14.271927122876228</v>
      </c>
      <c r="I181" s="1">
        <f t="shared" si="109"/>
        <v>12.794936898924883</v>
      </c>
      <c r="J181" s="1">
        <f t="shared" si="109"/>
        <v>13.700463711776866</v>
      </c>
      <c r="K181" s="1">
        <f t="shared" si="109"/>
        <v>10.802127962529468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9.2623975873413911E-3</v>
      </c>
      <c r="G182" s="1">
        <f t="shared" ref="G182:K182" si="110">G183</f>
        <v>1.5091219678133036E-4</v>
      </c>
      <c r="H182" s="1">
        <f t="shared" si="110"/>
        <v>1.8636338287725909E-3</v>
      </c>
      <c r="I182" s="1">
        <f t="shared" si="110"/>
        <v>4.393544597583446E-4</v>
      </c>
      <c r="J182" s="1">
        <f t="shared" si="110"/>
        <v>6.0809975506849901E-4</v>
      </c>
      <c r="K182" s="1">
        <f t="shared" si="110"/>
        <v>5.3471236372092189E-6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9.2623975873413911E-3</v>
      </c>
      <c r="G183" s="1">
        <f>'[1]Electricity and CHPs'!C$94</f>
        <v>1.5091219678133036E-4</v>
      </c>
      <c r="H183" s="1">
        <f>'[1]Electricity and CHPs'!D$94</f>
        <v>1.8636338287725909E-3</v>
      </c>
      <c r="I183" s="1">
        <f>'[1]Electricity and CHPs'!E$94</f>
        <v>4.393544597583446E-4</v>
      </c>
      <c r="J183" s="1">
        <f>'[1]Electricity and CHPs'!F$94</f>
        <v>6.0809975506849901E-4</v>
      </c>
      <c r="K183" s="1">
        <f>'[1]Electricity and CHPs'!G$94</f>
        <v>5.3471236372092189E-6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9.2623975873413911E-3</v>
      </c>
      <c r="G184" s="1">
        <f t="shared" ref="G184:K184" si="111">G183-G185</f>
        <v>1.5091219678133036E-4</v>
      </c>
      <c r="H184" s="1">
        <f t="shared" si="111"/>
        <v>1.8636338287725909E-3</v>
      </c>
      <c r="I184" s="1">
        <f t="shared" si="111"/>
        <v>4.393544597583446E-4</v>
      </c>
      <c r="J184" s="1">
        <f t="shared" si="111"/>
        <v>6.0809975506849901E-4</v>
      </c>
      <c r="K184" s="1">
        <f t="shared" si="111"/>
        <v>5.3471236372092189E-6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1.8035517279145519</v>
      </c>
      <c r="G186" s="1">
        <f t="shared" ref="G186:K186" si="113">SUM(G187:G188)</f>
        <v>3.581381062080406E-4</v>
      </c>
      <c r="H186" s="1">
        <f t="shared" si="113"/>
        <v>5.7858215233272739E-3</v>
      </c>
      <c r="I186" s="1">
        <f t="shared" si="113"/>
        <v>1.2925755630790636E-2</v>
      </c>
      <c r="J186" s="1">
        <f t="shared" si="113"/>
        <v>0.16883487840642214</v>
      </c>
      <c r="K186" s="1">
        <f t="shared" si="113"/>
        <v>4.0144819959529843E-2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1.8035517279145519</v>
      </c>
      <c r="G187" s="1">
        <f>'[1]Electricity and CHPs'!C$91</f>
        <v>3.581381062080406E-4</v>
      </c>
      <c r="H187" s="1">
        <f>'[1]Electricity and CHPs'!D$91</f>
        <v>5.7858215233272739E-3</v>
      </c>
      <c r="I187" s="1">
        <f>'[1]Electricity and CHPs'!E$91</f>
        <v>1.2925755630790636E-2</v>
      </c>
      <c r="J187" s="1">
        <f>'[1]Electricity and CHPs'!F$91</f>
        <v>8.5011877629262225E-2</v>
      </c>
      <c r="K187" s="1">
        <f>'[1]Electricity and CHPs'!G$91</f>
        <v>3.2718059518032597E-4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8.3823000777159901E-2</v>
      </c>
      <c r="K188" s="1">
        <f>'[1]Electricity and CHPs'!G$95</f>
        <v>3.9817639364349518E-2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1.7571423290123369</v>
      </c>
      <c r="G189" s="1">
        <f t="shared" ref="G189:K189" si="114">SUM(G190:G191)</f>
        <v>3.3194519747072759E-4</v>
      </c>
      <c r="H189" s="1">
        <f t="shared" si="114"/>
        <v>5.162185107934569E-3</v>
      </c>
      <c r="I189" s="1">
        <f t="shared" si="114"/>
        <v>1.290205797492071E-2</v>
      </c>
      <c r="J189" s="1">
        <f t="shared" si="114"/>
        <v>0.16828196091484204</v>
      </c>
      <c r="K189" s="1">
        <f t="shared" si="114"/>
        <v>3.7939645970801787E-2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1.7571423290123369</v>
      </c>
      <c r="G190" s="1">
        <f t="shared" ref="G190:K190" si="115">G187-G193</f>
        <v>3.3194519747072759E-4</v>
      </c>
      <c r="H190" s="1">
        <f t="shared" si="115"/>
        <v>5.162185107934569E-3</v>
      </c>
      <c r="I190" s="1">
        <f t="shared" si="115"/>
        <v>1.290205797492071E-2</v>
      </c>
      <c r="J190" s="1">
        <f t="shared" si="115"/>
        <v>8.4733472156548625E-2</v>
      </c>
      <c r="K190" s="1">
        <f t="shared" si="115"/>
        <v>3.0920841000586124E-4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8.3548488758293432E-2</v>
      </c>
      <c r="K191" s="1">
        <f t="shared" si="116"/>
        <v>3.7630437560795926E-2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4.6409398902214946E-2</v>
      </c>
      <c r="G192" s="1">
        <f t="shared" ref="G192:K192" si="117">SUM(G193:G194)</f>
        <v>2.6192908737313032E-5</v>
      </c>
      <c r="H192" s="1">
        <f t="shared" si="117"/>
        <v>6.2363641539270461E-4</v>
      </c>
      <c r="I192" s="1">
        <f t="shared" si="117"/>
        <v>2.3697655869926491E-5</v>
      </c>
      <c r="J192" s="1">
        <f t="shared" si="117"/>
        <v>5.5291749158005801E-4</v>
      </c>
      <c r="K192" s="1">
        <f t="shared" si="117"/>
        <v>2.2051739887280551E-3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4.6409398902214946E-2</v>
      </c>
      <c r="G193" s="1">
        <f t="shared" si="118"/>
        <v>2.6192908737313032E-5</v>
      </c>
      <c r="H193" s="1">
        <f t="shared" si="118"/>
        <v>6.2363641539270461E-4</v>
      </c>
      <c r="I193" s="1">
        <f t="shared" si="118"/>
        <v>2.3697655869926491E-5</v>
      </c>
      <c r="J193" s="1">
        <f t="shared" si="118"/>
        <v>2.7840547271359642E-4</v>
      </c>
      <c r="K193" s="1">
        <f t="shared" si="118"/>
        <v>1.7972185174464738E-5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2.7451201886646159E-4</v>
      </c>
      <c r="K194" s="1">
        <f t="shared" si="118"/>
        <v>2.1872018035535901E-3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14.159846094823658</v>
      </c>
      <c r="G195" s="1">
        <f t="shared" ref="G195:K195" si="119">SUM(G196:G197)</f>
        <v>13.051657062667731</v>
      </c>
      <c r="H195" s="1">
        <f t="shared" si="119"/>
        <v>13.17829444875858</v>
      </c>
      <c r="I195" s="1">
        <f t="shared" si="119"/>
        <v>12.779643752529745</v>
      </c>
      <c r="J195" s="1">
        <f t="shared" si="119"/>
        <v>11.966768381353612</v>
      </c>
      <c r="K195" s="1">
        <f t="shared" si="119"/>
        <v>10.757752899425215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14.159846094823658</v>
      </c>
      <c r="G196" s="1">
        <f>'[1]Electricity and CHPs'!C$93-G197</f>
        <v>13.051657062667731</v>
      </c>
      <c r="H196" s="1">
        <f>'[1]Electricity and CHPs'!D$93-H197</f>
        <v>13.17829444875858</v>
      </c>
      <c r="I196" s="1">
        <f>'[1]Electricity and CHPs'!E$93-I197</f>
        <v>12.779643752529745</v>
      </c>
      <c r="J196" s="1">
        <f>'[1]Electricity and CHPs'!F$93-J197</f>
        <v>6.918036804958799</v>
      </c>
      <c r="K196" s="1">
        <f>'[1]Electricity and CHPs'!G$93-K197</f>
        <v>4.4515996189366245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5.0487315763948128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6.3061532804885907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7.0799230474118291</v>
      </c>
      <c r="G198" s="1">
        <f t="shared" ref="G198:K198" si="120">SUM(G199:G200)</f>
        <v>6.5258285313338655</v>
      </c>
      <c r="H198" s="1">
        <f t="shared" si="120"/>
        <v>6.589147224379289</v>
      </c>
      <c r="I198" s="1">
        <f t="shared" si="120"/>
        <v>6.3898218762648726</v>
      </c>
      <c r="J198" s="1">
        <f t="shared" si="120"/>
        <v>5.9833841906768059</v>
      </c>
      <c r="K198" s="1">
        <f t="shared" si="120"/>
        <v>5.3788764497126076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7.0799230474118291</v>
      </c>
      <c r="G199" s="1">
        <f t="shared" si="121"/>
        <v>6.5258285313338655</v>
      </c>
      <c r="H199" s="1">
        <f t="shared" si="121"/>
        <v>6.589147224379289</v>
      </c>
      <c r="I199" s="1">
        <f t="shared" si="121"/>
        <v>6.3898218762648726</v>
      </c>
      <c r="J199" s="1">
        <f t="shared" si="121"/>
        <v>3.4590184024793995</v>
      </c>
      <c r="K199" s="1">
        <f t="shared" si="121"/>
        <v>2.2257998094683122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2.5243657881974064</v>
      </c>
      <c r="K200" s="1">
        <f t="shared" si="122"/>
        <v>3.1530766402442953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7.0799230474118291</v>
      </c>
      <c r="G201" s="1">
        <f t="shared" ref="G201:K201" si="123">SUM(G202:G203)</f>
        <v>6.5258285313338655</v>
      </c>
      <c r="H201" s="1">
        <f t="shared" si="123"/>
        <v>6.5891472243792908</v>
      </c>
      <c r="I201" s="1">
        <f t="shared" si="123"/>
        <v>6.3898218762648726</v>
      </c>
      <c r="J201" s="1">
        <f t="shared" si="123"/>
        <v>5.9833841906768059</v>
      </c>
      <c r="K201" s="1">
        <f t="shared" si="123"/>
        <v>5.3788764497126076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7.0799230474118291</v>
      </c>
      <c r="G202" s="1">
        <f t="shared" si="124"/>
        <v>6.5258285313338655</v>
      </c>
      <c r="H202" s="1">
        <f t="shared" si="124"/>
        <v>6.5891472243792908</v>
      </c>
      <c r="I202" s="1">
        <f t="shared" si="124"/>
        <v>6.3898218762648726</v>
      </c>
      <c r="J202" s="1">
        <f t="shared" si="124"/>
        <v>3.4590184024793995</v>
      </c>
      <c r="K202" s="1">
        <f t="shared" si="124"/>
        <v>2.2257998094683122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2.5243657881974064</v>
      </c>
      <c r="K203" s="1">
        <f t="shared" si="124"/>
        <v>3.1530766402442953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1.2762608409720182</v>
      </c>
      <c r="G204" s="1">
        <f t="shared" ref="G204:K204" si="125">G205</f>
        <v>0.28606646923978862</v>
      </c>
      <c r="H204" s="1">
        <f t="shared" si="125"/>
        <v>1.0859832187655492</v>
      </c>
      <c r="I204" s="1">
        <f t="shared" si="125"/>
        <v>1.9280363045897553E-3</v>
      </c>
      <c r="J204" s="1">
        <f t="shared" si="125"/>
        <v>1.5604541196429269</v>
      </c>
      <c r="K204" s="1">
        <f t="shared" si="125"/>
        <v>2.5260515759227027E-4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1.2762608409720182</v>
      </c>
      <c r="G205" s="1">
        <f>'[1]Electricity and CHPs'!C$92</f>
        <v>0.28606646923978862</v>
      </c>
      <c r="H205" s="1">
        <f>'[1]Electricity and CHPs'!D$92</f>
        <v>1.0859832187655492</v>
      </c>
      <c r="I205" s="1">
        <f>'[1]Electricity and CHPs'!E$92</f>
        <v>1.9280363045897553E-3</v>
      </c>
      <c r="J205" s="1">
        <f>'[1]Electricity and CHPs'!F$92</f>
        <v>1.5604541196429269</v>
      </c>
      <c r="K205" s="1">
        <f>'[1]Electricity and CHPs'!G$92</f>
        <v>2.5260515759227027E-4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3.7982326188371542E-3</v>
      </c>
      <c r="K206" s="1">
        <f t="shared" si="126"/>
        <v>3.9722908634932915E-3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3.7982326188371542E-3</v>
      </c>
      <c r="K207" s="1">
        <f>'[1]Electricity and CHPs'!G$96</f>
        <v>3.9722908634932915E-3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5.8089855403209185</v>
      </c>
      <c r="G208" s="1">
        <f t="shared" ref="G208:K208" si="127">SUM(G209,G215,G217,G223,G225,G227,G229)</f>
        <v>12.206868117576288</v>
      </c>
      <c r="H208" s="1">
        <f t="shared" si="127"/>
        <v>11.125571794038681</v>
      </c>
      <c r="I208" s="1">
        <f t="shared" si="127"/>
        <v>15.866517861696735</v>
      </c>
      <c r="J208" s="1">
        <f t="shared" si="127"/>
        <v>16.252562284076024</v>
      </c>
      <c r="K208" s="1">
        <f t="shared" si="127"/>
        <v>20.83201673383854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2.6346731909125891</v>
      </c>
      <c r="G209" s="1">
        <f t="shared" ref="G209:K209" si="128">+G210</f>
        <v>1.4433594776546959</v>
      </c>
      <c r="H209" s="1">
        <f t="shared" si="128"/>
        <v>2.2880296952241679</v>
      </c>
      <c r="I209" s="1">
        <f t="shared" si="128"/>
        <v>0.47715006430008677</v>
      </c>
      <c r="J209" s="1">
        <f t="shared" si="128"/>
        <v>1.0344984252877991E-2</v>
      </c>
      <c r="K209" s="1">
        <f t="shared" si="128"/>
        <v>1.0352830783215416E-4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2.6346731909125891</v>
      </c>
      <c r="G210" s="1">
        <f>'[1]Electricity and CHPs'!C$97+G214</f>
        <v>1.4433594776546959</v>
      </c>
      <c r="H210" s="1">
        <f>'[1]Electricity and CHPs'!D$97+H214</f>
        <v>2.2880296952241679</v>
      </c>
      <c r="I210" s="1">
        <f>'[1]Electricity and CHPs'!E$97+I214</f>
        <v>0.47715006430008677</v>
      </c>
      <c r="J210" s="1">
        <f>'[1]Electricity and CHPs'!F$97+J214</f>
        <v>1.0344984252877991E-2</v>
      </c>
      <c r="K210" s="1">
        <f>'[1]Electricity and CHPs'!G$97+K214</f>
        <v>1.0352830783215416E-4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1.7328985692624332</v>
      </c>
      <c r="G211" s="1">
        <f t="shared" ref="G211:K211" si="129">G212</f>
        <v>1.4432603916786111</v>
      </c>
      <c r="H211" s="1">
        <f t="shared" si="129"/>
        <v>2.2875425685186372</v>
      </c>
      <c r="I211" s="1">
        <f t="shared" si="129"/>
        <v>0.47703895332549162</v>
      </c>
      <c r="J211" s="1">
        <f t="shared" si="129"/>
        <v>1.0147998303377016E-2</v>
      </c>
      <c r="K211" s="1">
        <f t="shared" si="129"/>
        <v>4.17884558317736E-5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1.7328985692624332</v>
      </c>
      <c r="G212" s="1">
        <f t="shared" ref="G212:K212" si="130">G210-G214</f>
        <v>1.4432603916786111</v>
      </c>
      <c r="H212" s="1">
        <f t="shared" si="130"/>
        <v>2.2875425685186372</v>
      </c>
      <c r="I212" s="1">
        <f t="shared" si="130"/>
        <v>0.47703895332549162</v>
      </c>
      <c r="J212" s="1">
        <f t="shared" si="130"/>
        <v>1.0147998303377016E-2</v>
      </c>
      <c r="K212" s="1">
        <f t="shared" si="130"/>
        <v>4.17884558317736E-5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0.90177462165015576</v>
      </c>
      <c r="G213" s="1">
        <f t="shared" ref="G213:K213" si="131">G214</f>
        <v>9.908597608483632E-5</v>
      </c>
      <c r="H213" s="1">
        <f t="shared" si="131"/>
        <v>4.8712670553047741E-4</v>
      </c>
      <c r="I213" s="1">
        <f t="shared" si="131"/>
        <v>1.1111097459516106E-4</v>
      </c>
      <c r="J213" s="1">
        <f t="shared" si="131"/>
        <v>1.9698594950097378E-4</v>
      </c>
      <c r="K213" s="1">
        <f t="shared" si="131"/>
        <v>6.1739852000380565E-5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0.90177462165015576</v>
      </c>
      <c r="G214" s="1">
        <f>'[1]Electricity and CHPs'!C$98</f>
        <v>9.908597608483632E-5</v>
      </c>
      <c r="H214" s="1">
        <f>'[1]Electricity and CHPs'!D$98</f>
        <v>4.8712670553047741E-4</v>
      </c>
      <c r="I214" s="1">
        <f>'[1]Electricity and CHPs'!E$98</f>
        <v>1.1111097459516106E-4</v>
      </c>
      <c r="J214" s="1">
        <f>'[1]Electricity and CHPs'!F$98</f>
        <v>1.9698594950097378E-4</v>
      </c>
      <c r="K214" s="1">
        <f>'[1]Electricity and CHPs'!G$98</f>
        <v>6.1739852000380565E-5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1.4500010215895895</v>
      </c>
      <c r="G215" s="1">
        <f t="shared" ref="G215:K215" si="132">+G216</f>
        <v>3.8017788805413724</v>
      </c>
      <c r="H215" s="1">
        <f t="shared" si="132"/>
        <v>3.8016347422239467</v>
      </c>
      <c r="I215" s="1">
        <f t="shared" si="132"/>
        <v>1.0186382153346665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1.4500010215895895</v>
      </c>
      <c r="G216" s="1">
        <f>'[1]Electricity and CHPs'!C$99</f>
        <v>3.8017788805413724</v>
      </c>
      <c r="H216" s="1">
        <f>'[1]Electricity and CHPs'!D$99</f>
        <v>3.8016347422239467</v>
      </c>
      <c r="I216" s="1">
        <f>'[1]Electricity and CHPs'!E$99</f>
        <v>1.0186382153346665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0.18406438258085911</v>
      </c>
      <c r="G217" s="1">
        <f t="shared" ref="G217:K217" si="133">+G218</f>
        <v>1.8413001538665239</v>
      </c>
      <c r="H217" s="1">
        <f t="shared" si="133"/>
        <v>5.0783858785493372E-4</v>
      </c>
      <c r="I217" s="1">
        <f t="shared" si="133"/>
        <v>2.0828328311704264E-4</v>
      </c>
      <c r="J217" s="1">
        <f t="shared" si="133"/>
        <v>1.3269985311514592E-4</v>
      </c>
      <c r="K217" s="1">
        <f t="shared" si="133"/>
        <v>1.1013343965034615E-6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0.18406438258085911</v>
      </c>
      <c r="G218" s="1">
        <f>'[1]Electricity and CHPs'!C$100</f>
        <v>1.8413001538665239</v>
      </c>
      <c r="H218" s="1">
        <f>'[1]Electricity and CHPs'!D$100</f>
        <v>5.0783858785493372E-4</v>
      </c>
      <c r="I218" s="1">
        <f>'[1]Electricity and CHPs'!E$100</f>
        <v>2.0828328311704264E-4</v>
      </c>
      <c r="J218" s="1">
        <f>'[1]Electricity and CHPs'!F$100</f>
        <v>1.3269985311514592E-4</v>
      </c>
      <c r="K218" s="1">
        <f>'[1]Electricity and CHPs'!G$100</f>
        <v>1.1013343965034615E-6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0.18406438258085911</v>
      </c>
      <c r="G219" s="1">
        <f t="shared" ref="G219:K219" si="134">G220</f>
        <v>1.8413001538665239</v>
      </c>
      <c r="H219" s="1">
        <f t="shared" si="134"/>
        <v>5.0783858785493372E-4</v>
      </c>
      <c r="I219" s="1">
        <f t="shared" si="134"/>
        <v>2.0828328311704264E-4</v>
      </c>
      <c r="J219" s="1">
        <f t="shared" si="134"/>
        <v>1.3269985311514592E-4</v>
      </c>
      <c r="K219" s="1">
        <f t="shared" si="134"/>
        <v>1.1013343965034615E-6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0.18406438258085911</v>
      </c>
      <c r="G220" s="1">
        <f t="shared" ref="G220:K220" si="135">G218-G222</f>
        <v>1.8413001538665239</v>
      </c>
      <c r="H220" s="1">
        <f t="shared" si="135"/>
        <v>5.0783858785493372E-4</v>
      </c>
      <c r="I220" s="1">
        <f t="shared" si="135"/>
        <v>2.0828328311704264E-4</v>
      </c>
      <c r="J220" s="1">
        <f t="shared" si="135"/>
        <v>1.3269985311514592E-4</v>
      </c>
      <c r="K220" s="1">
        <f t="shared" si="135"/>
        <v>1.1013343965034615E-6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1.5402469452378811</v>
      </c>
      <c r="G223" s="1">
        <f t="shared" ref="G223:K223" si="137">+G224</f>
        <v>1.3900730952354368</v>
      </c>
      <c r="H223" s="1">
        <f t="shared" si="137"/>
        <v>1.191814230739543</v>
      </c>
      <c r="I223" s="1">
        <f t="shared" si="137"/>
        <v>0.92220350507969417</v>
      </c>
      <c r="J223" s="1">
        <f t="shared" si="137"/>
        <v>0.55215799041030289</v>
      </c>
      <c r="K223" s="1">
        <f t="shared" si="137"/>
        <v>0.33059944017946513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1.5402469452378811</v>
      </c>
      <c r="G224" s="1">
        <f>'[1]Electricity and CHPs'!C$101</f>
        <v>1.3900730952354368</v>
      </c>
      <c r="H224" s="1">
        <f>'[1]Electricity and CHPs'!D$101</f>
        <v>1.191814230739543</v>
      </c>
      <c r="I224" s="1">
        <f>'[1]Electricity and CHPs'!E$101</f>
        <v>0.92220350507969417</v>
      </c>
      <c r="J224" s="1">
        <f>'[1]Electricity and CHPs'!F$101</f>
        <v>0.55215799041030289</v>
      </c>
      <c r="K224" s="1">
        <f>'[1]Electricity and CHPs'!G$101</f>
        <v>0.33059944017946513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0</v>
      </c>
      <c r="K225" s="1">
        <f t="shared" si="138"/>
        <v>0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0</v>
      </c>
      <c r="K226" s="1">
        <f>'[1]Electricity and CHPs'!G$102</f>
        <v>0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3.290632316206712E-5</v>
      </c>
      <c r="K227" s="1">
        <f t="shared" si="139"/>
        <v>2.5856848985467683E-5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3.290632316206712E-5</v>
      </c>
      <c r="K228" s="1">
        <f>'[1]Electricity and CHPs'!G$90</f>
        <v>2.5856848985467683E-5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3.7303565102782592</v>
      </c>
      <c r="H229" s="1">
        <f t="shared" si="140"/>
        <v>3.8435852872631693</v>
      </c>
      <c r="I229" s="1">
        <f t="shared" si="140"/>
        <v>13.44831779369917</v>
      </c>
      <c r="J229" s="1">
        <f t="shared" si="140"/>
        <v>15.689893703236566</v>
      </c>
      <c r="K229" s="1">
        <f t="shared" si="140"/>
        <v>20.501286807167862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3.7303565102782592</v>
      </c>
      <c r="H230" s="1">
        <f>'[1]Electricity and CHPs'!D$123</f>
        <v>3.8435852872631693</v>
      </c>
      <c r="I230" s="1">
        <f>'[1]Electricity and CHPs'!E$123</f>
        <v>13.44831779369917</v>
      </c>
      <c r="J230" s="1">
        <f>'[1]Electricity and CHPs'!F$123</f>
        <v>15.689893703236566</v>
      </c>
      <c r="K230" s="1">
        <f>'[1]Electricity and CHPs'!G$123</f>
        <v>20.501286807167862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6.5449440014227998</v>
      </c>
      <c r="G231" s="1">
        <f t="shared" ref="G231:K231" si="141">SUM(G232,G238,G271,G280,G286)</f>
        <v>8.1902505539704844</v>
      </c>
      <c r="H231" s="1">
        <f t="shared" si="141"/>
        <v>8.3858441120276765</v>
      </c>
      <c r="I231" s="1">
        <f t="shared" si="141"/>
        <v>13.73411676795868</v>
      </c>
      <c r="J231" s="1">
        <f t="shared" si="141"/>
        <v>15.426086825955714</v>
      </c>
      <c r="K231" s="1">
        <f t="shared" si="141"/>
        <v>18.812482984654885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0.92934502706881339</v>
      </c>
      <c r="G232" s="1">
        <f t="shared" ref="G232:K232" si="142">+G233</f>
        <v>2.0721051036245468</v>
      </c>
      <c r="H232" s="1">
        <f t="shared" si="142"/>
        <v>3.3571203030808572E-2</v>
      </c>
      <c r="I232" s="1">
        <f t="shared" si="142"/>
        <v>1.3185791043821833</v>
      </c>
      <c r="J232" s="1">
        <f t="shared" si="142"/>
        <v>1.0121076588732686E-2</v>
      </c>
      <c r="K232" s="1">
        <f t="shared" si="142"/>
        <v>4.5530568532119262E-4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0.92934502706881339</v>
      </c>
      <c r="G233" s="1">
        <f>'[1]Electricity and CHPs'!C$104</f>
        <v>2.0721051036245468</v>
      </c>
      <c r="H233" s="1">
        <f>'[1]Electricity and CHPs'!D$104</f>
        <v>3.3571203030808572E-2</v>
      </c>
      <c r="I233" s="1">
        <f>'[1]Electricity and CHPs'!E$104</f>
        <v>1.3185791043821833</v>
      </c>
      <c r="J233" s="1">
        <f>'[1]Electricity and CHPs'!F$104</f>
        <v>1.0121076588732686E-2</v>
      </c>
      <c r="K233" s="1">
        <f>'[1]Electricity and CHPs'!G$104</f>
        <v>4.5530568532119262E-4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0.92934502706881339</v>
      </c>
      <c r="G234" s="1">
        <f t="shared" ref="G234:K234" si="143">G235</f>
        <v>2.0721051036245468</v>
      </c>
      <c r="H234" s="1">
        <f t="shared" si="143"/>
        <v>3.3571203030808572E-2</v>
      </c>
      <c r="I234" s="1">
        <f t="shared" si="143"/>
        <v>1.3185791043821833</v>
      </c>
      <c r="J234" s="1">
        <f t="shared" si="143"/>
        <v>1.0121076588732686E-2</v>
      </c>
      <c r="K234" s="1">
        <f t="shared" si="143"/>
        <v>4.5530568532119262E-4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0.92934502706881339</v>
      </c>
      <c r="G235" s="1">
        <f t="shared" ref="G235:K235" si="144">G233-G237</f>
        <v>2.0721051036245468</v>
      </c>
      <c r="H235" s="1">
        <f t="shared" si="144"/>
        <v>3.3571203030808572E-2</v>
      </c>
      <c r="I235" s="1">
        <f t="shared" si="144"/>
        <v>1.3185791043821833</v>
      </c>
      <c r="J235" s="1">
        <f t="shared" si="144"/>
        <v>1.0121076588732686E-2</v>
      </c>
      <c r="K235" s="1">
        <f t="shared" si="144"/>
        <v>4.5530568532119262E-4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3.0211859908527328</v>
      </c>
      <c r="G238" s="1">
        <f t="shared" ref="G238:K238" si="147">SUM(G239:G248)</f>
        <v>2.4426509501873164</v>
      </c>
      <c r="H238" s="1">
        <f t="shared" si="147"/>
        <v>2.443280828568978</v>
      </c>
      <c r="I238" s="1">
        <f t="shared" si="147"/>
        <v>4.5961509272128538</v>
      </c>
      <c r="J238" s="1">
        <f t="shared" si="147"/>
        <v>5.3126656055706976</v>
      </c>
      <c r="K238" s="1">
        <f t="shared" si="147"/>
        <v>4.2313039756762754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0.76739114229191596</v>
      </c>
      <c r="G239" s="1">
        <f>'[1]Electricity and CHPs_IN'!C$39*0.75-G86-G240</f>
        <v>0.10188335776001969</v>
      </c>
      <c r="H239" s="1">
        <f>'[1]Electricity and CHPs_IN'!D$39*0.75-H86-H240</f>
        <v>5.7130621652586797E-2</v>
      </c>
      <c r="I239" s="1">
        <f>'[1]Electricity and CHPs_IN'!E$39*0.75-I86-I240</f>
        <v>4.1161899157471128E-2</v>
      </c>
      <c r="J239" s="1">
        <f>'[1]Electricity and CHPs'!F$103-J240</f>
        <v>2.4243167036607199E-2</v>
      </c>
      <c r="K239" s="1">
        <f>'[1]Electricity and CHPs'!G$103-K240</f>
        <v>7.8750736132435391E-3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4.7128233710062497E-3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4.5586686185054752E-3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1.0644987372912968E-4</v>
      </c>
      <c r="J241" s="1">
        <f>'[1]Electricity and CHPs'!F$107</f>
        <v>6.7033883637661394E-4</v>
      </c>
      <c r="K241" s="1">
        <f>'[1]Electricity and CHPs'!G$107</f>
        <v>9.5881446563423879E-5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3.4044432196510946E-2</v>
      </c>
      <c r="G242" s="1">
        <f>'[1]Electricity and CHPs'!C$109</f>
        <v>6.7954010913414964E-3</v>
      </c>
      <c r="H242" s="1">
        <f>'[1]Electricity and CHPs'!D$109</f>
        <v>2.2471016609521444E-2</v>
      </c>
      <c r="I242" s="1">
        <f>'[1]Electricity and CHPs'!E$109</f>
        <v>2.0687169166171887E-2</v>
      </c>
      <c r="J242" s="1">
        <f>'[1]Electricity and CHPs'!F$109</f>
        <v>7.00281423357592E-2</v>
      </c>
      <c r="K242" s="1">
        <f>'[1]Electricity and CHPs'!G$109</f>
        <v>0.15679075040018114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0.10286345905773089</v>
      </c>
      <c r="G244" s="1">
        <f>'[1]Electricity and CHPs'!C$112</f>
        <v>5.4027851745777284E-3</v>
      </c>
      <c r="H244" s="1">
        <f>'[1]Electricity and CHPs'!D$112</f>
        <v>1.9576795371226131E-2</v>
      </c>
      <c r="I244" s="1">
        <f>'[1]Electricity and CHPs'!E$112</f>
        <v>0.52229040838705054</v>
      </c>
      <c r="J244" s="1">
        <f>'[1]Electricity and CHPs'!F$112</f>
        <v>1.434378597936341</v>
      </c>
      <c r="K244" s="1">
        <f>'[1]Electricity and CHPs'!G$112</f>
        <v>1.2917221876202409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1.4243105019280298</v>
      </c>
      <c r="G246" s="1">
        <f>'[1]Electricity and CHPs'!C$115</f>
        <v>1.5783603662764829</v>
      </c>
      <c r="H246" s="1">
        <f>'[1]Electricity and CHPs'!D$115</f>
        <v>1.6888264269348063</v>
      </c>
      <c r="I246" s="1">
        <f>'[1]Electricity and CHPs'!E$115</f>
        <v>1.507749195453296</v>
      </c>
      <c r="J246" s="1">
        <f>'[1]Electricity and CHPs'!F$115</f>
        <v>1.1455927318854926</v>
      </c>
      <c r="K246" s="1">
        <f>'[1]Electricity and CHPs'!G$115</f>
        <v>2.7630742927234437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0.69257645537854495</v>
      </c>
      <c r="G247" s="1">
        <f>'[1]Electricity and CHPs'!C$116</f>
        <v>0.75020903988489462</v>
      </c>
      <c r="H247" s="1">
        <f>'[1]Electricity and CHPs'!D$116</f>
        <v>0.65527596800083732</v>
      </c>
      <c r="I247" s="1">
        <f>'[1]Electricity and CHPs'!E$116</f>
        <v>2.5040716780192787</v>
      </c>
      <c r="J247" s="1">
        <f>'[1]Electricity and CHPs'!F$116</f>
        <v>2.6326688843869759</v>
      </c>
      <c r="K247" s="1">
        <f>'[1]Electricity and CHPs'!G$116</f>
        <v>7.0942918147551166E-3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8.4127155856332332E-5</v>
      </c>
      <c r="J248" s="1">
        <f>'[1]Electricity and CHPs'!F$118</f>
        <v>3.7091978213900709E-4</v>
      </c>
      <c r="K248" s="1">
        <f>'[1]Electricity and CHPs'!G$118</f>
        <v>9.282943934228189E-5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1.5557843295109555</v>
      </c>
      <c r="G249" s="1">
        <f t="shared" ref="G249:K249" si="148">SUM(G250:G259)</f>
        <v>0.80107953768459084</v>
      </c>
      <c r="H249" s="1">
        <f t="shared" si="148"/>
        <v>0.67313401580557342</v>
      </c>
      <c r="I249" s="1">
        <f t="shared" si="148"/>
        <v>3.0827395574528595</v>
      </c>
      <c r="J249" s="1">
        <f t="shared" si="148"/>
        <v>4.1534261230712533</v>
      </c>
      <c r="K249" s="1">
        <f t="shared" si="148"/>
        <v>1.3875791305381004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0.74764446073827262</v>
      </c>
      <c r="G250" s="1">
        <f t="shared" si="149"/>
        <v>9.4431982311831503E-2</v>
      </c>
      <c r="H250" s="1">
        <f t="shared" si="149"/>
        <v>5.097268263685184E-2</v>
      </c>
      <c r="I250" s="1">
        <f t="shared" si="149"/>
        <v>4.1086434283381851E-2</v>
      </c>
      <c r="J250" s="1">
        <f t="shared" si="149"/>
        <v>2.4163773067586356E-2</v>
      </c>
      <c r="K250" s="1">
        <f t="shared" si="149"/>
        <v>7.442492086940769E-3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4.6973893416092909E-3</v>
      </c>
      <c r="K251" s="1">
        <f t="shared" si="149"/>
        <v>4.308258790515382E-3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1.0625471202662767E-4</v>
      </c>
      <c r="J252" s="1">
        <f t="shared" si="149"/>
        <v>6.6814354313260882E-4</v>
      </c>
      <c r="K252" s="1">
        <f t="shared" si="149"/>
        <v>9.0614633256590513E-5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3.3168393206470879E-2</v>
      </c>
      <c r="G253" s="1">
        <f t="shared" ref="G253:K253" si="150">G242-G264</f>
        <v>6.2984103563886763E-3</v>
      </c>
      <c r="H253" s="1">
        <f t="shared" si="150"/>
        <v>2.0048932867032798E-2</v>
      </c>
      <c r="I253" s="1">
        <f t="shared" si="150"/>
        <v>2.0649241989624072E-2</v>
      </c>
      <c r="J253" s="1">
        <f t="shared" si="150"/>
        <v>6.9798807110918445E-2</v>
      </c>
      <c r="K253" s="1">
        <f t="shared" si="150"/>
        <v>0.14817816016303012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0.10021655338267611</v>
      </c>
      <c r="G255" s="1">
        <f t="shared" si="152"/>
        <v>5.0076452647162036E-3</v>
      </c>
      <c r="H255" s="1">
        <f t="shared" si="152"/>
        <v>1.7466671088794586E-2</v>
      </c>
      <c r="I255" s="1">
        <f t="shared" si="152"/>
        <v>0.52133285830520959</v>
      </c>
      <c r="J255" s="1">
        <f t="shared" si="152"/>
        <v>1.4296811502061515</v>
      </c>
      <c r="K255" s="1">
        <f t="shared" si="152"/>
        <v>1.2207672755873906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0.67475492218353594</v>
      </c>
      <c r="G258" s="1">
        <f t="shared" si="155"/>
        <v>0.69534149975165449</v>
      </c>
      <c r="H258" s="1">
        <f t="shared" si="155"/>
        <v>0.58464572921289415</v>
      </c>
      <c r="I258" s="1">
        <f t="shared" si="155"/>
        <v>2.4994807952427256</v>
      </c>
      <c r="J258" s="1">
        <f t="shared" si="155"/>
        <v>2.6240471547452366</v>
      </c>
      <c r="K258" s="1">
        <f t="shared" si="155"/>
        <v>6.7045990027281791E-3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8.3972919891662695E-5</v>
      </c>
      <c r="J259" s="1">
        <f t="shared" si="156"/>
        <v>3.6970505661870301E-4</v>
      </c>
      <c r="K259" s="1">
        <f t="shared" si="156"/>
        <v>8.7730274238734967E-5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1.4654016613417769</v>
      </c>
      <c r="G260" s="1">
        <f t="shared" ref="G260:K260" si="157">SUM(G261:G270)</f>
        <v>1.6415714125027256</v>
      </c>
      <c r="H260" s="1">
        <f t="shared" si="157"/>
        <v>1.7701468127634046</v>
      </c>
      <c r="I260" s="1">
        <f t="shared" si="157"/>
        <v>1.5134113697599942</v>
      </c>
      <c r="J260" s="1">
        <f t="shared" si="157"/>
        <v>1.1592394824994445</v>
      </c>
      <c r="K260" s="1">
        <f t="shared" si="157"/>
        <v>2.8437248451381754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1.9746681553643376E-2</v>
      </c>
      <c r="G261" s="1">
        <f t="shared" si="158"/>
        <v>7.4513754481881937E-3</v>
      </c>
      <c r="H261" s="1">
        <f t="shared" si="158"/>
        <v>6.1579390157349536E-3</v>
      </c>
      <c r="I261" s="1">
        <f t="shared" si="158"/>
        <v>7.5464874089276187E-5</v>
      </c>
      <c r="J261" s="1">
        <f t="shared" si="158"/>
        <v>7.9393969020842575E-5</v>
      </c>
      <c r="K261" s="1">
        <f t="shared" si="158"/>
        <v>4.3258152630276962E-4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1.543402939695859E-5</v>
      </c>
      <c r="K262" s="1">
        <f t="shared" si="158"/>
        <v>2.5040982799009326E-4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1.9516170250201008E-7</v>
      </c>
      <c r="J263" s="1">
        <f t="shared" si="158"/>
        <v>2.1952932440051669E-6</v>
      </c>
      <c r="K263" s="1">
        <f t="shared" si="158"/>
        <v>5.2668133068333609E-6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8.7603899004006945E-4</v>
      </c>
      <c r="G264" s="1">
        <f t="shared" si="158"/>
        <v>4.9699073495281995E-4</v>
      </c>
      <c r="H264" s="1">
        <f t="shared" si="158"/>
        <v>2.4220837424886454E-3</v>
      </c>
      <c r="I264" s="1">
        <f t="shared" si="158"/>
        <v>3.7927176547813855E-5</v>
      </c>
      <c r="J264" s="1">
        <f t="shared" si="158"/>
        <v>2.2933522484076027E-4</v>
      </c>
      <c r="K264" s="1">
        <f t="shared" si="158"/>
        <v>8.6125902371510243E-3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2.6469056750547835E-3</v>
      </c>
      <c r="G266" s="1">
        <f t="shared" si="158"/>
        <v>3.9513990986152464E-4</v>
      </c>
      <c r="H266" s="1">
        <f t="shared" si="158"/>
        <v>2.1101242824315453E-3</v>
      </c>
      <c r="I266" s="1">
        <f t="shared" si="158"/>
        <v>9.5755008184094986E-4</v>
      </c>
      <c r="J266" s="1">
        <f t="shared" si="158"/>
        <v>4.6974477301895846E-3</v>
      </c>
      <c r="K266" s="1">
        <f t="shared" si="158"/>
        <v>7.0954912032850356E-2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1.4243105019280298</v>
      </c>
      <c r="G268" s="1">
        <f t="shared" si="158"/>
        <v>1.5783603662764829</v>
      </c>
      <c r="H268" s="1">
        <f t="shared" si="158"/>
        <v>1.6888264269348063</v>
      </c>
      <c r="I268" s="1">
        <f t="shared" si="158"/>
        <v>1.507749195453296</v>
      </c>
      <c r="J268" s="1">
        <f t="shared" si="158"/>
        <v>1.1455927318854926</v>
      </c>
      <c r="K268" s="1">
        <f t="shared" si="158"/>
        <v>2.7630742927234437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1.7821533195008964E-2</v>
      </c>
      <c r="G269" s="1">
        <f t="shared" si="158"/>
        <v>5.4867540133240113E-2</v>
      </c>
      <c r="H269" s="1">
        <f t="shared" si="158"/>
        <v>7.0630238787943223E-2</v>
      </c>
      <c r="I269" s="1">
        <f t="shared" si="158"/>
        <v>4.5908827765530425E-3</v>
      </c>
      <c r="J269" s="1">
        <f t="shared" si="158"/>
        <v>8.6217296417393958E-3</v>
      </c>
      <c r="K269" s="1">
        <f t="shared" si="158"/>
        <v>3.8969281202693795E-4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1.5423596466964078E-7</v>
      </c>
      <c r="J270" s="1">
        <f t="shared" si="158"/>
        <v>1.2147255203041045E-6</v>
      </c>
      <c r="K270" s="1">
        <f t="shared" si="158"/>
        <v>5.0991651035469279E-6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1.9347967201681122</v>
      </c>
      <c r="G271" s="1">
        <f t="shared" ref="G271:K271" si="159">SUM(G272:G273)</f>
        <v>1.858778442586895</v>
      </c>
      <c r="H271" s="1">
        <f t="shared" si="159"/>
        <v>2.5502995389491865</v>
      </c>
      <c r="I271" s="1">
        <f t="shared" si="159"/>
        <v>2.2433421554659594</v>
      </c>
      <c r="J271" s="1">
        <f t="shared" si="159"/>
        <v>1.5196608013245547</v>
      </c>
      <c r="K271" s="1">
        <f t="shared" si="159"/>
        <v>2.0114703049920108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1.9347967201681122</v>
      </c>
      <c r="G272" s="1">
        <f>'[1]Electricity and CHPs'!C$106-G273</f>
        <v>1.858778442586895</v>
      </c>
      <c r="H272" s="1">
        <f>'[1]Electricity and CHPs'!D$106-H273</f>
        <v>2.5502995389491865</v>
      </c>
      <c r="I272" s="1">
        <f>'[1]Electricity and CHPs'!E$106-I273</f>
        <v>2.2433421554659594</v>
      </c>
      <c r="J272" s="1">
        <f>'[1]Electricity and CHPs'!F$106-J273</f>
        <v>0.26612354673812333</v>
      </c>
      <c r="K272" s="1">
        <f>'[1]Electricity and CHPs'!G$106-K273</f>
        <v>7.028753166160584E-5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1.2535372545864314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2.0114000174603492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1.9347967201681122</v>
      </c>
      <c r="G277" s="1">
        <f t="shared" ref="G277:K277" si="161">SUM(G278:G279)</f>
        <v>1.858778442586895</v>
      </c>
      <c r="H277" s="1">
        <f t="shared" si="161"/>
        <v>2.5502995389491865</v>
      </c>
      <c r="I277" s="1">
        <f t="shared" si="161"/>
        <v>2.2433421554659594</v>
      </c>
      <c r="J277" s="1">
        <f t="shared" si="161"/>
        <v>1.5196608013245547</v>
      </c>
      <c r="K277" s="1">
        <f t="shared" si="161"/>
        <v>2.0114703049920108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1.9347967201681122</v>
      </c>
      <c r="G278" s="1">
        <f t="shared" ref="G278:K278" si="162">G272</f>
        <v>1.858778442586895</v>
      </c>
      <c r="H278" s="1">
        <f t="shared" si="162"/>
        <v>2.5502995389491865</v>
      </c>
      <c r="I278" s="1">
        <f t="shared" si="162"/>
        <v>2.2433421554659594</v>
      </c>
      <c r="J278" s="1">
        <f t="shared" si="162"/>
        <v>0.26612354673812333</v>
      </c>
      <c r="K278" s="1">
        <f t="shared" si="162"/>
        <v>7.028753166160584E-5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1.2535372545864314</v>
      </c>
      <c r="K279" s="1">
        <f t="shared" si="163"/>
        <v>2.0114000174603492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0.65961626333314094</v>
      </c>
      <c r="G280" s="1">
        <f t="shared" ref="G280:K280" si="164">SUM(G281:G285)</f>
        <v>1.8167160575717249</v>
      </c>
      <c r="H280" s="1">
        <f t="shared" si="164"/>
        <v>3.3586925414787028</v>
      </c>
      <c r="I280" s="1">
        <f t="shared" si="164"/>
        <v>5.5756442855015429</v>
      </c>
      <c r="J280" s="1">
        <f t="shared" si="164"/>
        <v>8.3497874905411837</v>
      </c>
      <c r="K280" s="1">
        <f t="shared" si="164"/>
        <v>12.45374457584604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0.65960098242045495</v>
      </c>
      <c r="G281" s="1">
        <f>'[1]Electricity and CHPs'!C$105-G282</f>
        <v>1.8166959679758388</v>
      </c>
      <c r="H281" s="1">
        <f>'[1]Electricity and CHPs'!D$105-H282</f>
        <v>3.3586716714653511</v>
      </c>
      <c r="I281" s="1">
        <f>'[1]Electricity and CHPs'!E$105-I282</f>
        <v>5.5704163513271245</v>
      </c>
      <c r="J281" s="1">
        <f>'[1]Electricity and CHPs'!F$105-J282</f>
        <v>7.9544178315445109</v>
      </c>
      <c r="K281" s="1">
        <f>'[1]Electricity and CHPs'!G$105-K282</f>
        <v>3.3699003135545524E-4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0.38606543668451837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12.450780750079749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7.6404558635098431E-6</v>
      </c>
      <c r="G283" s="1">
        <f>'[1]Electricity and CHPs'!C$110</f>
        <v>1.004479751329349E-5</v>
      </c>
      <c r="H283" s="1">
        <f>'[1]Electricity and CHPs'!D$110</f>
        <v>1.0435005742714963E-5</v>
      </c>
      <c r="I283" s="1">
        <f>'[1]Electricity and CHPs'!E$110</f>
        <v>1.4661928940391334E-3</v>
      </c>
      <c r="J283" s="1">
        <f>'[1]Electricity and CHPs'!F$110</f>
        <v>2.7206443174800474E-3</v>
      </c>
      <c r="K283" s="1">
        <f>'[1]Electricity and CHPs'!G$110</f>
        <v>9.8111566720633257E-4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7.6404568224894921E-6</v>
      </c>
      <c r="G284" s="1">
        <f>'[1]Electricity and CHPs'!C$113</f>
        <v>1.0044798372769209E-5</v>
      </c>
      <c r="H284" s="1">
        <f>'[1]Electricity and CHPs'!D$113</f>
        <v>1.0435007609143564E-5</v>
      </c>
      <c r="I284" s="1">
        <f>'[1]Electricity and CHPs'!E$113</f>
        <v>2.8516726451735452E-3</v>
      </c>
      <c r="J284" s="1">
        <f>'[1]Electricity and CHPs'!F$113</f>
        <v>5.2968761982488954E-3</v>
      </c>
      <c r="K284" s="1">
        <f>'[1]Electricity and CHPs'!G$113</f>
        <v>1.4282466642567603E-3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9.1006863520526305E-4</v>
      </c>
      <c r="J285" s="1">
        <f>'[1]Electricity and CHPs'!F$117</f>
        <v>1.2867017964257529E-3</v>
      </c>
      <c r="K285" s="1">
        <f>'[1]Electricity and CHPs'!G$117</f>
        <v>2.1747340347185687E-4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4.002953961403595E-4</v>
      </c>
      <c r="J286" s="1">
        <f t="shared" si="165"/>
        <v>0.23385185193054547</v>
      </c>
      <c r="K286" s="1">
        <f t="shared" si="165"/>
        <v>0.11550882245524047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2.3828654821512097E-4</v>
      </c>
      <c r="J287" s="1">
        <f>'[1]Electricity and CHPs'!F$108</f>
        <v>0.23347845243482768</v>
      </c>
      <c r="K287" s="1">
        <f>'[1]Electricity and CHPs'!G$108</f>
        <v>0.11524856001362713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1.6200884792523854E-4</v>
      </c>
      <c r="J288" s="1">
        <f>'[1]Electricity and CHPs'!F$119</f>
        <v>3.733994957178079E-4</v>
      </c>
      <c r="K288" s="1">
        <f>'[1]Electricity and CHPs'!G$119</f>
        <v>2.6026244161333627E-4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437.63913473368763</v>
      </c>
      <c r="G289" s="3">
        <f t="shared" ref="G289" si="166">SUM(G290,G292,G300,G308,G356,G377,G385,G387,G395,G399,G393)</f>
        <v>419.59565444898095</v>
      </c>
      <c r="H289" s="3">
        <f t="shared" ref="H289" si="167">SUM(H290,H292,H300,H308,H356,H377,H385,H387,H395,H399,H393)</f>
        <v>401.57616138440164</v>
      </c>
      <c r="I289" s="3">
        <f t="shared" ref="I289" si="168">SUM(I290,I292,I300,I308,I356,I377,I385,I387,I395,I399,I393)</f>
        <v>430.22188834213864</v>
      </c>
      <c r="J289" s="3">
        <f t="shared" ref="J289" si="169">SUM(J290,J292,J300,J308,J356,J377,J385,J387,J395,J399,J393)</f>
        <v>374.32310506319448</v>
      </c>
      <c r="K289" s="3">
        <f t="shared" ref="K289" si="170">SUM(K290,K292,K300,K308,K356,K377,K385,K387,K395,K399,K393)</f>
        <v>360.57372568901849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250.94818002003373</v>
      </c>
      <c r="G290" s="1">
        <f t="shared" ref="G290:K290" si="171">G291</f>
        <v>253.29989345986644</v>
      </c>
      <c r="H290" s="1">
        <f t="shared" si="171"/>
        <v>199.29928106204429</v>
      </c>
      <c r="I290" s="1">
        <f t="shared" si="171"/>
        <v>206.5207249081779</v>
      </c>
      <c r="J290" s="1">
        <f t="shared" si="171"/>
        <v>98.945501596398756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250.94818002003373</v>
      </c>
      <c r="G291" s="1">
        <f>'[1]Electricity and CHPs_IN'!C$14</f>
        <v>253.29989345986644</v>
      </c>
      <c r="H291" s="1">
        <f>'[1]Electricity and CHPs_IN'!D$14</f>
        <v>199.29928106204429</v>
      </c>
      <c r="I291" s="1">
        <f>'[1]Electricity and CHPs_IN'!E$14</f>
        <v>206.5207249081779</v>
      </c>
      <c r="J291" s="1">
        <f>'[1]Electricity and CHPs_IN'!F$14</f>
        <v>98.945501596398756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149.43048406933079</v>
      </c>
      <c r="G292" s="1">
        <f t="shared" ref="G292:K292" si="173">SUM(G293:G295)</f>
        <v>125.60506766561701</v>
      </c>
      <c r="H292" s="1">
        <f t="shared" si="173"/>
        <v>142.66253272400311</v>
      </c>
      <c r="I292" s="1">
        <f t="shared" si="173"/>
        <v>150.47906166431645</v>
      </c>
      <c r="J292" s="1">
        <f t="shared" si="173"/>
        <v>151.71405700222934</v>
      </c>
      <c r="K292" s="1">
        <f t="shared" si="173"/>
        <v>152.37130664424666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66.745681014239452</v>
      </c>
      <c r="G293" s="1">
        <f>'[1]Electricity and CHPs_IN'!C$15</f>
        <v>49.798802562992414</v>
      </c>
      <c r="H293" s="1">
        <f>'[1]Electricity and CHPs_IN'!D$15</f>
        <v>68.537015146487676</v>
      </c>
      <c r="I293" s="1">
        <f>'[1]Electricity and CHPs_IN'!E$15</f>
        <v>70.235791819814338</v>
      </c>
      <c r="J293" s="1">
        <f>'[1]Electricity and CHPs_IN'!F$15</f>
        <v>72.371281702125003</v>
      </c>
      <c r="K293" s="1">
        <f>'[1]Electricity and CHPs_IN'!G$15</f>
        <v>69.178231613453448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66.632402035146669</v>
      </c>
      <c r="G294" s="1">
        <f>'[1]Electricity and CHPs_IN'!C$16</f>
        <v>55.764005676752618</v>
      </c>
      <c r="H294" s="1">
        <f>'[1]Electricity and CHPs_IN'!D$16</f>
        <v>65.548331957633152</v>
      </c>
      <c r="I294" s="1">
        <f>'[1]Electricity and CHPs_IN'!E$16</f>
        <v>64.463486345420577</v>
      </c>
      <c r="J294" s="1">
        <f>'[1]Electricity and CHPs_IN'!F$16</f>
        <v>62.941924640531639</v>
      </c>
      <c r="K294" s="1">
        <f>'[1]Electricity and CHPs_IN'!G$16</f>
        <v>66.134975699999671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16.052401019944657</v>
      </c>
      <c r="G295" s="1">
        <f>'[1]Electricity and CHPs_IN'!C$13</f>
        <v>20.042259425871972</v>
      </c>
      <c r="H295" s="1">
        <f>'[1]Electricity and CHPs_IN'!D$13</f>
        <v>8.5771856198822682</v>
      </c>
      <c r="I295" s="1">
        <f>'[1]Electricity and CHPs_IN'!E$13</f>
        <v>15.779783499081537</v>
      </c>
      <c r="J295" s="1">
        <f>'[1]Electricity and CHPs_IN'!F$13</f>
        <v>16.400850659572686</v>
      </c>
      <c r="K295" s="1">
        <f>'[1]Electricity and CHPs_IN'!G$13</f>
        <v>17.058099330793539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0.13904301801152633</v>
      </c>
      <c r="G296" s="1">
        <f t="shared" ref="G296:K296" si="174">SUM(G297:G299)</f>
        <v>5.3922972219937013E-2</v>
      </c>
      <c r="H296" s="1">
        <f t="shared" si="174"/>
        <v>5.3811332321204337E-3</v>
      </c>
      <c r="I296" s="1">
        <f t="shared" si="174"/>
        <v>7.55978192144178E-2</v>
      </c>
      <c r="J296" s="1">
        <f t="shared" si="174"/>
        <v>7.5286824987308787E-3</v>
      </c>
      <c r="K296" s="1">
        <f t="shared" si="174"/>
        <v>2.8011006533964513E-4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0.11534017120425509</v>
      </c>
      <c r="G297" s="1">
        <f>'[1]Electricity and CHPs_IN'!C$18</f>
        <v>6.6075783956232601E-4</v>
      </c>
      <c r="H297" s="1">
        <f>'[1]Electricity and CHPs_IN'!D$18</f>
        <v>3.6186649692281202E-3</v>
      </c>
      <c r="I297" s="1">
        <f>'[1]Electricity and CHPs_IN'!E$18</f>
        <v>7.029807191082459E-4</v>
      </c>
      <c r="J297" s="1">
        <f>'[1]Electricity and CHPs_IN'!F$18</f>
        <v>1.8566617510479386E-3</v>
      </c>
      <c r="K297" s="1">
        <f>'[1]Electricity and CHPs_IN'!G$18</f>
        <v>1.4296911168427945E-5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3.0655813682745527E-3</v>
      </c>
      <c r="G298" s="1">
        <f>IFERROR(G70/SUM(G70,G183),0)*'[1]Electricity and CHPs_IN'!C$28</f>
        <v>1.2874994956902597E-4</v>
      </c>
      <c r="H298" s="1">
        <f>IFERROR(H70/SUM(H70,H183),0)*'[1]Electricity and CHPs_IN'!D$28</f>
        <v>6.0961233074445129E-4</v>
      </c>
      <c r="I298" s="1">
        <f>IFERROR(I70/SUM(I70,I183),0)*'[1]Electricity and CHPs_IN'!E$28</f>
        <v>1.5070091151227696E-4</v>
      </c>
      <c r="J298" s="1">
        <f>IFERROR(J70/SUM(J70,J183),0)*'[1]Electricity and CHPs_IN'!F$28</f>
        <v>2.0002182603552393E-4</v>
      </c>
      <c r="K298" s="1">
        <f>IFERROR(K70/SUM(K70,K183),0)*'[1]Electricity and CHPs_IN'!G$28</f>
        <v>0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2.0637265438996685E-2</v>
      </c>
      <c r="G299" s="1">
        <f>IFERROR(G71/SUM(G71,G233),0)*'[1]Electricity and CHPs_IN'!C$41</f>
        <v>5.313346443080566E-2</v>
      </c>
      <c r="H299" s="1">
        <f>IFERROR(H71/SUM(H71,H233),0)*'[1]Electricity and CHPs_IN'!D$41</f>
        <v>1.1528559321478623E-3</v>
      </c>
      <c r="I299" s="1">
        <f>IFERROR(I71/SUM(I71,I233),0)*'[1]Electricity and CHPs_IN'!E$41</f>
        <v>7.4744137583797277E-2</v>
      </c>
      <c r="J299" s="1">
        <f>IFERROR(J71/SUM(J71,J233),0)*'[1]Electricity and CHPs_IN'!F$41</f>
        <v>5.471998921647416E-3</v>
      </c>
      <c r="K299" s="1">
        <f>IFERROR(K71/SUM(K71,K233),0)*'[1]Electricity and CHPs_IN'!G$41</f>
        <v>2.6581315417121719E-4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0.13904301801152633</v>
      </c>
      <c r="G300" s="1">
        <f t="shared" ref="G300:K300" si="175">G296</f>
        <v>5.3922972219937013E-2</v>
      </c>
      <c r="H300" s="1">
        <f t="shared" si="175"/>
        <v>5.3811332321204337E-3</v>
      </c>
      <c r="I300" s="1">
        <f t="shared" si="175"/>
        <v>7.55978192144178E-2</v>
      </c>
      <c r="J300" s="1">
        <f t="shared" si="175"/>
        <v>7.5286824987308787E-3</v>
      </c>
      <c r="K300" s="1">
        <f t="shared" si="175"/>
        <v>2.8011006533964513E-4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0.11534017120425509</v>
      </c>
      <c r="G301" s="1">
        <f t="shared" si="176"/>
        <v>6.6075783956232601E-4</v>
      </c>
      <c r="H301" s="1">
        <f t="shared" si="176"/>
        <v>3.6186649692281202E-3</v>
      </c>
      <c r="I301" s="1">
        <f t="shared" si="176"/>
        <v>7.029807191082459E-4</v>
      </c>
      <c r="J301" s="1">
        <f t="shared" si="176"/>
        <v>1.8566617510479386E-3</v>
      </c>
      <c r="K301" s="1">
        <f t="shared" si="176"/>
        <v>1.4296911168427945E-5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3.0655813682745527E-3</v>
      </c>
      <c r="G302" s="1">
        <f t="shared" si="177"/>
        <v>1.2874994956902597E-4</v>
      </c>
      <c r="H302" s="1">
        <f t="shared" si="177"/>
        <v>6.0961233074445129E-4</v>
      </c>
      <c r="I302" s="1">
        <f t="shared" si="177"/>
        <v>1.5070091151227696E-4</v>
      </c>
      <c r="J302" s="1">
        <f t="shared" si="177"/>
        <v>2.0002182603552393E-4</v>
      </c>
      <c r="K302" s="1">
        <f t="shared" si="177"/>
        <v>0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2.0637265438996685E-2</v>
      </c>
      <c r="G303" s="1">
        <f t="shared" si="178"/>
        <v>5.313346443080566E-2</v>
      </c>
      <c r="H303" s="1">
        <f t="shared" si="178"/>
        <v>1.1528559321478623E-3</v>
      </c>
      <c r="I303" s="1">
        <f t="shared" si="178"/>
        <v>7.4744137583797277E-2</v>
      </c>
      <c r="J303" s="1">
        <f t="shared" si="178"/>
        <v>5.471998921647416E-3</v>
      </c>
      <c r="K303" s="1">
        <f t="shared" si="178"/>
        <v>2.6581315417121719E-4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4.0401824174658003</v>
      </c>
      <c r="G308" s="1">
        <f t="shared" ref="G308:K308" si="179">SUM(G309:G323)</f>
        <v>2.1725529490960556</v>
      </c>
      <c r="H308" s="1">
        <f t="shared" si="179"/>
        <v>2.2212041022520648</v>
      </c>
      <c r="I308" s="1">
        <f t="shared" si="179"/>
        <v>4.147327363347789</v>
      </c>
      <c r="J308" s="1">
        <f t="shared" si="179"/>
        <v>4.8049264270916563</v>
      </c>
      <c r="K308" s="1">
        <f t="shared" si="179"/>
        <v>4.9624677012458793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9.0490406151370224E-3</v>
      </c>
      <c r="K309" s="1">
        <f>'[1]Electricity and CHPs_IN'!G$21</f>
        <v>1.0328094003218325E-3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8.3795515282575816E-4</v>
      </c>
      <c r="H310" s="1">
        <f>'[1]Electricity and CHPs_IN'!D$22</f>
        <v>5.6998503471540254E-3</v>
      </c>
      <c r="I310" s="1">
        <f>'[1]Electricity and CHPs_IN'!E$22</f>
        <v>2.9292677840568903E-3</v>
      </c>
      <c r="J310" s="1">
        <f>'[1]Electricity and CHPs_IN'!F$22</f>
        <v>0.14644029575831213</v>
      </c>
      <c r="K310" s="1">
        <f>'[1]Electricity and CHPs_IN'!G$22</f>
        <v>6.8713269590012021E-4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7.7565037323920781E-3</v>
      </c>
      <c r="K311" s="1">
        <f>'[1]Electricity and CHPs_IN'!G$23</f>
        <v>2.6770812363648356E-2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1.2801791153010686</v>
      </c>
      <c r="G312" s="1">
        <f>IFERROR(G84/SUM(G84+G187),0)*'[1]Electricity and CHPs_IN'!C$24</f>
        <v>3.7711483621866393E-4</v>
      </c>
      <c r="H312" s="1">
        <f>IFERROR(H84/SUM(H84+H187),0)*'[1]Electricity and CHPs_IN'!D$24</f>
        <v>4.0310884029882785E-3</v>
      </c>
      <c r="I312" s="1">
        <f>IFERROR(I84/SUM(I84+I187),0)*'[1]Electricity and CHPs_IN'!E$24</f>
        <v>7.8563470228536422E-3</v>
      </c>
      <c r="J312" s="1">
        <f>IFERROR(J84/SUM(J84+J187),0)*'[1]Electricity and CHPs_IN'!F$24</f>
        <v>5.1835025066548357E-2</v>
      </c>
      <c r="K312" s="1">
        <f>IFERROR(K84/SUM(K84+K187),0)*'[1]Electricity and CHPs_IN'!G$24</f>
        <v>2.2947870503743314E-4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7.2245637386046113E-2</v>
      </c>
      <c r="K313" s="1">
        <f>IFERROR(K85/SUM(K85+K188),0)*'[1]Electricity and CHPs_IN'!G$29</f>
        <v>3.2312955458997351E-2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0.89328272457495839</v>
      </c>
      <c r="G314" s="1">
        <f>G86/SUM(G86,G239)*'[1]Electricity and CHPs_IN'!C$39</f>
        <v>0.11991086115555701</v>
      </c>
      <c r="H314" s="1">
        <f>H86/SUM(H86,H239)*'[1]Electricity and CHPs_IN'!D$39</f>
        <v>6.6153204807533436E-2</v>
      </c>
      <c r="I314" s="1">
        <f>I86/SUM(I86,I239)*'[1]Electricity and CHPs_IN'!E$39</f>
        <v>5.0587112873738516E-2</v>
      </c>
      <c r="J314" s="1">
        <f>J86/SUM(J86,J239)*'[1]Electricity and CHPs_IN'!F$39</f>
        <v>3.4252512426089572E-2</v>
      </c>
      <c r="K314" s="1">
        <f>K86/SUM(K86,K239)*'[1]Electricity and CHPs_IN'!G$39</f>
        <v>1.5606728450266094E-2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6.1290998261253737E-3</v>
      </c>
      <c r="K315" s="1">
        <f>IFERROR(K87/SUM(K87,K240),0)*'[1]Electricity and CHPs_IN'!G$40</f>
        <v>6.0743471010630736E-3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1.5420148634023852E-2</v>
      </c>
      <c r="G317" s="1">
        <f>G89/SUM(G89,G242)*'[1]Electricity and CHPs_IN'!C$48</f>
        <v>2.9982512356743424E-3</v>
      </c>
      <c r="H317" s="1">
        <f>H89/SUM(H89,H242)*'[1]Electricity and CHPs_IN'!D$48</f>
        <v>9.3170279880630587E-3</v>
      </c>
      <c r="I317" s="1">
        <f>I89/SUM(I89,I242)*'[1]Electricity and CHPs_IN'!E$48</f>
        <v>8.9179579975810462E-3</v>
      </c>
      <c r="J317" s="1">
        <f>J89/SUM(J89,J242)*'[1]Electricity and CHPs_IN'!F$48</f>
        <v>3.0217603169233057E-2</v>
      </c>
      <c r="K317" s="1">
        <f>K89/SUM(K89,K242)*'[1]Electricity and CHPs_IN'!G$48</f>
        <v>7.2354781406501464E-2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2.1598978771620534E-4</v>
      </c>
      <c r="J318" s="1">
        <f>IFERROR(J90/SUM(J90,J243),0)*'[1]Electricity and CHPs_IN'!F$49</f>
        <v>6.7874888096212569E-4</v>
      </c>
      <c r="K318" s="1">
        <f>IFERROR(K90/SUM(K90,K243),0)*'[1]Electricity and CHPs_IN'!G$49</f>
        <v>4.6415222990431581E-4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2.1710542726255652E-2</v>
      </c>
      <c r="G319" s="1">
        <f>IFERROR(G91/SUM(G91,G244),0)*'[1]Electricity and CHPs_IN'!C$51</f>
        <v>2.6248754890345356E-3</v>
      </c>
      <c r="H319" s="1">
        <f>IFERROR(H91/SUM(H91,H244),0)*'[1]Electricity and CHPs_IN'!D$51</f>
        <v>8.0641177269412008E-3</v>
      </c>
      <c r="I319" s="1">
        <f>IFERROR(I91/SUM(I91,I244),0)*'[1]Electricity and CHPs_IN'!E$51</f>
        <v>0.26607631867315973</v>
      </c>
      <c r="J319" s="1">
        <f>IFERROR(J91/SUM(J91,J244),0)*'[1]Electricity and CHPs_IN'!F$51</f>
        <v>0.72512713769683368</v>
      </c>
      <c r="K319" s="1">
        <f>IFERROR(K91/SUM(K91,K244),0)*'[1]Electricity and CHPs_IN'!G$51</f>
        <v>0.66798764037253044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9.3778023714556028E-4</v>
      </c>
      <c r="J320" s="1">
        <f>IFERROR(J92/SUM(J92,J245),0)*'[1]Electricity and CHPs_IN'!F$52</f>
        <v>3.8806569064796688E-3</v>
      </c>
      <c r="K320" s="1">
        <f>IFERROR(K92/SUM(K92,K245),0)*'[1]Electricity and CHPs_IN'!G$52</f>
        <v>2.7859742569978684E-3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1.0646955910296874</v>
      </c>
      <c r="G321" s="1">
        <f>IFERROR(G93/SUM(G93,G246),0)*'[1]Electricity and CHPs_IN'!C$54</f>
        <v>1.2550587411754512</v>
      </c>
      <c r="H321" s="1">
        <f>IFERROR(H93/SUM(H93,H246),0)*'[1]Electricity and CHPs_IN'!D$54</f>
        <v>1.4795162271956868</v>
      </c>
      <c r="I321" s="1">
        <f>IFERROR(I93/SUM(I93,I246),0)*'[1]Electricity and CHPs_IN'!E$54</f>
        <v>1.5716544395484886</v>
      </c>
      <c r="J321" s="1">
        <f>IFERROR(J93/SUM(J93,J246),0)*'[1]Electricity and CHPs_IN'!F$54</f>
        <v>1.7620626673645852</v>
      </c>
      <c r="K321" s="1">
        <f>IFERROR(K93/SUM(K93,K246),0)*'[1]Electricity and CHPs_IN'!G$54</f>
        <v>4.1304807214133721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0.76489429519980656</v>
      </c>
      <c r="G322" s="1">
        <f>IFERROR(G94/SUM(G94,G247),0)*'[1]Electricity and CHPs_IN'!C$55</f>
        <v>0.79074515005129398</v>
      </c>
      <c r="H322" s="1">
        <f>IFERROR(H94/SUM(H94,H247),0)*'[1]Electricity and CHPs_IN'!D$55</f>
        <v>0.64842258578369827</v>
      </c>
      <c r="I322" s="1">
        <f>IFERROR(I94/SUM(I94,I247),0)*'[1]Electricity and CHPs_IN'!E$55</f>
        <v>2.237792631662979</v>
      </c>
      <c r="J322" s="1">
        <f>IFERROR(J94/SUM(J94,J247),0)*'[1]Electricity and CHPs_IN'!F$55</f>
        <v>1.9536603515181516</v>
      </c>
      <c r="K322" s="1">
        <f>IFERROR(K94/SUM(K94,K247),0)*'[1]Electricity and CHPs_IN'!G$55</f>
        <v>5.2804850830599067E-3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3.5951776006979606E-4</v>
      </c>
      <c r="J323" s="1">
        <f>IFERROR(J95/SUM(J95,J248),0)*'[1]Electricity and CHPs_IN'!F$58</f>
        <v>1.5911467447594519E-3</v>
      </c>
      <c r="K323" s="1">
        <f>IFERROR(K95/SUM(K95,K248),0)*'[1]Electricity and CHPs_IN'!G$58</f>
        <v>3.9968230827926995E-4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2.8989209298671059</v>
      </c>
      <c r="G324" s="1">
        <f t="shared" ref="G324:K324" si="180">G308-G340</f>
        <v>0.8503920435920822</v>
      </c>
      <c r="H324" s="1">
        <f t="shared" si="180"/>
        <v>0.66174355498436954</v>
      </c>
      <c r="I324" s="1">
        <f t="shared" si="180"/>
        <v>2.5709507696502398</v>
      </c>
      <c r="J324" s="1">
        <f t="shared" si="180"/>
        <v>3.0328986825278079</v>
      </c>
      <c r="K324" s="1">
        <f t="shared" si="180"/>
        <v>0.78628554067456324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9.0194059040787818E-3</v>
      </c>
      <c r="K325" s="1">
        <f t="shared" si="181"/>
        <v>9.7607669041805149E-4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7.7667018352629879E-4</v>
      </c>
      <c r="H326" s="1">
        <f t="shared" si="182"/>
        <v>5.085480507980379E-3</v>
      </c>
      <c r="I326" s="1">
        <f t="shared" si="182"/>
        <v>2.9238973607036835E-3</v>
      </c>
      <c r="J326" s="1">
        <f t="shared" si="182"/>
        <v>0.14596071830511542</v>
      </c>
      <c r="K326" s="1">
        <f t="shared" si="182"/>
        <v>6.4938817121845379E-4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7.7311019515063683E-3</v>
      </c>
      <c r="K327" s="1">
        <f t="shared" si="183"/>
        <v>2.5300278951343867E-2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1.2472372582371791</v>
      </c>
      <c r="G328" s="1">
        <f t="shared" si="184"/>
        <v>3.4953403898614524E-4</v>
      </c>
      <c r="H328" s="1">
        <f t="shared" si="184"/>
        <v>3.5965894279274277E-3</v>
      </c>
      <c r="I328" s="1">
        <f t="shared" si="184"/>
        <v>7.8419434542375977E-3</v>
      </c>
      <c r="J328" s="1">
        <f t="shared" si="184"/>
        <v>5.1665270497431463E-2</v>
      </c>
      <c r="K328" s="1">
        <f t="shared" si="184"/>
        <v>2.1687333099849892E-4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7.2009040084717563E-2</v>
      </c>
      <c r="K329" s="1">
        <f t="shared" si="185"/>
        <v>3.0537989499530044E-2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0.87029657249758319</v>
      </c>
      <c r="G330" s="1">
        <f t="shared" si="186"/>
        <v>0.11114102016847245</v>
      </c>
      <c r="H330" s="1">
        <f t="shared" si="186"/>
        <v>5.9022748510778433E-2</v>
      </c>
      <c r="I330" s="1">
        <f t="shared" si="186"/>
        <v>5.0494368122361716E-2</v>
      </c>
      <c r="J330" s="1">
        <f t="shared" si="186"/>
        <v>3.4140338843061557E-2</v>
      </c>
      <c r="K330" s="1">
        <f t="shared" si="186"/>
        <v>1.4749443459017823E-2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6.1090276317216372E-3</v>
      </c>
      <c r="K331" s="1">
        <f t="shared" si="187"/>
        <v>5.7406803356055743E-3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1.5023353899494473E-2</v>
      </c>
      <c r="G333" s="1">
        <f t="shared" si="189"/>
        <v>2.7789701270007666E-3</v>
      </c>
      <c r="H333" s="1">
        <f t="shared" si="189"/>
        <v>8.3127733782098825E-3</v>
      </c>
      <c r="I333" s="1">
        <f t="shared" si="189"/>
        <v>8.9016081062690267E-3</v>
      </c>
      <c r="J333" s="1">
        <f t="shared" si="189"/>
        <v>3.0118643514074162E-2</v>
      </c>
      <c r="K333" s="1">
        <f t="shared" si="189"/>
        <v>6.8380298968205092E-2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2.1559379913287452E-4</v>
      </c>
      <c r="J334" s="1">
        <f t="shared" si="190"/>
        <v>6.7652604565572095E-4</v>
      </c>
      <c r="K334" s="1">
        <f t="shared" si="190"/>
        <v>4.3865612791090913E-4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2.115188215546546E-2</v>
      </c>
      <c r="G335" s="1">
        <f t="shared" si="191"/>
        <v>2.4329017142830905E-3</v>
      </c>
      <c r="H335" s="1">
        <f t="shared" si="191"/>
        <v>7.1949105707477135E-3</v>
      </c>
      <c r="I335" s="1">
        <f t="shared" si="191"/>
        <v>0.26558850308889842</v>
      </c>
      <c r="J335" s="1">
        <f t="shared" si="191"/>
        <v>0.72275241819671454</v>
      </c>
      <c r="K335" s="1">
        <f t="shared" si="191"/>
        <v>0.6312947626656108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9.360609416570586E-4</v>
      </c>
      <c r="J336" s="1">
        <f t="shared" si="192"/>
        <v>3.8679481397682763E-3</v>
      </c>
      <c r="K336" s="1">
        <f t="shared" si="192"/>
        <v>2.6329393705295514E-3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0.74521186307738385</v>
      </c>
      <c r="G338" s="1">
        <f t="shared" si="194"/>
        <v>0.73291294735981338</v>
      </c>
      <c r="H338" s="1">
        <f t="shared" si="194"/>
        <v>0.57853105258872584</v>
      </c>
      <c r="I338" s="1">
        <f t="shared" si="194"/>
        <v>2.2336899361449638</v>
      </c>
      <c r="J338" s="1">
        <f t="shared" si="194"/>
        <v>1.9472623075170743</v>
      </c>
      <c r="K338" s="1">
        <f t="shared" si="194"/>
        <v>4.990425534536113E-3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3.5885863201565231E-4</v>
      </c>
      <c r="J339" s="1">
        <f t="shared" si="195"/>
        <v>1.5859358968875424E-3</v>
      </c>
      <c r="K339" s="1">
        <f t="shared" si="195"/>
        <v>3.7772756963899842E-4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1.1412614875986944</v>
      </c>
      <c r="G340" s="1">
        <f t="shared" ref="G340:K340" si="196">SUM(G341:G355)</f>
        <v>1.3221609055039734</v>
      </c>
      <c r="H340" s="1">
        <f t="shared" si="196"/>
        <v>1.5594605472676952</v>
      </c>
      <c r="I340" s="1">
        <f t="shared" si="196"/>
        <v>1.5763765936975491</v>
      </c>
      <c r="J340" s="1">
        <f t="shared" si="196"/>
        <v>1.7720277445638482</v>
      </c>
      <c r="K340" s="1">
        <f t="shared" si="196"/>
        <v>4.1761821605713161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2.963471105824067E-5</v>
      </c>
      <c r="K341" s="1">
        <f t="shared" si="197"/>
        <v>5.6732709903781035E-5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6.1284969299459373E-5</v>
      </c>
      <c r="H342" s="1">
        <f t="shared" si="198"/>
        <v>6.143698391736464E-4</v>
      </c>
      <c r="I342" s="1">
        <f t="shared" si="198"/>
        <v>5.3704233532068588E-6</v>
      </c>
      <c r="J342" s="1">
        <f t="shared" si="198"/>
        <v>4.7957745319671119E-4</v>
      </c>
      <c r="K342" s="1">
        <f t="shared" si="198"/>
        <v>3.7744524681666424E-5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2.540178088570981E-5</v>
      </c>
      <c r="K343" s="1">
        <f t="shared" si="199"/>
        <v>1.4705334123044887E-3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3.2941857063889524E-2</v>
      </c>
      <c r="G344" s="1">
        <f t="shared" si="200"/>
        <v>2.7580797232518693E-5</v>
      </c>
      <c r="H344" s="1">
        <f t="shared" si="200"/>
        <v>4.3449897506085081E-4</v>
      </c>
      <c r="I344" s="1">
        <f t="shared" si="200"/>
        <v>1.4403568616044513E-5</v>
      </c>
      <c r="J344" s="1">
        <f t="shared" si="200"/>
        <v>1.6975456911689363E-4</v>
      </c>
      <c r="K344" s="1">
        <f t="shared" si="200"/>
        <v>1.2605374038934217E-5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2.365973013285505E-4</v>
      </c>
      <c r="K345" s="1">
        <f t="shared" si="201"/>
        <v>1.7749659594673076E-3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2.2986152077375199E-2</v>
      </c>
      <c r="G346" s="1">
        <f t="shared" si="202"/>
        <v>8.769840987084554E-3</v>
      </c>
      <c r="H346" s="1">
        <f t="shared" si="202"/>
        <v>7.1304562967550028E-3</v>
      </c>
      <c r="I346" s="1">
        <f t="shared" si="202"/>
        <v>9.2744751376799828E-5</v>
      </c>
      <c r="J346" s="1">
        <f t="shared" si="202"/>
        <v>1.1217358302801489E-4</v>
      </c>
      <c r="K346" s="1">
        <f t="shared" si="202"/>
        <v>8.5728499124827079E-4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2.0072194403736483E-5</v>
      </c>
      <c r="K347" s="1">
        <f t="shared" si="203"/>
        <v>3.3366676545749929E-4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3.9679473452937895E-4</v>
      </c>
      <c r="G349" s="1">
        <f t="shared" si="205"/>
        <v>2.1928110867357577E-4</v>
      </c>
      <c r="H349" s="1">
        <f t="shared" si="205"/>
        <v>1.0042546098531762E-3</v>
      </c>
      <c r="I349" s="1">
        <f t="shared" si="205"/>
        <v>1.6349891312019554E-5</v>
      </c>
      <c r="J349" s="1">
        <f t="shared" si="205"/>
        <v>9.8959655158895043E-5</v>
      </c>
      <c r="K349" s="1">
        <f t="shared" si="205"/>
        <v>3.9744824382963728E-3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3.9598858333082299E-7</v>
      </c>
      <c r="J350" s="1">
        <f t="shared" si="206"/>
        <v>2.2228353064047404E-6</v>
      </c>
      <c r="K350" s="1">
        <f t="shared" si="206"/>
        <v>2.5496101993406682E-5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5.5866057079019191E-4</v>
      </c>
      <c r="G351" s="1">
        <f t="shared" si="207"/>
        <v>1.9197377475144509E-4</v>
      </c>
      <c r="H351" s="1">
        <f t="shared" si="207"/>
        <v>8.6920715619348728E-4</v>
      </c>
      <c r="I351" s="1">
        <f t="shared" si="207"/>
        <v>4.8781558426130855E-4</v>
      </c>
      <c r="J351" s="1">
        <f t="shared" si="207"/>
        <v>2.3747195001191379E-3</v>
      </c>
      <c r="K351" s="1">
        <f t="shared" si="207"/>
        <v>3.6692877706919647E-2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1.7192954885016836E-6</v>
      </c>
      <c r="J352" s="1">
        <f t="shared" si="208"/>
        <v>1.2708766711392455E-5</v>
      </c>
      <c r="K352" s="1">
        <f t="shared" si="208"/>
        <v>1.5303488646831696E-4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1.0646955910296874</v>
      </c>
      <c r="G353" s="1">
        <f t="shared" si="209"/>
        <v>1.2550587411754512</v>
      </c>
      <c r="H353" s="1">
        <f t="shared" si="209"/>
        <v>1.4795162271956868</v>
      </c>
      <c r="I353" s="1">
        <f t="shared" si="209"/>
        <v>1.5716544395484886</v>
      </c>
      <c r="J353" s="1">
        <f t="shared" si="209"/>
        <v>1.7620626673645852</v>
      </c>
      <c r="K353" s="1">
        <f t="shared" si="209"/>
        <v>4.1304807214133721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1.9682432122422711E-2</v>
      </c>
      <c r="G354" s="1">
        <f t="shared" si="210"/>
        <v>5.7832202691480594E-2</v>
      </c>
      <c r="H354" s="1">
        <f t="shared" si="210"/>
        <v>6.9891533194972433E-2</v>
      </c>
      <c r="I354" s="1">
        <f t="shared" si="210"/>
        <v>4.1026955180152314E-3</v>
      </c>
      <c r="J354" s="1">
        <f t="shared" si="210"/>
        <v>6.398044001077352E-3</v>
      </c>
      <c r="K354" s="1">
        <f t="shared" si="210"/>
        <v>2.9005954852379372E-4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6.5912805414375386E-7</v>
      </c>
      <c r="J355" s="1">
        <f t="shared" si="211"/>
        <v>5.2108478719094676E-6</v>
      </c>
      <c r="K355" s="1">
        <f t="shared" si="211"/>
        <v>2.1954738640271533E-5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22.439142329776754</v>
      </c>
      <c r="G356" s="1">
        <f t="shared" ref="G356:K356" si="213">SUM(G357:G362)</f>
        <v>24.494650049452865</v>
      </c>
      <c r="H356" s="1">
        <f t="shared" si="213"/>
        <v>25.033024460830124</v>
      </c>
      <c r="I356" s="1">
        <f t="shared" si="213"/>
        <v>25.070390869451462</v>
      </c>
      <c r="J356" s="1">
        <f t="shared" si="213"/>
        <v>26.623710475626979</v>
      </c>
      <c r="K356" s="1">
        <f t="shared" si="213"/>
        <v>32.1298250526198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18.203593335026095</v>
      </c>
      <c r="G357" s="1">
        <f>'[1]Electricity and CHPs_IN'!C$19</f>
        <v>20.429787143996478</v>
      </c>
      <c r="H357" s="1">
        <f>'[1]Electricity and CHPs_IN'!D$19</f>
        <v>20.734845781714579</v>
      </c>
      <c r="I357" s="1">
        <f>'[1]Electricity and CHPs_IN'!E$19</f>
        <v>20.696588920434206</v>
      </c>
      <c r="J357" s="1">
        <f>'[1]Electricity and CHPs_IN'!F$19</f>
        <v>12.33113935550551</v>
      </c>
      <c r="K357" s="1">
        <f>'[1]Electricity and CHPs_IN'!G$19</f>
        <v>13.018161747790442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9.6107740707664817</v>
      </c>
      <c r="K358" s="1">
        <f>'[1]Electricity and CHPs_IN'!G$20</f>
        <v>13.017268468589975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3.8411036112439225</v>
      </c>
      <c r="G359" s="1">
        <f>IFERROR(G131/SUM(G131,G196),0)*'[1]Electricity and CHPs_IN'!C$26</f>
        <v>3.6556697712489319</v>
      </c>
      <c r="H359" s="1">
        <f>IFERROR(H131/SUM(H131,H196),0)*'[1]Electricity and CHPs_IN'!D$26</f>
        <v>3.664518267625529</v>
      </c>
      <c r="I359" s="1">
        <f>IFERROR(I131/SUM(I131,I196),0)*'[1]Electricity and CHPs_IN'!E$26</f>
        <v>3.6794897255610066</v>
      </c>
      <c r="J359" s="1">
        <f>IFERROR(J131/SUM(J131,J196),0)*'[1]Electricity and CHPs_IN'!F$26</f>
        <v>2.7361312529419664</v>
      </c>
      <c r="K359" s="1">
        <f>IFERROR(K131/SUM(K131,K196),0)*'[1]Electricity and CHPs_IN'!G$26</f>
        <v>2.3371691500952489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1.0742710479930895</v>
      </c>
      <c r="K360" s="1">
        <f>IFERROR(K132/SUM(K132,K197),0)*'[1]Electricity and CHPs_IN'!G$27</f>
        <v>1.3367805748348713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0.39444538350673614</v>
      </c>
      <c r="G361" s="1">
        <f>IFERROR(G133/SUM(G133,G272),0)*'[1]Electricity and CHPs_IN'!C$44</f>
        <v>0.40919313420745701</v>
      </c>
      <c r="H361" s="1">
        <f>IFERROR(H133/SUM(H133,H272),0)*'[1]Electricity and CHPs_IN'!D$44</f>
        <v>0.63366041149001628</v>
      </c>
      <c r="I361" s="1">
        <f>IFERROR(I133/SUM(I133,I272),0)*'[1]Electricity and CHPs_IN'!E$44</f>
        <v>0.69431222345625099</v>
      </c>
      <c r="J361" s="1">
        <f>IFERROR(J133/SUM(J133,J272),0)*'[1]Electricity and CHPs_IN'!F$44</f>
        <v>0.13978702125896847</v>
      </c>
      <c r="K361" s="1">
        <f>IFERROR(K133/SUM(K133,K272),0)*'[1]Electricity and CHPs_IN'!G$44</f>
        <v>7.6120903108564897E-5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0.73160772716096178</v>
      </c>
      <c r="K362" s="1">
        <f>IFERROR(K134/SUM(K134,K273),0)*'[1]Electricity and CHPs_IN'!G$45</f>
        <v>2.4203689904061472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11.022348473135009</v>
      </c>
      <c r="G363" s="1">
        <f t="shared" ref="G363:K363" si="214">SUM(G364:G367)</f>
        <v>12.042728457622704</v>
      </c>
      <c r="H363" s="1">
        <f t="shared" si="214"/>
        <v>12.199682024670054</v>
      </c>
      <c r="I363" s="1">
        <f t="shared" si="214"/>
        <v>12.188039322997604</v>
      </c>
      <c r="J363" s="1">
        <f t="shared" si="214"/>
        <v>12.876157863603524</v>
      </c>
      <c r="K363" s="1">
        <f t="shared" si="214"/>
        <v>14.85468997065527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9.1017966675130477</v>
      </c>
      <c r="G364" s="1">
        <f t="shared" ref="G364:K364" si="215">G357*IFERROR(G136/G129,0)</f>
        <v>10.214893571998239</v>
      </c>
      <c r="H364" s="1">
        <f t="shared" si="215"/>
        <v>10.36742289085729</v>
      </c>
      <c r="I364" s="1">
        <f t="shared" si="215"/>
        <v>10.348294460217101</v>
      </c>
      <c r="J364" s="1">
        <f t="shared" si="215"/>
        <v>6.1655696777527549</v>
      </c>
      <c r="K364" s="1">
        <f t="shared" si="215"/>
        <v>6.5090808738952211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4.8053870353832409</v>
      </c>
      <c r="K365" s="1">
        <f t="shared" si="216"/>
        <v>6.5086342342949877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1.9205518056219613</v>
      </c>
      <c r="G366" s="1">
        <f t="shared" si="217"/>
        <v>1.8278348856244659</v>
      </c>
      <c r="H366" s="1">
        <f t="shared" si="217"/>
        <v>1.8322591338127643</v>
      </c>
      <c r="I366" s="1">
        <f t="shared" si="217"/>
        <v>1.8397448627805033</v>
      </c>
      <c r="J366" s="1">
        <f t="shared" si="217"/>
        <v>1.3680656264709832</v>
      </c>
      <c r="K366" s="1">
        <f t="shared" si="217"/>
        <v>1.1685845750476245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0.53713552399654474</v>
      </c>
      <c r="K367" s="1">
        <f t="shared" si="218"/>
        <v>0.66839028741743567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11.416793856641746</v>
      </c>
      <c r="G370" s="1">
        <f t="shared" ref="G370:K370" si="221">SUM(G371:G376)</f>
        <v>12.451921591830162</v>
      </c>
      <c r="H370" s="1">
        <f t="shared" si="221"/>
        <v>12.83334243616007</v>
      </c>
      <c r="I370" s="1">
        <f t="shared" si="221"/>
        <v>12.882351546453856</v>
      </c>
      <c r="J370" s="1">
        <f t="shared" si="221"/>
        <v>13.747552612023453</v>
      </c>
      <c r="K370" s="1">
        <f t="shared" si="221"/>
        <v>17.275135081964525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9.1017966675130477</v>
      </c>
      <c r="G371" s="1">
        <f t="shared" si="222"/>
        <v>10.214893571998239</v>
      </c>
      <c r="H371" s="1">
        <f t="shared" si="222"/>
        <v>10.36742289085729</v>
      </c>
      <c r="I371" s="1">
        <f t="shared" si="222"/>
        <v>10.348294460217103</v>
      </c>
      <c r="J371" s="1">
        <f t="shared" si="222"/>
        <v>6.1655696777527549</v>
      </c>
      <c r="K371" s="1">
        <f t="shared" si="222"/>
        <v>6.5090808738952211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4.8053870353832409</v>
      </c>
      <c r="K372" s="1">
        <f t="shared" si="223"/>
        <v>6.5086342342949877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1.9205518056219613</v>
      </c>
      <c r="G373" s="1">
        <f t="shared" si="224"/>
        <v>1.8278348856244659</v>
      </c>
      <c r="H373" s="1">
        <f t="shared" si="224"/>
        <v>1.8322591338127647</v>
      </c>
      <c r="I373" s="1">
        <f t="shared" si="224"/>
        <v>1.8397448627805033</v>
      </c>
      <c r="J373" s="1">
        <f t="shared" si="224"/>
        <v>1.3680656264709832</v>
      </c>
      <c r="K373" s="1">
        <f t="shared" si="224"/>
        <v>1.1685845750476245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0.53713552399654474</v>
      </c>
      <c r="K374" s="1">
        <f t="shared" si="225"/>
        <v>0.66839028741743567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0.39444538350673614</v>
      </c>
      <c r="G375" s="1">
        <f t="shared" ref="G375:K375" si="226">G361</f>
        <v>0.40919313420745701</v>
      </c>
      <c r="H375" s="1">
        <f t="shared" si="226"/>
        <v>0.63366041149001628</v>
      </c>
      <c r="I375" s="1">
        <f t="shared" si="226"/>
        <v>0.69431222345625099</v>
      </c>
      <c r="J375" s="1">
        <f t="shared" si="226"/>
        <v>0.13978702125896847</v>
      </c>
      <c r="K375" s="1">
        <f t="shared" si="226"/>
        <v>7.6120903108564897E-5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0.73160772716096178</v>
      </c>
      <c r="K376" s="1">
        <f t="shared" si="227"/>
        <v>2.4203689904061472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0.62221039307938919</v>
      </c>
      <c r="G377" s="1">
        <f t="shared" ref="G377:K377" si="228">SUM(G378:G384)</f>
        <v>0.58395708559358761</v>
      </c>
      <c r="H377" s="1">
        <f t="shared" si="228"/>
        <v>1.4504227736503632</v>
      </c>
      <c r="I377" s="1">
        <f t="shared" si="228"/>
        <v>2.4994414618818523</v>
      </c>
      <c r="J377" s="1">
        <f t="shared" si="228"/>
        <v>4.1438791963501798</v>
      </c>
      <c r="K377" s="1">
        <f t="shared" si="228"/>
        <v>29.062907480554387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0.44129639786394892</v>
      </c>
      <c r="G378" s="1">
        <f>IFERROR(G150/SUM(G150,G205),0)*'[1]Electricity and CHPs_IN'!C$25</f>
        <v>6.8619790552104626E-2</v>
      </c>
      <c r="H378" s="1">
        <f>IFERROR(H150/SUM(H150,H205),0)*'[1]Electricity and CHPs_IN'!D$25</f>
        <v>0.32002787054797349</v>
      </c>
      <c r="I378" s="1">
        <f>IFERROR(I150/SUM(I150,I205),0)*'[1]Electricity and CHPs_IN'!E$25</f>
        <v>7.713139417973076E-4</v>
      </c>
      <c r="J378" s="1">
        <f>IFERROR(J150/SUM(J150,J205),0)*'[1]Electricity and CHPs_IN'!F$25</f>
        <v>0.53907741766182871</v>
      </c>
      <c r="K378" s="1">
        <f>IFERROR(K150/SUM(K150,K205),0)*'[1]Electricity and CHPs_IN'!G$25</f>
        <v>8.1997399022901805E-5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2.6021956150176807E-3</v>
      </c>
      <c r="K379" s="1">
        <f>'[1]Electricity and CHPs_IN'!G$31</f>
        <v>23.650763379194185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0.18091399521544022</v>
      </c>
      <c r="G380" s="1">
        <f>IFERROR(G152/SUM(G152,G281),0)*'[1]Electricity and CHPs_IN'!C$42</f>
        <v>0.51533729504148296</v>
      </c>
      <c r="H380" s="1">
        <f>IFERROR(H152/SUM(H152,H281),0)*'[1]Electricity and CHPs_IN'!D$42</f>
        <v>1.1303949031023897</v>
      </c>
      <c r="I380" s="1">
        <f>IFERROR(I152/SUM(I152,I281),0)*'[1]Electricity and CHPs_IN'!E$42</f>
        <v>2.496963846699829</v>
      </c>
      <c r="J380" s="1">
        <f>IFERROR(J152/SUM(J152,J281),0)*'[1]Electricity and CHPs_IN'!F$42</f>
        <v>3.4244338684804339</v>
      </c>
      <c r="K380" s="1">
        <f>IFERROR(K152/SUM(K152,K281),0)*'[1]Electricity and CHPs_IN'!G$42</f>
        <v>1.5330201298183576E-4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0.17508185038168869</v>
      </c>
      <c r="K381" s="1">
        <f>IFERROR(K153/SUM(K153,K282),0)*'[1]Electricity and CHPs_IN'!G$43</f>
        <v>5.411350513437549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3.3197763117816346E-4</v>
      </c>
      <c r="J382" s="1">
        <f>IFERROR(J154/SUM(J283,J154),0)*'[1]Electricity and CHPs_IN'!F$50</f>
        <v>5.6145747472157814E-4</v>
      </c>
      <c r="K382" s="1">
        <f>IFERROR(K154/SUM(K283,K154),0)*'[1]Electricity and CHPs_IN'!G$50</f>
        <v>1.424637413733515E-4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6.7314280965604322E-4</v>
      </c>
      <c r="J383" s="1">
        <f>IFERROR(J155/SUM(J284,J155),0)*'[1]Electricity and CHPs_IN'!F$53</f>
        <v>1.0771376925702444E-3</v>
      </c>
      <c r="K383" s="1">
        <f>IFERROR(K155/SUM(K284,K155),0)*'[1]Electricity and CHPs_IN'!G$53</f>
        <v>2.3205803921553365E-4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7.0118079939183553E-4</v>
      </c>
      <c r="J384" s="1">
        <f>IFERROR(J156/SUM(J285,J156),0)*'[1]Electricity and CHPs_IN'!F$56</f>
        <v>1.04526904391862E-3</v>
      </c>
      <c r="K384" s="1">
        <f>IFERROR(K156/SUM(K285,K156),0)*'[1]Electricity and CHPs_IN'!G$56</f>
        <v>1.8376673005547018E-4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0.54529205224088151</v>
      </c>
      <c r="H385" s="1">
        <f t="shared" si="229"/>
        <v>1.9634217041143591</v>
      </c>
      <c r="I385" s="1">
        <f t="shared" si="229"/>
        <v>4.4901147887364141</v>
      </c>
      <c r="J385" s="1">
        <f t="shared" si="229"/>
        <v>12.592127798523592</v>
      </c>
      <c r="K385" s="1">
        <f t="shared" si="229"/>
        <v>20.511251332485347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0.54529205224088151</v>
      </c>
      <c r="H386" s="1">
        <f>'[1]Electricity and CHPs_IN'!D$33</f>
        <v>1.9634217041143591</v>
      </c>
      <c r="I386" s="1">
        <f>'[1]Electricity and CHPs_IN'!E$33</f>
        <v>4.4901147887364141</v>
      </c>
      <c r="J386" s="1">
        <f>'[1]Electricity and CHPs_IN'!F$33</f>
        <v>12.592127798523592</v>
      </c>
      <c r="K386" s="1">
        <f>'[1]Electricity and CHPs_IN'!G$33</f>
        <v>20.511251332485347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12.822554695558649</v>
      </c>
      <c r="H387" s="1">
        <f t="shared" si="230"/>
        <v>28.800007083978663</v>
      </c>
      <c r="I387" s="1">
        <f t="shared" si="230"/>
        <v>36.924101333491251</v>
      </c>
      <c r="J387" s="1">
        <f t="shared" si="230"/>
        <v>74.507826758771301</v>
      </c>
      <c r="K387" s="1">
        <f t="shared" si="230"/>
        <v>118.28379514863508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0.14080542312982183</v>
      </c>
      <c r="I388" s="1">
        <f>'[1]Electricity and CHPs_IN'!E34</f>
        <v>0.15584845200087188</v>
      </c>
      <c r="J388" s="1">
        <f>'[1]Electricity and CHPs_IN'!F34</f>
        <v>2.5327641927547333</v>
      </c>
      <c r="K388" s="1">
        <f>'[1]Electricity and CHPs_IN'!G34</f>
        <v>11.502656991654252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4.849835763491761</v>
      </c>
      <c r="H389" s="1">
        <f>'[1]Electricity and CHPs_IN'!D35</f>
        <v>9.5945036169007469</v>
      </c>
      <c r="I389" s="1">
        <f>'[1]Electricity and CHPs_IN'!E35</f>
        <v>12.306494906622625</v>
      </c>
      <c r="J389" s="1">
        <f>'[1]Electricity and CHPs_IN'!F35</f>
        <v>39.100485369765742</v>
      </c>
      <c r="K389" s="1">
        <f>'[1]Electricity and CHPs_IN'!G35</f>
        <v>62.600442686848197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3.3906728295305442</v>
      </c>
      <c r="H390" s="1">
        <f>'[1]Electricity and CHPs_IN'!D36</f>
        <v>8.0481931848078858</v>
      </c>
      <c r="I390" s="1">
        <f>'[1]Electricity and CHPs_IN'!E36</f>
        <v>10.326570527887402</v>
      </c>
      <c r="J390" s="1">
        <f>'[1]Electricity and CHPs_IN'!F36</f>
        <v>13.878049908750498</v>
      </c>
      <c r="K390" s="1">
        <f>'[1]Electricity and CHPs_IN'!G36</f>
        <v>18.650941506265617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1.2875910292059625</v>
      </c>
      <c r="H391" s="1">
        <f>'[1]Electricity and CHPs_IN'!D37</f>
        <v>4.1841042164976194</v>
      </c>
      <c r="I391" s="1">
        <f>'[1]Electricity and CHPs_IN'!E37</f>
        <v>5.3685901499395028</v>
      </c>
      <c r="J391" s="1">
        <f>'[1]Electricity and CHPs_IN'!F37</f>
        <v>7.2149503829281105</v>
      </c>
      <c r="K391" s="1">
        <f>'[1]Electricity and CHPs_IN'!G37</f>
        <v>9.6962976747478944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3.2944550733303815</v>
      </c>
      <c r="H392" s="1">
        <f>'[1]Electricity and CHPs_IN'!D38</f>
        <v>6.8324006426425896</v>
      </c>
      <c r="I392" s="1">
        <f>'[1]Electricity and CHPs_IN'!E38</f>
        <v>8.7665972970408479</v>
      </c>
      <c r="J392" s="1">
        <f>'[1]Electricity and CHPs_IN'!F38</f>
        <v>11.781576904572214</v>
      </c>
      <c r="K392" s="1">
        <f>'[1]Electricity and CHPs_IN'!G38</f>
        <v>15.833456289119134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2.7975878011844884E-3</v>
      </c>
      <c r="J394" s="1">
        <f>'[1]Electricity and CHPs_IN'!F$32</f>
        <v>2.7852896100658826E-3</v>
      </c>
      <c r="K394" s="1">
        <f>'[1]Electricity and CHPs_IN'!G$32</f>
        <v>23.552393600857744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6.2469975047902099E-4</v>
      </c>
      <c r="J395" s="1">
        <f t="shared" ref="J395" si="235">SUM(J396:J398)</f>
        <v>0.44622902726906083</v>
      </c>
      <c r="K395" s="1">
        <f t="shared" ref="K395" si="236">SUM(K396:K398)</f>
        <v>0.259930917721649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3.3633938433725772E-3</v>
      </c>
      <c r="K396" s="1">
        <f>IFERROR(K168/SUM(K168,K207),0)*'[1]Electricity and CHPs_IN'!G$30</f>
        <v>3.3135296180083172E-3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3.6736070191128431E-4</v>
      </c>
      <c r="J397" s="1">
        <f>IFERROR(J169/SUM(J169,J287),0)*'[1]Electricity and CHPs_IN'!F$46</f>
        <v>0.44219287830681547</v>
      </c>
      <c r="K397" s="1">
        <f>IFERROR(K169/SUM(K169,K287),0)*'[1]Electricity and CHPs_IN'!G$46</f>
        <v>0.25610689196199116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2.5733904856773662E-4</v>
      </c>
      <c r="J398" s="1">
        <f>IFERROR(J170/SUM(J170,J288),0)*'[1]Electricity and CHPs_IN'!F$57</f>
        <v>6.7275511887279098E-4</v>
      </c>
      <c r="K398" s="1">
        <f>IFERROR(K170/SUM(K170,K288),0)*'[1]Electricity and CHPs_IN'!G$57</f>
        <v>5.1049614164953687E-4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0.1408924859895555</v>
      </c>
      <c r="G399" s="1">
        <f t="shared" ref="G399:K399" si="237">SUM(G400:G406)</f>
        <v>1.7763519335580406E-2</v>
      </c>
      <c r="H399" s="1">
        <f t="shared" si="237"/>
        <v>0.14088634029662062</v>
      </c>
      <c r="I399" s="1">
        <f t="shared" si="237"/>
        <v>1.4503433770586854E-2</v>
      </c>
      <c r="J399" s="1">
        <f t="shared" si="237"/>
        <v>0.53731809843485878</v>
      </c>
      <c r="K399" s="1">
        <f t="shared" si="237"/>
        <v>2.9919613014443645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0.13500893699824024</v>
      </c>
      <c r="G400" s="1">
        <f>'[1]Electricity and CHPs_IN'!C63</f>
        <v>1.2392599008580222E-2</v>
      </c>
      <c r="H400" s="1">
        <f>'[1]Electricity and CHPs_IN'!D63</f>
        <v>0.13499141591859343</v>
      </c>
      <c r="I400" s="1">
        <f>'[1]Electricity and CHPs_IN'!E63</f>
        <v>7.5877524754551908E-4</v>
      </c>
      <c r="J400" s="1">
        <f>'[1]Electricity and CHPs_IN'!F63</f>
        <v>8.6155265963669715E-3</v>
      </c>
      <c r="K400" s="1">
        <f>'[1]Electricity and CHPs_IN'!G63</f>
        <v>0.13497724046997694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1.4332282306362542E-3</v>
      </c>
      <c r="G401" s="1">
        <f>'[1]Electricity and CHPs_IN'!C64</f>
        <v>1.1709473605163627E-3</v>
      </c>
      <c r="H401" s="1">
        <f>'[1]Electricity and CHPs_IN'!D64</f>
        <v>1.4330464253139391E-3</v>
      </c>
      <c r="I401" s="1">
        <f>'[1]Electricity and CHPs_IN'!E64</f>
        <v>7.4550053222823974E-4</v>
      </c>
      <c r="J401" s="1">
        <f>'[1]Electricity and CHPs_IN'!F64</f>
        <v>8.2923523459046092E-2</v>
      </c>
      <c r="K401" s="1">
        <f>'[1]Electricity and CHPs_IN'!G64</f>
        <v>2.3352807349984452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1.2755400777657742E-3</v>
      </c>
      <c r="G402" s="1">
        <f>'[1]Electricity and CHPs_IN'!C65</f>
        <v>1.027970968105533E-3</v>
      </c>
      <c r="H402" s="1">
        <f>'[1]Electricity and CHPs_IN'!D65</f>
        <v>1.2689979092260196E-3</v>
      </c>
      <c r="I402" s="1">
        <f>'[1]Electricity and CHPs_IN'!E65</f>
        <v>6.888828015103064E-4</v>
      </c>
      <c r="J402" s="1">
        <f>'[1]Electricity and CHPs_IN'!F65</f>
        <v>2.4490656515258748E-3</v>
      </c>
      <c r="K402" s="1">
        <f>'[1]Electricity and CHPs_IN'!G65</f>
        <v>7.2725632411545426E-3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4.6897970011560222E-4</v>
      </c>
      <c r="G403" s="1">
        <f>'[1]Electricity and CHPs_IN'!C66</f>
        <v>4.6845287649171358E-4</v>
      </c>
      <c r="H403" s="1">
        <f>'[1]Electricity and CHPs_IN'!D66</f>
        <v>4.7136034668738712E-4</v>
      </c>
      <c r="I403" s="1">
        <f>'[1]Electricity and CHPs_IN'!E66</f>
        <v>8.8631840836413491E-4</v>
      </c>
      <c r="J403" s="1">
        <f>'[1]Electricity and CHPs_IN'!F66</f>
        <v>1.727744461487022E-3</v>
      </c>
      <c r="K403" s="1">
        <f>'[1]Electricity and CHPs_IN'!G66</f>
        <v>1.2144458938941111E-3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1.1174660037668697E-3</v>
      </c>
      <c r="G404" s="1">
        <f>'[1]Electricity and CHPs_IN'!C67</f>
        <v>1.1165886249594914E-3</v>
      </c>
      <c r="H404" s="1">
        <f>'[1]Electricity and CHPs_IN'!D67</f>
        <v>1.1241249117955661E-3</v>
      </c>
      <c r="I404" s="1">
        <f>'[1]Electricity and CHPs_IN'!E67</f>
        <v>5.2558232690534728E-3</v>
      </c>
      <c r="J404" s="1">
        <f>'[1]Electricity and CHPs_IN'!F67</f>
        <v>0.22005433265570251</v>
      </c>
      <c r="K404" s="1">
        <f>'[1]Electricity and CHPs_IN'!G67</f>
        <v>0.25608633852444951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1.1174532097004046E-3</v>
      </c>
      <c r="G405" s="1">
        <f>'[1]Electricity and CHPs_IN'!C68</f>
        <v>1.1165756676036142E-3</v>
      </c>
      <c r="H405" s="1">
        <f>'[1]Electricity and CHPs_IN'!D68</f>
        <v>1.124110936382663E-3</v>
      </c>
      <c r="I405" s="1">
        <f>'[1]Electricity and CHPs_IN'!E68</f>
        <v>5.2556968644474084E-3</v>
      </c>
      <c r="J405" s="1">
        <f>'[1]Electricity and CHPs_IN'!F68</f>
        <v>0.22005027843651892</v>
      </c>
      <c r="K405" s="1">
        <f>'[1]Electricity and CHPs_IN'!G68</f>
        <v>0.25611760498156821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4.7088176933034756E-4</v>
      </c>
      <c r="G406" s="1">
        <f>'[1]Electricity and CHPs_IN'!C69</f>
        <v>4.7038482932346902E-4</v>
      </c>
      <c r="H406" s="1">
        <f>'[1]Electricity and CHPs_IN'!D69</f>
        <v>4.7328384862164411E-4</v>
      </c>
      <c r="I406" s="1">
        <f>'[1]Electricity and CHPs_IN'!E69</f>
        <v>9.1243664743777232E-4</v>
      </c>
      <c r="J406" s="1">
        <f>'[1]Electricity and CHPs_IN'!F69</f>
        <v>1.4976271742114368E-3</v>
      </c>
      <c r="K406" s="1">
        <f>'[1]Electricity and CHPs_IN'!G69</f>
        <v>1.0123733348758361E-3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55.71806070933004</v>
      </c>
      <c r="G407" s="3">
        <f t="shared" ref="G407:K407" si="239">G408+G461</f>
        <v>53.538238183296492</v>
      </c>
      <c r="H407" s="3">
        <f t="shared" si="239"/>
        <v>55.396651669027634</v>
      </c>
      <c r="I407" s="3">
        <f t="shared" si="239"/>
        <v>56.966868210288645</v>
      </c>
      <c r="J407" s="3">
        <f t="shared" si="239"/>
        <v>59.315886271670472</v>
      </c>
      <c r="K407" s="3">
        <f t="shared" si="239"/>
        <v>63.930233547747598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47.820996545581814</v>
      </c>
      <c r="G408" s="1">
        <f t="shared" si="240"/>
        <v>44.908768536171422</v>
      </c>
      <c r="H408" s="1">
        <f t="shared" si="240"/>
        <v>44.313906287262277</v>
      </c>
      <c r="I408" s="1">
        <f t="shared" si="240"/>
        <v>40.92422890833538</v>
      </c>
      <c r="J408" s="1">
        <f t="shared" si="240"/>
        <v>40.096204331544619</v>
      </c>
      <c r="K408" s="1">
        <f t="shared" si="240"/>
        <v>36.397590097261883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39.559249925272375</v>
      </c>
      <c r="G409" s="1">
        <f t="shared" ref="G409:K409" si="241">SUM(G410,G416,G425,G434,G436)</f>
        <v>34.033417068929282</v>
      </c>
      <c r="H409" s="1">
        <f t="shared" si="241"/>
        <v>34.84941637484026</v>
      </c>
      <c r="I409" s="1">
        <f t="shared" si="241"/>
        <v>33.546552835044636</v>
      </c>
      <c r="J409" s="1">
        <f t="shared" si="241"/>
        <v>34.064854793358727</v>
      </c>
      <c r="K409" s="1">
        <f t="shared" si="241"/>
        <v>29.091300180404048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1.5765847036840544E-2</v>
      </c>
      <c r="G410" s="1">
        <f t="shared" ref="G410:K410" si="242">G411</f>
        <v>6.6214259778356159E-4</v>
      </c>
      <c r="H410" s="1">
        <f t="shared" si="242"/>
        <v>3.1351491295428893E-3</v>
      </c>
      <c r="I410" s="1">
        <f t="shared" si="242"/>
        <v>7.7503325920599581E-4</v>
      </c>
      <c r="J410" s="1">
        <f t="shared" si="242"/>
        <v>1.0286836767541222E-3</v>
      </c>
      <c r="K410" s="1">
        <f t="shared" si="242"/>
        <v>1.2570664498378219E-5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1.5765847036840544E-2</v>
      </c>
      <c r="G411" s="1">
        <f>'[1]Electricity and CHPs_IN'!C$28-G298</f>
        <v>6.6214259778356159E-4</v>
      </c>
      <c r="H411" s="1">
        <f>'[1]Electricity and CHPs_IN'!D$28-H298</f>
        <v>3.1351491295428893E-3</v>
      </c>
      <c r="I411" s="1">
        <f>'[1]Electricity and CHPs_IN'!E$28-I298</f>
        <v>7.7503325920599581E-4</v>
      </c>
      <c r="J411" s="1">
        <f>'[1]Electricity and CHPs_IN'!F$28-J298</f>
        <v>1.0286836767541222E-3</v>
      </c>
      <c r="K411" s="1">
        <f>'[1]Electricity and CHPs_IN'!G$28-K298</f>
        <v>1.2570664498378219E-5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1.5765847036840544E-2</v>
      </c>
      <c r="G412" s="1">
        <f t="shared" ref="G412:K412" si="243">G413</f>
        <v>6.6214259778356159E-4</v>
      </c>
      <c r="H412" s="1">
        <f t="shared" si="243"/>
        <v>3.1351491295428893E-3</v>
      </c>
      <c r="I412" s="1">
        <f t="shared" si="243"/>
        <v>7.7503325920599581E-4</v>
      </c>
      <c r="J412" s="1">
        <f t="shared" si="243"/>
        <v>1.0286836767541222E-3</v>
      </c>
      <c r="K412" s="1">
        <f t="shared" si="243"/>
        <v>1.2570664498378219E-5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1.5765847036840544E-2</v>
      </c>
      <c r="G413" s="1">
        <f t="shared" ref="G413:K413" si="244">G411-G415</f>
        <v>6.6214259778356159E-4</v>
      </c>
      <c r="H413" s="1">
        <f t="shared" si="244"/>
        <v>3.1351491295428893E-3</v>
      </c>
      <c r="I413" s="1">
        <f t="shared" si="244"/>
        <v>7.7503325920599581E-4</v>
      </c>
      <c r="J413" s="1">
        <f t="shared" si="244"/>
        <v>1.0286836767541222E-3</v>
      </c>
      <c r="K413" s="1">
        <f t="shared" si="244"/>
        <v>1.2570664498378219E-5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2.3904282242851473</v>
      </c>
      <c r="G416" s="1">
        <f t="shared" ref="G416:K416" si="247">SUM(G417:G418)</f>
        <v>7.2464688602965808E-4</v>
      </c>
      <c r="H416" s="1">
        <f t="shared" si="247"/>
        <v>8.0742550649457977E-3</v>
      </c>
      <c r="I416" s="1">
        <f t="shared" si="247"/>
        <v>1.6802619189736395E-2</v>
      </c>
      <c r="J416" s="1">
        <f t="shared" si="247"/>
        <v>0.20178234791009717</v>
      </c>
      <c r="K416" s="1">
        <f t="shared" si="247"/>
        <v>4.3295016973641035E-2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2.3904282242851473</v>
      </c>
      <c r="G417" s="1">
        <f>'[1]Electricity and CHPs_IN'!C$24-G312</f>
        <v>7.2464688602965808E-4</v>
      </c>
      <c r="H417" s="1">
        <f>'[1]Electricity and CHPs_IN'!D$24-H312</f>
        <v>8.0742550649457977E-3</v>
      </c>
      <c r="I417" s="1">
        <f>'[1]Electricity and CHPs_IN'!E$24-I312</f>
        <v>1.6802619189736395E-2</v>
      </c>
      <c r="J417" s="1">
        <f>'[1]Electricity and CHPs_IN'!F$24-J312</f>
        <v>0.10966916024288847</v>
      </c>
      <c r="K417" s="1">
        <f>'[1]Electricity and CHPs_IN'!G$24-K312</f>
        <v>4.8035099046952058E-4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9.211318766720869E-2</v>
      </c>
      <c r="K418" s="1">
        <f>'[1]Electricity and CHPs_IN'!G$29-K313</f>
        <v>4.2814665983171511E-2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2.3289171873179728</v>
      </c>
      <c r="G419" s="1">
        <f t="shared" ref="G419:K419" si="248">SUM(G420:G421)</f>
        <v>6.7164886816018518E-4</v>
      </c>
      <c r="H419" s="1">
        <f t="shared" si="248"/>
        <v>7.2039552353766589E-3</v>
      </c>
      <c r="I419" s="1">
        <f t="shared" si="248"/>
        <v>1.6771813819540217E-2</v>
      </c>
      <c r="J419" s="1">
        <f t="shared" si="248"/>
        <v>0.20112153072170191</v>
      </c>
      <c r="K419" s="1">
        <f t="shared" si="248"/>
        <v>4.0916801169757502E-2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2.3289171873179728</v>
      </c>
      <c r="G420" s="1">
        <f t="shared" ref="G420:K420" si="249">G417-G423</f>
        <v>6.7164886816018518E-4</v>
      </c>
      <c r="H420" s="1">
        <f t="shared" si="249"/>
        <v>7.2039552353766589E-3</v>
      </c>
      <c r="I420" s="1">
        <f t="shared" si="249"/>
        <v>1.6771813819540217E-2</v>
      </c>
      <c r="J420" s="1">
        <f t="shared" si="249"/>
        <v>0.10931000461368715</v>
      </c>
      <c r="K420" s="1">
        <f t="shared" si="249"/>
        <v>4.5396508288017312E-4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9.1811526108014782E-2</v>
      </c>
      <c r="K421" s="1">
        <f t="shared" si="250"/>
        <v>4.0462836086877327E-2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6.1511036967174339E-2</v>
      </c>
      <c r="G422" s="1">
        <f t="shared" ref="G422:K422" si="251">SUM(G423:G424)</f>
        <v>5.2998017869472859E-5</v>
      </c>
      <c r="H422" s="1">
        <f t="shared" si="251"/>
        <v>8.7029982956913924E-4</v>
      </c>
      <c r="I422" s="1">
        <f t="shared" si="251"/>
        <v>3.0805370196176354E-5</v>
      </c>
      <c r="J422" s="1">
        <f t="shared" si="251"/>
        <v>6.6081718839523557E-4</v>
      </c>
      <c r="K422" s="1">
        <f t="shared" si="251"/>
        <v>2.3782158038835309E-3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6.1511036967174339E-2</v>
      </c>
      <c r="G423" s="1">
        <f t="shared" ref="G423:K423" si="252">IFERROR(G344/G312,0)*G417</f>
        <v>5.2998017869472859E-5</v>
      </c>
      <c r="H423" s="1">
        <f t="shared" si="252"/>
        <v>8.7029982956913924E-4</v>
      </c>
      <c r="I423" s="1">
        <f t="shared" si="252"/>
        <v>3.0805370196176354E-5</v>
      </c>
      <c r="J423" s="1">
        <f t="shared" si="252"/>
        <v>3.5915562920133399E-4</v>
      </c>
      <c r="K423" s="1">
        <f t="shared" si="252"/>
        <v>2.6385907589347449E-5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3.0166155919390158E-4</v>
      </c>
      <c r="K424" s="1">
        <f t="shared" si="253"/>
        <v>2.3518298962941836E-3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35.838181363866092</v>
      </c>
      <c r="G425" s="1">
        <f t="shared" ref="G425:K425" si="254">SUM(G426:G427)</f>
        <v>33.784066076735535</v>
      </c>
      <c r="H425" s="1">
        <f t="shared" si="254"/>
        <v>33.829841752267967</v>
      </c>
      <c r="I425" s="1">
        <f t="shared" si="254"/>
        <v>33.526932995936612</v>
      </c>
      <c r="J425" s="1">
        <f t="shared" si="254"/>
        <v>32.448130988899315</v>
      </c>
      <c r="K425" s="1">
        <f t="shared" si="254"/>
        <v>29.043564611960122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35.838181363866092</v>
      </c>
      <c r="G426" s="1">
        <f>'[1]Electricity and CHPs_IN'!C$26-G359</f>
        <v>33.784066076735535</v>
      </c>
      <c r="H426" s="1">
        <f>'[1]Electricity and CHPs_IN'!D$26-H359</f>
        <v>33.829841752267967</v>
      </c>
      <c r="I426" s="1">
        <f>'[1]Electricity and CHPs_IN'!E$26-I359</f>
        <v>33.526932995936612</v>
      </c>
      <c r="J426" s="1">
        <f>'[1]Electricity and CHPs_IN'!F$26-J359</f>
        <v>22.368600718851788</v>
      </c>
      <c r="K426" s="1">
        <f>'[1]Electricity and CHPs_IN'!G$26-K359</f>
        <v>17.199688718923163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10.079530270047529</v>
      </c>
      <c r="K427" s="1">
        <f>'[1]Electricity and CHPs_IN'!G$27-K360</f>
        <v>11.843875893036959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17.919090681933046</v>
      </c>
      <c r="G428" s="1">
        <f t="shared" ref="G428:K428" si="255">SUM(G429:G430)</f>
        <v>16.892033038367767</v>
      </c>
      <c r="H428" s="1">
        <f t="shared" si="255"/>
        <v>16.91492087613398</v>
      </c>
      <c r="I428" s="1">
        <f t="shared" si="255"/>
        <v>16.763466497968306</v>
      </c>
      <c r="J428" s="1">
        <f t="shared" si="255"/>
        <v>16.224065494449658</v>
      </c>
      <c r="K428" s="1">
        <f t="shared" si="255"/>
        <v>14.521782305980061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17.919090681933046</v>
      </c>
      <c r="G429" s="1">
        <f t="shared" ref="G429:K429" si="256">IFERROR(G366/G359,0)*G426</f>
        <v>16.892033038367767</v>
      </c>
      <c r="H429" s="1">
        <f t="shared" si="256"/>
        <v>16.91492087613398</v>
      </c>
      <c r="I429" s="1">
        <f t="shared" si="256"/>
        <v>16.763466497968306</v>
      </c>
      <c r="J429" s="1">
        <f t="shared" si="256"/>
        <v>11.184300359425894</v>
      </c>
      <c r="K429" s="1">
        <f t="shared" si="256"/>
        <v>8.5998443594615814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5.0397651350237647</v>
      </c>
      <c r="K430" s="1">
        <f t="shared" si="257"/>
        <v>5.9219379465184794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17.919090681933046</v>
      </c>
      <c r="G431" s="1">
        <f t="shared" ref="G431:K431" si="258">SUM(G432:G433)</f>
        <v>16.892033038367767</v>
      </c>
      <c r="H431" s="1">
        <f t="shared" si="258"/>
        <v>16.914920876133987</v>
      </c>
      <c r="I431" s="1">
        <f t="shared" si="258"/>
        <v>16.763466497968306</v>
      </c>
      <c r="J431" s="1">
        <f t="shared" si="258"/>
        <v>16.224065494449658</v>
      </c>
      <c r="K431" s="1">
        <f t="shared" si="258"/>
        <v>14.521782305980061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17.919090681933046</v>
      </c>
      <c r="G432" s="1">
        <f t="shared" ref="G432:K432" si="259">G426-G429</f>
        <v>16.892033038367767</v>
      </c>
      <c r="H432" s="1">
        <f t="shared" si="259"/>
        <v>16.914920876133987</v>
      </c>
      <c r="I432" s="1">
        <f t="shared" si="259"/>
        <v>16.763466497968306</v>
      </c>
      <c r="J432" s="1">
        <f t="shared" si="259"/>
        <v>11.184300359425894</v>
      </c>
      <c r="K432" s="1">
        <f t="shared" si="259"/>
        <v>8.5998443594615814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5.0397651350237647</v>
      </c>
      <c r="K433" s="1">
        <f t="shared" si="260"/>
        <v>5.9219379465184794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1.3148744900842919</v>
      </c>
      <c r="G434" s="1">
        <f t="shared" ref="G434:K434" si="261">G435</f>
        <v>0.24796420270993444</v>
      </c>
      <c r="H434" s="1">
        <f t="shared" si="261"/>
        <v>1.0083652183778042</v>
      </c>
      <c r="I434" s="1">
        <f t="shared" si="261"/>
        <v>2.042186659083664E-3</v>
      </c>
      <c r="J434" s="1">
        <f t="shared" si="261"/>
        <v>1.4098286517770349</v>
      </c>
      <c r="K434" s="1">
        <f t="shared" si="261"/>
        <v>2.4662200210854972E-4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1.3148744900842919</v>
      </c>
      <c r="G435" s="1">
        <f>'[1]Electricity and CHPs_IN'!C$25-G378</f>
        <v>0.24796420270993444</v>
      </c>
      <c r="H435" s="1">
        <f>'[1]Electricity and CHPs_IN'!D$25-H378</f>
        <v>1.0083652183778042</v>
      </c>
      <c r="I435" s="1">
        <f>'[1]Electricity and CHPs_IN'!E$25-I378</f>
        <v>2.042186659083664E-3</v>
      </c>
      <c r="J435" s="1">
        <f>'[1]Electricity and CHPs_IN'!F$25-J378</f>
        <v>1.4098286517770349</v>
      </c>
      <c r="K435" s="1">
        <f>'[1]Electricity and CHPs_IN'!G$25-K378</f>
        <v>2.4662200210854972E-4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4.0841210955238298E-3</v>
      </c>
      <c r="K436" s="1">
        <f t="shared" si="262"/>
        <v>4.1813588036771513E-3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4.0841210955238298E-3</v>
      </c>
      <c r="K437" s="1">
        <f>'[1]Electricity and CHPs_IN'!G$30-K396</f>
        <v>4.1813588036771513E-3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8.2617466203094381</v>
      </c>
      <c r="G438" s="1">
        <f t="shared" ref="G438:K438" si="263">SUM(G439,G445,G447,G453,G455,G457,G459)</f>
        <v>10.875351467242144</v>
      </c>
      <c r="H438" s="1">
        <f t="shared" si="263"/>
        <v>9.4644899124220156</v>
      </c>
      <c r="I438" s="1">
        <f t="shared" si="263"/>
        <v>7.3776760732907469</v>
      </c>
      <c r="J438" s="1">
        <f t="shared" si="263"/>
        <v>6.031349538185891</v>
      </c>
      <c r="K438" s="1">
        <f t="shared" si="263"/>
        <v>7.3062899168578319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4.3959755302061101</v>
      </c>
      <c r="G439" s="1">
        <f t="shared" ref="G439:K439" si="264">+G440</f>
        <v>1.6893606883351324</v>
      </c>
      <c r="H439" s="1">
        <f t="shared" si="264"/>
        <v>2.6784739741417622</v>
      </c>
      <c r="I439" s="1">
        <f t="shared" si="264"/>
        <v>0.55858791981499123</v>
      </c>
      <c r="J439" s="1">
        <f t="shared" si="264"/>
        <v>1.2393824462250702E-2</v>
      </c>
      <c r="K439" s="1">
        <f t="shared" si="264"/>
        <v>2.1102450545461727E-4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4.3959755302061101</v>
      </c>
      <c r="G440" s="1">
        <f t="shared" ref="G440:K440" si="265">SUM(G442:G444)</f>
        <v>1.6893606883351324</v>
      </c>
      <c r="H440" s="1">
        <f t="shared" si="265"/>
        <v>2.6784739741417622</v>
      </c>
      <c r="I440" s="1">
        <f t="shared" si="265"/>
        <v>0.55858791981499123</v>
      </c>
      <c r="J440" s="1">
        <f t="shared" si="265"/>
        <v>1.2393824462250702E-2</v>
      </c>
      <c r="K440" s="1">
        <f t="shared" si="265"/>
        <v>2.1102450545461727E-4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2.0280746753519341</v>
      </c>
      <c r="G441" s="1">
        <f t="shared" ref="G441:K441" si="266">G442</f>
        <v>1.6891005060658133</v>
      </c>
      <c r="H441" s="1">
        <f t="shared" si="266"/>
        <v>2.677194865465653</v>
      </c>
      <c r="I441" s="1">
        <f t="shared" si="266"/>
        <v>0.55829616202384136</v>
      </c>
      <c r="J441" s="1">
        <f t="shared" si="266"/>
        <v>1.1876574157108967E-2</v>
      </c>
      <c r="K441" s="1">
        <f t="shared" si="266"/>
        <v>4.8906560659551292E-5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2.0280746753519341</v>
      </c>
      <c r="G442" s="1">
        <f>'[1]Electricity and CHPs_IN'!C$90</f>
        <v>1.6891005060658133</v>
      </c>
      <c r="H442" s="1">
        <f>'[1]Electricity and CHPs_IN'!D$90</f>
        <v>2.677194865465653</v>
      </c>
      <c r="I442" s="1">
        <f>'[1]Electricity and CHPs_IN'!E$90</f>
        <v>0.55829616202384136</v>
      </c>
      <c r="J442" s="1">
        <f>'[1]Electricity and CHPs_IN'!F$90</f>
        <v>1.1876574157108967E-2</v>
      </c>
      <c r="K442" s="1">
        <f>'[1]Electricity and CHPs_IN'!G$90</f>
        <v>4.8906560659551292E-5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1.1839504274270882</v>
      </c>
      <c r="G443" s="1">
        <f t="shared" ref="G443:K443" si="267">G444</f>
        <v>1.3009113465956883E-4</v>
      </c>
      <c r="H443" s="1">
        <f t="shared" si="267"/>
        <v>6.3955433805466171E-4</v>
      </c>
      <c r="I443" s="1">
        <f t="shared" si="267"/>
        <v>1.4587889557488145E-4</v>
      </c>
      <c r="J443" s="1">
        <f t="shared" si="267"/>
        <v>2.5862515257086828E-4</v>
      </c>
      <c r="K443" s="1">
        <f t="shared" si="267"/>
        <v>8.1058972397532987E-5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1.1839504274270882</v>
      </c>
      <c r="G444" s="1">
        <f>'[1]Electricity and CHPs_IN'!C$91</f>
        <v>1.3009113465956883E-4</v>
      </c>
      <c r="H444" s="1">
        <f>'[1]Electricity and CHPs_IN'!D$91</f>
        <v>6.3955433805466171E-4</v>
      </c>
      <c r="I444" s="1">
        <f>'[1]Electricity and CHPs_IN'!E$91</f>
        <v>1.4587889557488145E-4</v>
      </c>
      <c r="J444" s="1">
        <f>'[1]Electricity and CHPs_IN'!F$91</f>
        <v>2.5862515257086828E-4</v>
      </c>
      <c r="K444" s="1">
        <f>'[1]Electricity and CHPs_IN'!G$91</f>
        <v>8.1058972397532987E-5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1.4500010215895895</v>
      </c>
      <c r="G445" s="1">
        <f t="shared" ref="G445:K445" si="268">G446</f>
        <v>3.8017788805413724</v>
      </c>
      <c r="H445" s="1">
        <f t="shared" si="268"/>
        <v>3.8016347422239467</v>
      </c>
      <c r="I445" s="1">
        <f t="shared" si="268"/>
        <v>1.0186382153346665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1.4500010215895895</v>
      </c>
      <c r="G446" s="1">
        <f>'[1]Electricity and CHPs_IN'!C$92</f>
        <v>3.8017788805413724</v>
      </c>
      <c r="H446" s="1">
        <f>'[1]Electricity and CHPs_IN'!D$92</f>
        <v>3.8016347422239467</v>
      </c>
      <c r="I446" s="1">
        <f>'[1]Electricity and CHPs_IN'!E$92</f>
        <v>1.0186382153346665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0.21541728960248069</v>
      </c>
      <c r="G447" s="1">
        <f t="shared" ref="G447:K447" si="269">G448</f>
        <v>2.1549410207936912</v>
      </c>
      <c r="H447" s="1">
        <f t="shared" si="269"/>
        <v>5.9434210256948067E-4</v>
      </c>
      <c r="I447" s="1">
        <f t="shared" si="269"/>
        <v>2.4376155608958801E-4</v>
      </c>
      <c r="J447" s="1">
        <f t="shared" si="269"/>
        <v>1.5530349917727468E-4</v>
      </c>
      <c r="K447" s="1">
        <f t="shared" si="269"/>
        <v>1.2889319884390869E-6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0.21541728960248069</v>
      </c>
      <c r="G448" s="1">
        <f>'[1]Electricity and CHPs_IN'!C$93</f>
        <v>2.1549410207936912</v>
      </c>
      <c r="H448" s="1">
        <f>'[1]Electricity and CHPs_IN'!D$93</f>
        <v>5.9434210256948067E-4</v>
      </c>
      <c r="I448" s="1">
        <f>'[1]Electricity and CHPs_IN'!E$93</f>
        <v>2.4376155608958801E-4</v>
      </c>
      <c r="J448" s="1">
        <f>'[1]Electricity and CHPs_IN'!F$93</f>
        <v>1.5530349917727468E-4</v>
      </c>
      <c r="K448" s="1">
        <f>'[1]Electricity and CHPs_IN'!G$93</f>
        <v>1.2889319884390869E-6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0.21541728960248069</v>
      </c>
      <c r="G449" s="1">
        <f t="shared" ref="G449:K449" si="270">G450</f>
        <v>2.1549410207936912</v>
      </c>
      <c r="H449" s="1">
        <f t="shared" si="270"/>
        <v>5.9434210256948067E-4</v>
      </c>
      <c r="I449" s="1">
        <f t="shared" si="270"/>
        <v>2.4376155608958801E-4</v>
      </c>
      <c r="J449" s="1">
        <f t="shared" si="270"/>
        <v>1.5530349917727468E-4</v>
      </c>
      <c r="K449" s="1">
        <f t="shared" si="270"/>
        <v>1.2889319884390869E-6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0.21541728960248069</v>
      </c>
      <c r="G450" s="1">
        <f t="shared" ref="G450:K450" si="271">G448</f>
        <v>2.1549410207936912</v>
      </c>
      <c r="H450" s="1">
        <f t="shared" si="271"/>
        <v>5.9434210256948067E-4</v>
      </c>
      <c r="I450" s="1">
        <f t="shared" si="271"/>
        <v>2.4376155608958801E-4</v>
      </c>
      <c r="J450" s="1">
        <f t="shared" si="271"/>
        <v>1.5530349917727468E-4</v>
      </c>
      <c r="K450" s="1">
        <f t="shared" si="271"/>
        <v>1.2889319884390869E-6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2.2003527789112578</v>
      </c>
      <c r="G453" s="1">
        <f t="shared" ref="G453:K453" si="273">G454</f>
        <v>1.9858187074791966</v>
      </c>
      <c r="H453" s="1">
        <f t="shared" si="273"/>
        <v>1.7025917581993473</v>
      </c>
      <c r="I453" s="1">
        <f t="shared" si="273"/>
        <v>1.3174335786852776</v>
      </c>
      <c r="J453" s="1">
        <f t="shared" si="273"/>
        <v>0.78879712915757549</v>
      </c>
      <c r="K453" s="1">
        <f t="shared" si="273"/>
        <v>0.4722849145420932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2.2003527789112578</v>
      </c>
      <c r="G454" s="1">
        <f>'[1]Electricity and CHPs_IN'!C$94</f>
        <v>1.9858187074791966</v>
      </c>
      <c r="H454" s="1">
        <f>'[1]Electricity and CHPs_IN'!D$94</f>
        <v>1.7025917581993473</v>
      </c>
      <c r="I454" s="1">
        <f>'[1]Electricity and CHPs_IN'!E$94</f>
        <v>1.3174335786852776</v>
      </c>
      <c r="J454" s="1">
        <f>'[1]Electricity and CHPs_IN'!F$94</f>
        <v>0.78879712915757549</v>
      </c>
      <c r="K454" s="1">
        <f>'[1]Electricity and CHPs_IN'!G$94</f>
        <v>0.4722849145420932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0</v>
      </c>
      <c r="K455" s="1">
        <f t="shared" si="274"/>
        <v>0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0</v>
      </c>
      <c r="K456" s="1">
        <f>'[1]Electricity and CHPs_IN'!G$95</f>
        <v>0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3.8713321367137817E-5</v>
      </c>
      <c r="K457" s="1">
        <f t="shared" si="275"/>
        <v>3.0419822335844345E-5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3.8713321367137817E-5</v>
      </c>
      <c r="K458" s="1">
        <f>'[1]Electricity and CHPs_IN'!G$96</f>
        <v>3.0419822335844345E-5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1.2434521700927523</v>
      </c>
      <c r="H459" s="1">
        <f>H460</f>
        <v>1.2811950957543896</v>
      </c>
      <c r="I459" s="1">
        <f t="shared" ref="I459" si="277">I460</f>
        <v>4.4827725978997224</v>
      </c>
      <c r="J459" s="1">
        <f t="shared" ref="J459" si="278">J460</f>
        <v>5.2299645677455207</v>
      </c>
      <c r="K459" s="1">
        <f t="shared" ref="K459" si="279">K460</f>
        <v>6.8337622690559598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1.2434521700927523</v>
      </c>
      <c r="H460" s="1">
        <f>'[1]Electricity and CHPs_IN'!D$97</f>
        <v>1.2811950957543896</v>
      </c>
      <c r="I460" s="1">
        <f>'[1]Electricity and CHPs_IN'!E$97</f>
        <v>4.4827725978997224</v>
      </c>
      <c r="J460" s="1">
        <f>'[1]Electricity and CHPs_IN'!F$97</f>
        <v>5.2299645677455207</v>
      </c>
      <c r="K460" s="1">
        <f>'[1]Electricity and CHPs_IN'!G$97</f>
        <v>6.8337622690559598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7.8970641637482233</v>
      </c>
      <c r="G461" s="1">
        <f t="shared" ref="G461:K461" si="280">SUM(G462,G468,G501,G510,G516)</f>
        <v>8.6294696471250703</v>
      </c>
      <c r="H461" s="1">
        <f t="shared" si="280"/>
        <v>11.082745381765358</v>
      </c>
      <c r="I461" s="1">
        <f t="shared" si="280"/>
        <v>16.042639301953265</v>
      </c>
      <c r="J461" s="1">
        <f t="shared" si="280"/>
        <v>19.219681940125852</v>
      </c>
      <c r="K461" s="1">
        <f t="shared" si="280"/>
        <v>27.532643450485715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0.27203668078677484</v>
      </c>
      <c r="G462" s="1">
        <f t="shared" ref="G462:K462" si="281">+G463</f>
        <v>0.64213430187914533</v>
      </c>
      <c r="H462" s="1">
        <f t="shared" si="281"/>
        <v>1.203644265542876E-2</v>
      </c>
      <c r="I462" s="1">
        <f t="shared" si="281"/>
        <v>0.57547522685088992</v>
      </c>
      <c r="J462" s="1">
        <f t="shared" si="281"/>
        <v>1.2129889248311879E-2</v>
      </c>
      <c r="K462" s="1">
        <f t="shared" si="281"/>
        <v>5.8923332533673053E-4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0.27203668078677484</v>
      </c>
      <c r="G463" s="1">
        <f>'[1]Electricity and CHPs_IN'!C$41-G299</f>
        <v>0.64213430187914533</v>
      </c>
      <c r="H463" s="1">
        <f>'[1]Electricity and CHPs_IN'!D$41-H299</f>
        <v>1.203644265542876E-2</v>
      </c>
      <c r="I463" s="1">
        <f>'[1]Electricity and CHPs_IN'!E$41-I299</f>
        <v>0.57547522685088992</v>
      </c>
      <c r="J463" s="1">
        <f>'[1]Electricity and CHPs_IN'!F$41-J299</f>
        <v>1.2129889248311879E-2</v>
      </c>
      <c r="K463" s="1">
        <f>'[1]Electricity and CHPs_IN'!G$41-K299</f>
        <v>5.8923332533673053E-4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0.27203668078677484</v>
      </c>
      <c r="G464" s="1">
        <f t="shared" ref="G464:K464" si="282">G465</f>
        <v>0.64213430187914533</v>
      </c>
      <c r="H464" s="1">
        <f t="shared" si="282"/>
        <v>1.203644265542876E-2</v>
      </c>
      <c r="I464" s="1">
        <f t="shared" si="282"/>
        <v>0.57547522685088992</v>
      </c>
      <c r="J464" s="1">
        <f t="shared" si="282"/>
        <v>1.2129889248311879E-2</v>
      </c>
      <c r="K464" s="1">
        <f t="shared" si="282"/>
        <v>5.8923332533673053E-4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0.27203668078677484</v>
      </c>
      <c r="G465" s="1">
        <f t="shared" ref="G465:K465" si="283">G463-G467</f>
        <v>0.64213430187914533</v>
      </c>
      <c r="H465" s="1">
        <f t="shared" si="283"/>
        <v>1.203644265542876E-2</v>
      </c>
      <c r="I465" s="1">
        <f t="shared" si="283"/>
        <v>0.57547522685088992</v>
      </c>
      <c r="J465" s="1">
        <f t="shared" si="283"/>
        <v>1.2129889248311879E-2</v>
      </c>
      <c r="K465" s="1">
        <f t="shared" si="283"/>
        <v>5.8923332533673053E-4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3.61560378219614</v>
      </c>
      <c r="G468" s="1">
        <f t="shared" ref="G468:K468" si="286">SUM(G469:G478)</f>
        <v>2.887941720662496</v>
      </c>
      <c r="H468" s="1">
        <f t="shared" si="286"/>
        <v>2.9140544226928125</v>
      </c>
      <c r="I468" s="1">
        <f t="shared" si="286"/>
        <v>5.5015009963389483</v>
      </c>
      <c r="J468" s="1">
        <f t="shared" si="286"/>
        <v>6.1739263937467346</v>
      </c>
      <c r="K468" s="1">
        <f t="shared" si="286"/>
        <v>5.3232123297126552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1.0231881897225545</v>
      </c>
      <c r="G469" s="1">
        <f>'[1]Electricity and CHPs_IN'!C$39-G314</f>
        <v>0.13584447701335961</v>
      </c>
      <c r="H469" s="1">
        <f>'[1]Electricity and CHPs_IN'!D$39-H314</f>
        <v>7.6174162203449067E-2</v>
      </c>
      <c r="I469" s="1">
        <f>'[1]Electricity and CHPs_IN'!E$39-I314</f>
        <v>5.4882532209961504E-2</v>
      </c>
      <c r="J469" s="1">
        <f>'[1]Electricity and CHPs_IN'!F$39-J314</f>
        <v>3.8794672914394847E-2</v>
      </c>
      <c r="K469" s="1">
        <f>'[1]Electricity and CHPs_IN'!G$39-K314</f>
        <v>1.7249541971346795E-2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6.9418680900352782E-3</v>
      </c>
      <c r="K470" s="6">
        <f>'[1]Electricity and CHPs_IN'!G$40-K315</f>
        <v>6.7137520590697299E-3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3.9862407095723473E-2</v>
      </c>
      <c r="G472" s="1">
        <f>'[1]Electricity and CHPs_IN'!C$48-G317</f>
        <v>7.3225586621160571E-3</v>
      </c>
      <c r="H472" s="1">
        <f>'[1]Electricity and CHPs_IN'!D$48-H317</f>
        <v>2.4093254310492883E-2</v>
      </c>
      <c r="I472" s="1">
        <f>'[1]Electricity and CHPs_IN'!E$48-I317</f>
        <v>2.1779623868918144E-2</v>
      </c>
      <c r="J472" s="1">
        <f>'[1]Electricity and CHPs_IN'!F$48-J317</f>
        <v>7.2712097567224715E-2</v>
      </c>
      <c r="K472" s="1">
        <f>'[1]Electricity and CHPs_IN'!G$48-K317</f>
        <v>0.16517011019069722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8.0632468966291171E-2</v>
      </c>
      <c r="G474" s="1">
        <f>'[1]Electricity and CHPs_IN'!C$51-G319</f>
        <v>5.8134681833614654E-3</v>
      </c>
      <c r="H474" s="1">
        <f>'[1]Electricity and CHPs_IN'!D$51-H319</f>
        <v>2.0152858397919322E-2</v>
      </c>
      <c r="I474" s="1">
        <f>'[1]Electricity and CHPs_IN'!E$51-I319</f>
        <v>0.5612608345132325</v>
      </c>
      <c r="J474" s="1">
        <f>'[1]Electricity and CHPs_IN'!F$51-J319</f>
        <v>1.5218322075499797</v>
      </c>
      <c r="K474" s="1">
        <f>'[1]Electricity and CHPs_IN'!G$51-K319</f>
        <v>1.3691601332007328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1.5806866593603717</v>
      </c>
      <c r="G476" s="1">
        <f>'[1]Electricity and CHPs_IN'!C$54-G321</f>
        <v>1.7911301504186143</v>
      </c>
      <c r="H476" s="1">
        <f>'[1]Electricity and CHPs_IN'!D$54-H321</f>
        <v>1.9838323895181704</v>
      </c>
      <c r="I476" s="1">
        <f>'[1]Electricity and CHPs_IN'!E$54-I321</f>
        <v>1.8814180804243665</v>
      </c>
      <c r="J476" s="1">
        <f>'[1]Electricity and CHPs_IN'!F$54-J321</f>
        <v>1.6026855016363033</v>
      </c>
      <c r="K476" s="1">
        <f>'[1]Electricity and CHPs_IN'!G$54-K321</f>
        <v>3.7568820278670403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0.89123405705119918</v>
      </c>
      <c r="G477" s="1">
        <f>'[1]Electricity and CHPs_IN'!C$55-G322</f>
        <v>0.94783106638504455</v>
      </c>
      <c r="H477" s="1">
        <f>'[1]Electricity and CHPs_IN'!D$55-H322</f>
        <v>0.80980175826278056</v>
      </c>
      <c r="I477" s="1">
        <f>'[1]Electricity and CHPs_IN'!E$55-I322</f>
        <v>2.9820520699944484</v>
      </c>
      <c r="J477" s="1">
        <f>'[1]Electricity and CHPs_IN'!F$55-J322</f>
        <v>2.9304905272772279</v>
      </c>
      <c r="K477" s="1">
        <f>'[1]Electricity and CHPs_IN'!G$55-K322</f>
        <v>7.9207276245898614E-3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1.0785532802093882E-4</v>
      </c>
      <c r="J478" s="1">
        <f>'[1]Electricity and CHPs_IN'!F$58-J323</f>
        <v>4.6951871156836319E-4</v>
      </c>
      <c r="K478" s="1">
        <f>'[1]Electricity and CHPs_IN'!G$58-K323</f>
        <v>1.1603679917785245E-4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1.9825541775290469</v>
      </c>
      <c r="G479" s="1">
        <f t="shared" ref="G479:K479" si="287">SUM(G480:G489)</f>
        <v>1.0165947911203035</v>
      </c>
      <c r="H479" s="1">
        <f t="shared" si="287"/>
        <v>0.82995617949259892</v>
      </c>
      <c r="I479" s="1">
        <f t="shared" si="287"/>
        <v>3.6134459747861589</v>
      </c>
      <c r="J479" s="1">
        <f t="shared" si="287"/>
        <v>4.556270531297959</v>
      </c>
      <c r="K479" s="1">
        <f t="shared" si="287"/>
        <v>1.4802910359361263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0.99685928098436338</v>
      </c>
      <c r="G480" s="1">
        <f t="shared" ref="G480:K480" si="289">G469-G491</f>
        <v>0.12590930974910869</v>
      </c>
      <c r="H480" s="1">
        <f t="shared" si="289"/>
        <v>6.7963576849135801E-2</v>
      </c>
      <c r="I480" s="1">
        <f t="shared" si="289"/>
        <v>5.4781912377842475E-2</v>
      </c>
      <c r="J480" s="1">
        <f t="shared" si="289"/>
        <v>3.8667624205994323E-2</v>
      </c>
      <c r="K480" s="1">
        <f t="shared" si="289"/>
        <v>1.6302016454703964E-2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6.9191341601302124E-3</v>
      </c>
      <c r="K481" s="1">
        <f t="shared" si="290"/>
        <v>6.3449624761956506E-3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3.8836658666402263E-2</v>
      </c>
      <c r="G483" s="1">
        <f t="shared" ref="G483:K483" si="292">G472-G494</f>
        <v>6.7870135541374848E-3</v>
      </c>
      <c r="H483" s="1">
        <f t="shared" si="292"/>
        <v>2.1496314413062403E-2</v>
      </c>
      <c r="I483" s="1">
        <f t="shared" si="292"/>
        <v>2.1739693821796361E-2</v>
      </c>
      <c r="J483" s="1">
        <f t="shared" si="292"/>
        <v>7.2473972655039132E-2</v>
      </c>
      <c r="K483" s="1">
        <f t="shared" si="292"/>
        <v>0.1560972377484979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7.8557616130739805E-2</v>
      </c>
      <c r="G485" s="1">
        <f t="shared" ref="G485:K485" si="294">G474-G496</f>
        <v>5.388292423132237E-3</v>
      </c>
      <c r="H485" s="1">
        <f t="shared" si="294"/>
        <v>1.7980642002974667E-2</v>
      </c>
      <c r="I485" s="1">
        <f t="shared" si="294"/>
        <v>0.56023183733198623</v>
      </c>
      <c r="J485" s="1">
        <f t="shared" si="294"/>
        <v>1.5168483579168561</v>
      </c>
      <c r="K485" s="1">
        <f t="shared" si="294"/>
        <v>1.2939515181121262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0.86830062174754141</v>
      </c>
      <c r="G488" s="1">
        <f t="shared" ref="G488:K488" si="296">G477-G499</f>
        <v>0.87851017539392517</v>
      </c>
      <c r="H488" s="1">
        <f t="shared" si="296"/>
        <v>0.72251564622742603</v>
      </c>
      <c r="I488" s="1">
        <f t="shared" si="296"/>
        <v>2.9765848736649287</v>
      </c>
      <c r="J488" s="1">
        <f t="shared" si="296"/>
        <v>2.9208934612756119</v>
      </c>
      <c r="K488" s="1">
        <f t="shared" si="296"/>
        <v>7.4856383018041704E-3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1.076575896046957E-4</v>
      </c>
      <c r="J489" s="1">
        <f t="shared" si="297"/>
        <v>4.6798108432747189E-4</v>
      </c>
      <c r="K489" s="1">
        <f t="shared" si="297"/>
        <v>1.0966284279841878E-4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1.633049604667093</v>
      </c>
      <c r="G490" s="1">
        <f t="shared" ref="G490:K490" si="298">SUM(G491:G500)</f>
        <v>1.8713469295421925</v>
      </c>
      <c r="H490" s="1">
        <f t="shared" si="298"/>
        <v>2.0840982432002133</v>
      </c>
      <c r="I490" s="1">
        <f t="shared" si="298"/>
        <v>1.8880550215527898</v>
      </c>
      <c r="J490" s="1">
        <f t="shared" si="298"/>
        <v>1.6176558624487749</v>
      </c>
      <c r="K490" s="1">
        <f t="shared" si="298"/>
        <v>3.8429212937765285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2.6328908738191201E-2</v>
      </c>
      <c r="G491" s="1">
        <f t="shared" ref="G491:K491" si="300">IFERROR(G346/G314,0)*G469</f>
        <v>9.9351672642509145E-3</v>
      </c>
      <c r="H491" s="1">
        <f t="shared" si="300"/>
        <v>8.2105853543132708E-3</v>
      </c>
      <c r="I491" s="1">
        <f t="shared" si="300"/>
        <v>1.0061983211903192E-4</v>
      </c>
      <c r="J491" s="1">
        <f t="shared" si="300"/>
        <v>1.2704870840052316E-4</v>
      </c>
      <c r="K491" s="1">
        <f t="shared" si="300"/>
        <v>9.4752551664282884E-4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2.2733929905065433E-5</v>
      </c>
      <c r="K492" s="1">
        <f t="shared" si="301"/>
        <v>3.6878958287407909E-4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1.0257484293212137E-3</v>
      </c>
      <c r="G494" s="1">
        <f t="shared" ref="G494:K494" si="303">IFERROR(G349/G317,0)*G472</f>
        <v>5.3554510797857271E-4</v>
      </c>
      <c r="H494" s="1">
        <f t="shared" si="303"/>
        <v>2.5969398974304797E-3</v>
      </c>
      <c r="I494" s="1">
        <f t="shared" si="303"/>
        <v>3.9930047121781397E-5</v>
      </c>
      <c r="J494" s="1">
        <f t="shared" si="303"/>
        <v>2.3812491218558541E-4</v>
      </c>
      <c r="K494" s="1">
        <f t="shared" si="303"/>
        <v>9.0728724421993198E-3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2.0748528355513675E-3</v>
      </c>
      <c r="G496" s="1">
        <f t="shared" ref="G496:K496" si="305">IFERROR(G351/G319,0)*G474</f>
        <v>4.2517576022922849E-4</v>
      </c>
      <c r="H496" s="1">
        <f t="shared" si="305"/>
        <v>2.1722163949446536E-3</v>
      </c>
      <c r="I496" s="1">
        <f t="shared" si="305"/>
        <v>1.0289971812462567E-3</v>
      </c>
      <c r="J496" s="1">
        <f t="shared" si="305"/>
        <v>4.9838496331235469E-3</v>
      </c>
      <c r="K496" s="1">
        <f t="shared" si="305"/>
        <v>7.5208615088606739E-2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1.5806866593603717</v>
      </c>
      <c r="G498" s="1">
        <f t="shared" ref="G498:K498" si="307">G476</f>
        <v>1.7911301504186143</v>
      </c>
      <c r="H498" s="1">
        <f t="shared" si="307"/>
        <v>1.9838323895181704</v>
      </c>
      <c r="I498" s="1">
        <f t="shared" si="307"/>
        <v>1.8814180804243665</v>
      </c>
      <c r="J498" s="1">
        <f t="shared" si="307"/>
        <v>1.6026855016363033</v>
      </c>
      <c r="K498" s="1">
        <f t="shared" si="307"/>
        <v>3.7568820278670403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2.2933435303657726E-2</v>
      </c>
      <c r="G499" s="1">
        <f t="shared" ref="G499:K499" si="308">IFERROR(G354/G322,0)*G477</f>
        <v>6.9320890991119391E-2</v>
      </c>
      <c r="H499" s="1">
        <f t="shared" si="308"/>
        <v>8.7286112035354524E-2</v>
      </c>
      <c r="I499" s="1">
        <f t="shared" si="308"/>
        <v>5.4671963295197887E-3</v>
      </c>
      <c r="J499" s="1">
        <f t="shared" si="308"/>
        <v>9.5970660016160298E-3</v>
      </c>
      <c r="K499" s="1">
        <f t="shared" si="308"/>
        <v>4.3508932278569064E-4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1.9773841624312616E-7</v>
      </c>
      <c r="J500" s="1">
        <f t="shared" si="309"/>
        <v>1.5376272408913195E-6</v>
      </c>
      <c r="K500" s="1">
        <f t="shared" si="309"/>
        <v>6.3739563794336645E-6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3.3175311032277079</v>
      </c>
      <c r="G501" s="1">
        <f t="shared" ref="G501:K501" si="310">SUM(G502:G503)</f>
        <v>3.3046698921194562</v>
      </c>
      <c r="H501" s="1">
        <f t="shared" si="310"/>
        <v>4.7994874115408974</v>
      </c>
      <c r="I501" s="1">
        <f t="shared" si="310"/>
        <v>4.6781581253702988</v>
      </c>
      <c r="J501" s="1">
        <f t="shared" si="310"/>
        <v>5.1452560537577927</v>
      </c>
      <c r="K501" s="1">
        <f t="shared" si="310"/>
        <v>10.631117369829379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3.3175311032277079</v>
      </c>
      <c r="G502" s="6">
        <f>'[1]Electricity and CHPs_IN'!C$44-G361</f>
        <v>3.3046698921194562</v>
      </c>
      <c r="H502" s="6">
        <f>'[1]Electricity and CHPs_IN'!D$44-H361</f>
        <v>4.7994874115408974</v>
      </c>
      <c r="I502" s="6">
        <f>'[1]Electricity and CHPs_IN'!E$44-I361</f>
        <v>4.6781581253702988</v>
      </c>
      <c r="J502" s="6">
        <f>'[1]Electricity and CHPs_IN'!F$44-J361</f>
        <v>0.70802670497881048</v>
      </c>
      <c r="K502" s="6">
        <f>'[1]Electricity and CHPs_IN'!G$44-K361</f>
        <v>2.5822092759627668E-4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4.437229348778982</v>
      </c>
      <c r="K503" s="1">
        <f>'[1]Electricity and CHPs_IN'!G$45</f>
        <v>10.630859148901783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3.3175311032277079</v>
      </c>
      <c r="G507" s="1">
        <f t="shared" ref="G507:K507" si="312">SUM(G508:G509)</f>
        <v>3.3046698921194562</v>
      </c>
      <c r="H507" s="1">
        <f t="shared" si="312"/>
        <v>4.7994874115408974</v>
      </c>
      <c r="I507" s="1">
        <f t="shared" si="312"/>
        <v>4.6781581253702988</v>
      </c>
      <c r="J507" s="1">
        <f t="shared" si="312"/>
        <v>5.1452560537577927</v>
      </c>
      <c r="K507" s="1">
        <f t="shared" si="312"/>
        <v>10.631117369829379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3.3175311032277079</v>
      </c>
      <c r="G508" s="1">
        <f t="shared" ref="G508:K508" si="313">G502</f>
        <v>3.3046698921194562</v>
      </c>
      <c r="H508" s="1">
        <f t="shared" si="313"/>
        <v>4.7994874115408974</v>
      </c>
      <c r="I508" s="1">
        <f t="shared" si="313"/>
        <v>4.6781581253702988</v>
      </c>
      <c r="J508" s="1">
        <f t="shared" si="313"/>
        <v>0.70802670497881048</v>
      </c>
      <c r="K508" s="1">
        <f t="shared" si="313"/>
        <v>2.5822092759627668E-4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4.437229348778982</v>
      </c>
      <c r="K509" s="1">
        <f t="shared" si="314"/>
        <v>10.630859148901783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0.6918925975375998</v>
      </c>
      <c r="G510" s="1">
        <f t="shared" ref="G510:K510" si="315">SUM(G511:G515)</f>
        <v>1.7947237324639742</v>
      </c>
      <c r="H510" s="1">
        <f t="shared" si="315"/>
        <v>3.3571671048762197</v>
      </c>
      <c r="I510" s="1">
        <f t="shared" si="315"/>
        <v>5.2870366790507868</v>
      </c>
      <c r="J510" s="1">
        <f t="shared" si="315"/>
        <v>7.6226302898325962</v>
      </c>
      <c r="K510" s="1">
        <f t="shared" si="315"/>
        <v>11.449382530339893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0.6918925975375998</v>
      </c>
      <c r="G511" s="6">
        <f>'[1]Electricity and CHPs_IN'!C$42-G380</f>
        <v>1.7947237324639742</v>
      </c>
      <c r="H511" s="6">
        <f>'[1]Electricity and CHPs_IN'!D$42-H380</f>
        <v>3.3571671048762197</v>
      </c>
      <c r="I511" s="6">
        <f>'[1]Electricity and CHPs_IN'!E$42-I380</f>
        <v>5.2820389064804232</v>
      </c>
      <c r="J511" s="6">
        <f>'[1]Electricity and CHPs_IN'!F$42-J380</f>
        <v>7.2439947217855449</v>
      </c>
      <c r="K511" s="6">
        <f>'[1]Electricity and CHPs_IN'!G$42-K380</f>
        <v>3.2429271976849665E-4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0.37036545273049593</v>
      </c>
      <c r="K512" s="1">
        <f>'[1]Electricity and CHPs_IN'!G$43-K381</f>
        <v>11.447087624579451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1.3773997056264167E-3</v>
      </c>
      <c r="J513" s="1">
        <f>'[1]Electricity and CHPs_IN'!F$50-J382</f>
        <v>2.4079222777620797E-3</v>
      </c>
      <c r="K513" s="1">
        <f>'[1]Electricity and CHPs_IN'!G$50-K382</f>
        <v>6.9494812379750006E-4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2.4997678569974651E-3</v>
      </c>
      <c r="J514" s="1">
        <f>'[1]Electricity and CHPs_IN'!F$53-J383</f>
        <v>4.263682065031105E-3</v>
      </c>
      <c r="K514" s="1">
        <f>'[1]Electricity and CHPs_IN'!G$53-K383</f>
        <v>1.0057858213205078E-3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1.1206050077392394E-3</v>
      </c>
      <c r="J515" s="1">
        <f>'[1]Electricity and CHPs_IN'!F$56-J384</f>
        <v>1.5985109737612733E-3</v>
      </c>
      <c r="K515" s="1">
        <f>'[1]Electricity and CHPs_IN'!G$56-K384</f>
        <v>2.6987909555560119E-4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4.682743423416326E-4</v>
      </c>
      <c r="J516" s="1">
        <f t="shared" si="316"/>
        <v>0.26573931354041658</v>
      </c>
      <c r="K516" s="1">
        <f t="shared" si="316"/>
        <v>0.12834198727844975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2.7459284789328357E-4</v>
      </c>
      <c r="J517" s="1">
        <f>'[1]Electricity and CHPs_IN'!F$46-J397</f>
        <v>0.26531572698408928</v>
      </c>
      <c r="K517" s="1">
        <f>'[1]Electricity and CHPs_IN'!G$46-K397</f>
        <v>0.12805344598099566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1.9368149444834904E-4</v>
      </c>
      <c r="J518" s="1">
        <f>'[1]Electricity and CHPs_IN'!F$57-J398</f>
        <v>4.2358655632731299E-4</v>
      </c>
      <c r="K518" s="1">
        <f>'[1]Electricity and CHPs_IN'!G$57-K398</f>
        <v>2.8854129745408612E-4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0.32978921404963174</v>
      </c>
      <c r="G520" s="13">
        <f t="shared" si="317"/>
        <v>0.32672726607722452</v>
      </c>
      <c r="H520" s="13">
        <f t="shared" si="317"/>
        <v>0.32537854956142298</v>
      </c>
      <c r="I520" s="13">
        <f t="shared" si="317"/>
        <v>0.33006974156752805</v>
      </c>
      <c r="J520" s="13">
        <f t="shared" si="317"/>
        <v>0.33170584005147585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0.79999998302633535</v>
      </c>
      <c r="G523" s="13">
        <f t="shared" si="318"/>
        <v>0.79999998640535175</v>
      </c>
      <c r="H523" s="13">
        <f t="shared" si="318"/>
        <v>0.79999996828726772</v>
      </c>
      <c r="I523" s="13">
        <f t="shared" si="318"/>
        <v>0.79999998265588057</v>
      </c>
      <c r="J523" s="13">
        <f t="shared" si="318"/>
        <v>0.79999998350046009</v>
      </c>
      <c r="K523" s="13">
        <f t="shared" si="318"/>
        <v>0.79999998378294501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0.34334110427763476</v>
      </c>
      <c r="G524" s="13">
        <f t="shared" ref="G524:K524" si="319">IFERROR(G69/G297,"-")</f>
        <v>6.9456814082946766E-2</v>
      </c>
      <c r="H524" s="13">
        <f t="shared" si="319"/>
        <v>0.29064361298470265</v>
      </c>
      <c r="I524" s="13">
        <f t="shared" si="319"/>
        <v>0.26457924389110271</v>
      </c>
      <c r="J524" s="13">
        <f t="shared" si="319"/>
        <v>0.30328912453336493</v>
      </c>
      <c r="K524" s="13">
        <f t="shared" si="319"/>
        <v>0.16495134033736578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9.5639147193154861E-2</v>
      </c>
      <c r="G525" s="13">
        <f t="shared" ref="G525:K525" si="320">IFERROR(G70/(G298+G411),"-")</f>
        <v>3.7102433650768277E-2</v>
      </c>
      <c r="H525" s="13">
        <f t="shared" si="320"/>
        <v>9.6768044727675223E-2</v>
      </c>
      <c r="I525" s="13">
        <f t="shared" si="320"/>
        <v>9.2283548068249024E-2</v>
      </c>
      <c r="J525" s="13">
        <f t="shared" si="320"/>
        <v>9.6232676400196809E-2</v>
      </c>
      <c r="K525" s="13">
        <f t="shared" si="320"/>
        <v>0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0.24088934954896452</v>
      </c>
      <c r="G526" s="13">
        <f t="shared" ref="G526:K526" si="321">IFERROR(G71/(G299+G463),"-")</f>
        <v>0.24660504046810608</v>
      </c>
      <c r="H526" s="13">
        <f t="shared" si="321"/>
        <v>0.24379348291791253</v>
      </c>
      <c r="I526" s="13">
        <f t="shared" si="321"/>
        <v>0.26338848993451131</v>
      </c>
      <c r="J526" s="13">
        <f t="shared" si="321"/>
        <v>0.25939202607480449</v>
      </c>
      <c r="K526" s="13">
        <f t="shared" si="321"/>
        <v>0.24021632451158198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0.60587885795101792</v>
      </c>
      <c r="K527" s="13">
        <f t="shared" si="322"/>
        <v>0.55315238770319786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0.22741779432584205</v>
      </c>
      <c r="H528" s="13">
        <f t="shared" si="323"/>
        <v>0.34797309248706615</v>
      </c>
      <c r="I528" s="13">
        <f t="shared" si="323"/>
        <v>0.38279766981321905</v>
      </c>
      <c r="J528" s="13">
        <f t="shared" si="323"/>
        <v>0.40072552568621256</v>
      </c>
      <c r="K528" s="13">
        <f t="shared" si="323"/>
        <v>0.38159372101339062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0.52125694354853536</v>
      </c>
      <c r="K529" s="13">
        <f t="shared" si="324"/>
        <v>0.54440479318905188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0.26313929338837755</v>
      </c>
      <c r="G530" s="13">
        <f t="shared" ref="G530:K530" si="325">IFERROR(G84/SUM(G312,G417),"-")</f>
        <v>0.1691648161479864</v>
      </c>
      <c r="H530" s="13">
        <f t="shared" si="325"/>
        <v>0.23862051258435446</v>
      </c>
      <c r="I530" s="13">
        <f t="shared" si="325"/>
        <v>0.24508952447230453</v>
      </c>
      <c r="J530" s="13">
        <f t="shared" si="325"/>
        <v>0.2487909749056087</v>
      </c>
      <c r="K530" s="13">
        <f t="shared" si="325"/>
        <v>0.22019987802229679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0.40000000000000013</v>
      </c>
      <c r="K531" s="13">
        <f t="shared" si="326"/>
        <v>0.4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0.34958111726772279</v>
      </c>
      <c r="G532" s="13">
        <f t="shared" ref="G532:K532" si="327">IFERROR(G86/SUM(G314,G469),"-'")</f>
        <v>0.35163741453275305</v>
      </c>
      <c r="H532" s="13">
        <f t="shared" si="327"/>
        <v>0.34859707340628043</v>
      </c>
      <c r="I532" s="13">
        <f t="shared" si="327"/>
        <v>0.35972752752884185</v>
      </c>
      <c r="J532" s="13">
        <f t="shared" si="327"/>
        <v>0.29302603286836887</v>
      </c>
      <c r="K532" s="13">
        <f t="shared" si="327"/>
        <v>0.21685561115212695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0.31834186241081608</v>
      </c>
      <c r="K533" s="13">
        <f t="shared" si="329"/>
        <v>0.32252719116501527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0.23822263422101983</v>
      </c>
      <c r="G535" s="13">
        <f t="shared" ref="G535:K535" si="331">IFERROR(G89/SUM(G317,G472),"-")</f>
        <v>0.269591675998202</v>
      </c>
      <c r="H535" s="13">
        <f t="shared" si="331"/>
        <v>0.26009051278351003</v>
      </c>
      <c r="I535" s="13">
        <f t="shared" si="331"/>
        <v>0.27593827617257577</v>
      </c>
      <c r="J535" s="13">
        <f t="shared" si="331"/>
        <v>0.28273868650613482</v>
      </c>
      <c r="K535" s="13">
        <f t="shared" si="331"/>
        <v>0.28916590670744163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0.41999999999999965</v>
      </c>
      <c r="J536" s="13">
        <f t="shared" si="332"/>
        <v>0.44</v>
      </c>
      <c r="K536" s="13">
        <f t="shared" si="332"/>
        <v>0.45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0.2706223454173674</v>
      </c>
      <c r="G537" s="13">
        <f t="shared" ref="G537:K537" si="333">IFERROR(G91/SUM(G319,G474),"-")</f>
        <v>0.28909055166661618</v>
      </c>
      <c r="H537" s="13">
        <f t="shared" si="333"/>
        <v>0.27762037506238763</v>
      </c>
      <c r="I537" s="13">
        <f t="shared" si="333"/>
        <v>0.29927539192860619</v>
      </c>
      <c r="J537" s="13">
        <f t="shared" si="333"/>
        <v>0.30416971408932658</v>
      </c>
      <c r="K537" s="13">
        <f t="shared" si="333"/>
        <v>0.30935758424524307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0.42000000000000021</v>
      </c>
      <c r="J538" s="13">
        <f t="shared" si="334"/>
        <v>0.44000000000000011</v>
      </c>
      <c r="K538" s="13">
        <f t="shared" si="334"/>
        <v>0.4499999999999999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0.3626568699793179</v>
      </c>
      <c r="G539" s="13">
        <f t="shared" ref="G539:K539" si="335">IFERROR(G93/SUM(G321,G476),"-")</f>
        <v>0.36306655567119206</v>
      </c>
      <c r="H539" s="13">
        <f t="shared" si="335"/>
        <v>0.36366672298920122</v>
      </c>
      <c r="I539" s="13">
        <f t="shared" si="335"/>
        <v>0.36474987897093691</v>
      </c>
      <c r="J539" s="13">
        <f t="shared" si="335"/>
        <v>0.37432663130675276</v>
      </c>
      <c r="K539" s="13">
        <f t="shared" si="335"/>
        <v>0.38515344698239457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0.35890819849589062</v>
      </c>
      <c r="G540" s="13">
        <f t="shared" ref="G540:K540" si="336">IFERROR(G94/SUM(G322,G477),"-")</f>
        <v>0.35999308327778662</v>
      </c>
      <c r="H540" s="13">
        <f t="shared" si="336"/>
        <v>0.35981504185112506</v>
      </c>
      <c r="I540" s="13">
        <f t="shared" si="336"/>
        <v>0.35999278028969445</v>
      </c>
      <c r="J540" s="13">
        <f t="shared" si="336"/>
        <v>0.35934856091591416</v>
      </c>
      <c r="K540" s="13">
        <f t="shared" si="336"/>
        <v>0.35826465198631102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0.60000000000000031</v>
      </c>
      <c r="J541" s="13">
        <f t="shared" si="337"/>
        <v>0.6100000000000001</v>
      </c>
      <c r="K541" s="13">
        <f t="shared" si="337"/>
        <v>0.61999999999999955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0.35745695376016651</v>
      </c>
      <c r="G542" s="13">
        <f t="shared" ref="G542:K542" si="338">IFERROR(G129/G357,"-")</f>
        <v>0.35745695376016623</v>
      </c>
      <c r="H542" s="13">
        <f t="shared" si="338"/>
        <v>0.35745695376016562</v>
      </c>
      <c r="I542" s="13">
        <f t="shared" si="338"/>
        <v>0.35745695376016556</v>
      </c>
      <c r="J542" s="13">
        <f t="shared" si="338"/>
        <v>0.35745695376016617</v>
      </c>
      <c r="K542" s="13">
        <f t="shared" si="338"/>
        <v>0.35745695376016606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0.3347083932228696</v>
      </c>
      <c r="K543" s="13">
        <f t="shared" si="339"/>
        <v>0.34140256108732586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3.8247649834576708E-2</v>
      </c>
      <c r="G544" s="13">
        <f t="shared" ref="G544:K544" si="340">IFERROR(G131/SUM(G359,G426),"-")</f>
        <v>3.7721409982509731E-2</v>
      </c>
      <c r="H544" s="13">
        <f t="shared" si="340"/>
        <v>3.8072394029058293E-2</v>
      </c>
      <c r="I544" s="13">
        <f t="shared" si="340"/>
        <v>3.7695941915448263E-2</v>
      </c>
      <c r="J544" s="13">
        <f t="shared" si="340"/>
        <v>3.3707410382051696E-2</v>
      </c>
      <c r="K544" s="13">
        <f t="shared" si="340"/>
        <v>3.0962137686436676E-2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4.8242849883234844E-2</v>
      </c>
      <c r="K545" s="13">
        <f t="shared" si="341"/>
        <v>5.3999999999999937E-2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6.1972925825877934E-2</v>
      </c>
      <c r="G546" s="13">
        <f t="shared" ref="G546:K546" si="342">IFERROR(G133/SUM(G361,G502),"-")</f>
        <v>6.1972925686090037E-2</v>
      </c>
      <c r="H546" s="13">
        <f t="shared" si="342"/>
        <v>6.1972838626530413E-2</v>
      </c>
      <c r="I546" s="13">
        <f t="shared" si="342"/>
        <v>6.1972840750498533E-2</v>
      </c>
      <c r="J546" s="13">
        <f t="shared" si="342"/>
        <v>6.1972650567355257E-2</v>
      </c>
      <c r="K546" s="13">
        <f t="shared" si="342"/>
        <v>6.1972650567355292E-2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4.7880823847050433E-2</v>
      </c>
      <c r="K547" s="13">
        <f t="shared" si="343"/>
        <v>4.5431760215214285E-2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0.24390390486321598</v>
      </c>
      <c r="G548" s="13">
        <f t="shared" ref="G548:K548" si="344">IFERROR(G150/SUM(G378,G435),"-")</f>
        <v>0.25005664647643588</v>
      </c>
      <c r="H548" s="13">
        <f t="shared" si="344"/>
        <v>0.25945763284852735</v>
      </c>
      <c r="I548" s="13">
        <f t="shared" si="344"/>
        <v>0.25882364067274632</v>
      </c>
      <c r="J548" s="13">
        <f t="shared" si="344"/>
        <v>0.30615749995788238</v>
      </c>
      <c r="K548" s="13">
        <f t="shared" si="344"/>
        <v>0.25557435374041465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0.20762027938810543</v>
      </c>
      <c r="K549" s="13">
        <f t="shared" si="345"/>
        <v>0.26555787157088673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0.19760446616545718</v>
      </c>
      <c r="G550" s="13">
        <f t="shared" ref="G550:K550" si="346">IFERROR(G152/SUM(G380,G511),"-")</f>
        <v>0.22581498951045123</v>
      </c>
      <c r="H550" s="13">
        <f t="shared" si="346"/>
        <v>0.25200799568393289</v>
      </c>
      <c r="I550" s="13">
        <f t="shared" si="346"/>
        <v>0.338512250640574</v>
      </c>
      <c r="J550" s="13">
        <f t="shared" si="346"/>
        <v>0.35246711507917289</v>
      </c>
      <c r="K550" s="13">
        <f t="shared" si="346"/>
        <v>0.33355555984031221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0.33459448774760797</v>
      </c>
      <c r="K551" s="13">
        <f t="shared" si="347"/>
        <v>0.34913220187565641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0.20672928592052855</v>
      </c>
      <c r="J552" s="13">
        <f t="shared" si="348"/>
        <v>0.21363894690264273</v>
      </c>
      <c r="K552" s="13">
        <f t="shared" si="348"/>
        <v>0.24017790908261341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0.24201894120994669</v>
      </c>
      <c r="J553" s="13">
        <f t="shared" si="349"/>
        <v>0.25055225264226744</v>
      </c>
      <c r="K553" s="13">
        <f t="shared" si="349"/>
        <v>0.26621251031585047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0.31257503535691705</v>
      </c>
      <c r="J554" s="13">
        <f t="shared" si="350"/>
        <v>0.31824754216263784</v>
      </c>
      <c r="K554" s="13">
        <f t="shared" si="350"/>
        <v>0.32642760144155336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0.41999999999999993</v>
      </c>
      <c r="K562" s="13">
        <f t="shared" si="352"/>
        <v>0.42000000000000037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0.49659163119669425</v>
      </c>
      <c r="J563" s="13">
        <f t="shared" si="353"/>
        <v>0.55000144330124157</v>
      </c>
      <c r="K563" s="13">
        <f t="shared" si="353"/>
        <v>0.6000023877047459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0.47726542518410492</v>
      </c>
      <c r="J564" s="13">
        <f t="shared" si="354"/>
        <v>0.54093196611951355</v>
      </c>
      <c r="K564" s="13">
        <f t="shared" si="354"/>
        <v>0.57627377297113846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0.6999982402546262</v>
      </c>
      <c r="G565" s="13">
        <f t="shared" si="355"/>
        <v>0.69998076312309976</v>
      </c>
      <c r="H565" s="13">
        <f t="shared" si="355"/>
        <v>0.69999823097144587</v>
      </c>
      <c r="I565" s="13">
        <f t="shared" si="355"/>
        <v>0.69968579912182316</v>
      </c>
      <c r="J565" s="13">
        <f t="shared" si="355"/>
        <v>0.69997180840391737</v>
      </c>
      <c r="K565" s="13">
        <f t="shared" si="355"/>
        <v>0.69999824286843315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0.8668333115645207</v>
      </c>
      <c r="G566" s="13">
        <f t="shared" si="355"/>
        <v>0.86678716094547092</v>
      </c>
      <c r="H566" s="13">
        <f t="shared" si="355"/>
        <v>0.86683328542334337</v>
      </c>
      <c r="I566" s="13">
        <f t="shared" si="355"/>
        <v>0.86664324014899008</v>
      </c>
      <c r="J566" s="13">
        <f t="shared" si="355"/>
        <v>0.86703283460671143</v>
      </c>
      <c r="K566" s="13">
        <f t="shared" si="355"/>
        <v>0.86703919561756804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0.89403089431697291</v>
      </c>
      <c r="G567" s="13">
        <f t="shared" si="355"/>
        <v>0.89397338810355709</v>
      </c>
      <c r="H567" s="13">
        <f t="shared" si="355"/>
        <v>0.89402966331186184</v>
      </c>
      <c r="I567" s="13">
        <f t="shared" si="355"/>
        <v>0.89382754706647138</v>
      </c>
      <c r="J567" s="13">
        <f t="shared" si="355"/>
        <v>0.89403295359480606</v>
      </c>
      <c r="K567" s="13">
        <f t="shared" si="355"/>
        <v>0.89421435700404606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0.90361297243040317</v>
      </c>
      <c r="G568" s="13">
        <f t="shared" si="355"/>
        <v>0.90361223390187129</v>
      </c>
      <c r="H568" s="13">
        <f t="shared" si="355"/>
        <v>0.9036162891661601</v>
      </c>
      <c r="I568" s="13">
        <f t="shared" si="355"/>
        <v>0.90392219245768102</v>
      </c>
      <c r="J568" s="13">
        <f t="shared" si="355"/>
        <v>0.90409141937209425</v>
      </c>
      <c r="K568" s="13">
        <f t="shared" si="355"/>
        <v>0.90401511237826793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0.90371846328975347</v>
      </c>
      <c r="G569" s="13">
        <f t="shared" si="355"/>
        <v>0.90371803016539376</v>
      </c>
      <c r="H569" s="13">
        <f t="shared" si="355"/>
        <v>0.90372172846826326</v>
      </c>
      <c r="I569" s="13">
        <f t="shared" si="355"/>
        <v>0.90415247921238062</v>
      </c>
      <c r="J569" s="13">
        <f t="shared" si="355"/>
        <v>0.90426687587152976</v>
      </c>
      <c r="K569" s="13">
        <f t="shared" si="355"/>
        <v>0.90426726971609805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0.90371845697825626</v>
      </c>
      <c r="G570" s="13">
        <f t="shared" si="355"/>
        <v>0.90371802376276045</v>
      </c>
      <c r="H570" s="13">
        <f t="shared" si="355"/>
        <v>0.90372172165512732</v>
      </c>
      <c r="I570" s="13">
        <f t="shared" si="355"/>
        <v>0.90415247639369833</v>
      </c>
      <c r="J570" s="13">
        <f t="shared" si="355"/>
        <v>0.90426687581995713</v>
      </c>
      <c r="K570" s="13">
        <f t="shared" si="355"/>
        <v>0.90426727000972884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0.90361562510004179</v>
      </c>
      <c r="G571" s="13">
        <f t="shared" si="355"/>
        <v>0.90361493412735649</v>
      </c>
      <c r="H571" s="13">
        <f t="shared" si="355"/>
        <v>0.90361894462957215</v>
      </c>
      <c r="I571" s="13">
        <f t="shared" si="355"/>
        <v>0.90393213904644742</v>
      </c>
      <c r="J571" s="13">
        <f t="shared" si="355"/>
        <v>0.90406402957691945</v>
      </c>
      <c r="K571" s="13">
        <f t="shared" si="355"/>
        <v>0.90396467882994003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0.59933754699245556</v>
      </c>
      <c r="G573" s="4">
        <f t="shared" ref="G573:K573" si="356">IFERROR(G210/G440,"-")</f>
        <v>0.85438206750100765</v>
      </c>
      <c r="H573" s="4">
        <f t="shared" si="356"/>
        <v>0.8542288322802537</v>
      </c>
      <c r="I573" s="4">
        <f t="shared" si="356"/>
        <v>0.85420763209151152</v>
      </c>
      <c r="J573" s="4">
        <f t="shared" si="356"/>
        <v>0.8346886212877147</v>
      </c>
      <c r="K573" s="4">
        <f t="shared" si="356"/>
        <v>0.49059850944381844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0.85445501111132482</v>
      </c>
      <c r="G575" s="4">
        <f t="shared" ref="G575:K575" si="358">IFERROR(G218/G448,"-")</f>
        <v>0.85445501111132516</v>
      </c>
      <c r="H575" s="4">
        <f t="shared" si="358"/>
        <v>0.85445501111132471</v>
      </c>
      <c r="I575" s="4">
        <f t="shared" si="358"/>
        <v>0.85445501111132438</v>
      </c>
      <c r="J575" s="4">
        <f t="shared" si="358"/>
        <v>0.85445501111132516</v>
      </c>
      <c r="K575" s="4">
        <f t="shared" si="358"/>
        <v>0.85445501111132449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0.70000000000000029</v>
      </c>
      <c r="G576" s="4">
        <f t="shared" ref="G576:K576" si="359">IFERROR(G224/G454,"-")</f>
        <v>0.69999999999999951</v>
      </c>
      <c r="H576" s="4">
        <f t="shared" si="359"/>
        <v>0.7</v>
      </c>
      <c r="I576" s="4">
        <f t="shared" si="359"/>
        <v>0.7</v>
      </c>
      <c r="J576" s="4">
        <f t="shared" si="359"/>
        <v>0.70000000000000007</v>
      </c>
      <c r="K576" s="4">
        <f t="shared" si="359"/>
        <v>0.69999999999999973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 t="str">
        <f t="shared" si="360"/>
        <v>-</v>
      </c>
      <c r="K577" t="str">
        <f t="shared" si="360"/>
        <v>-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0.84999999999999942</v>
      </c>
      <c r="K578">
        <f t="shared" si="361"/>
        <v>0.84999999999999964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3.0000000000000018</v>
      </c>
      <c r="H579" s="4">
        <f t="shared" si="362"/>
        <v>3.0000000000000004</v>
      </c>
      <c r="I579" s="4">
        <f t="shared" si="362"/>
        <v>3.0000000000000004</v>
      </c>
      <c r="J579" s="4">
        <f t="shared" si="362"/>
        <v>3.0000000000000009</v>
      </c>
      <c r="K579" s="4">
        <f t="shared" si="362"/>
        <v>2.9999999999999973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0.40020672108562949</v>
      </c>
      <c r="G580" s="3">
        <f>[1]Other_transformation!C$5</f>
        <v>0.20264685208159849</v>
      </c>
      <c r="H580" s="3">
        <f>[1]Other_transformation!D$5</f>
        <v>0.47339332406402407</v>
      </c>
      <c r="I580" s="3">
        <f>[1]Other_transformation!E$5</f>
        <v>4.7277343795194659E-5</v>
      </c>
      <c r="J580" s="3">
        <f>[1]Other_transformation!F$5</f>
        <v>8.4396228944745577E-5</v>
      </c>
      <c r="K580" s="3">
        <f>[1]Other_transformation!G$5</f>
        <v>4.1845625893053656E-5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0.40020672108562949</v>
      </c>
      <c r="G581" s="1">
        <f t="shared" ref="G581:K581" si="363">G580</f>
        <v>0.20264685208159849</v>
      </c>
      <c r="H581" s="1">
        <f t="shared" si="363"/>
        <v>0.47339332406402407</v>
      </c>
      <c r="I581" s="1">
        <f t="shared" si="363"/>
        <v>4.7277343795194659E-5</v>
      </c>
      <c r="J581" s="1">
        <f t="shared" si="363"/>
        <v>8.4396228944745577E-5</v>
      </c>
      <c r="K581" s="1">
        <f t="shared" si="363"/>
        <v>4.1845625893053656E-5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0.40020672108562949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0.20264685208159849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0.47339332406402407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4.7277343795194659E-5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4.8887769314829453E-5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1.1462738643369218E-5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3.5508459629916118E-5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3.0382887249684436E-5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0.15608062122339547</v>
      </c>
      <c r="G584" s="3">
        <f t="shared" ref="G584:K584" si="364">G585</f>
        <v>7.9032272311823332E-2</v>
      </c>
      <c r="H584" s="3">
        <f t="shared" si="364"/>
        <v>0.18462339638496941</v>
      </c>
      <c r="I584" s="3">
        <f t="shared" si="364"/>
        <v>1.8438164080125865E-5</v>
      </c>
      <c r="J584" s="3">
        <f t="shared" si="364"/>
        <v>3.2914529288450711E-5</v>
      </c>
      <c r="K584" s="3">
        <f t="shared" si="364"/>
        <v>1.6310263334790929E-5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0.15608062122339547</v>
      </c>
      <c r="G585" s="1">
        <f t="shared" ref="G585:K585" si="365">SUM(G586:G587)</f>
        <v>7.9032272311823332E-2</v>
      </c>
      <c r="H585" s="1">
        <f t="shared" si="365"/>
        <v>0.18462339638496941</v>
      </c>
      <c r="I585" s="1">
        <f t="shared" si="365"/>
        <v>1.8438164080125865E-5</v>
      </c>
      <c r="J585" s="1">
        <f t="shared" si="365"/>
        <v>3.2914529288450711E-5</v>
      </c>
      <c r="K585" s="1">
        <f t="shared" si="365"/>
        <v>1.6310263334790929E-5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0.15608062122339547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7.9032272311823332E-2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0.18462339638496941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1.8438164080125865E-5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1.9066230032783451E-5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4.4609373074140092E-6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1.3848299255667262E-5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1.1849326027376921E-5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1.1682034188489516</v>
      </c>
      <c r="G588" s="3">
        <f t="shared" ref="G588:K588" si="366">G589+G592</f>
        <v>0.59152616122618562</v>
      </c>
      <c r="H588" s="3">
        <f t="shared" si="366"/>
        <v>1.3818351129428874</v>
      </c>
      <c r="I588" s="3">
        <f t="shared" si="366"/>
        <v>1.3800256653817309E-4</v>
      </c>
      <c r="J588" s="3">
        <f t="shared" si="366"/>
        <v>2.4846788195623709E-4</v>
      </c>
      <c r="K588" s="3">
        <f t="shared" si="366"/>
        <v>1.2395733397941187E-4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1.1403890517335005</v>
      </c>
      <c r="G589" s="1">
        <f t="shared" ref="G589:K589" si="367">SUM(G590:G591)</f>
        <v>0.57744220500651455</v>
      </c>
      <c r="H589" s="1">
        <f t="shared" si="367"/>
        <v>1.3489342769204378</v>
      </c>
      <c r="I589" s="1">
        <f t="shared" si="367"/>
        <v>1.3471679114440707E-4</v>
      </c>
      <c r="J589" s="1">
        <f t="shared" si="367"/>
        <v>2.4048705437805228E-4</v>
      </c>
      <c r="K589" s="1">
        <f t="shared" si="367"/>
        <v>1.192391109822563E-4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1.1403890517335005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0.57744220500651455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1.3489342769204378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1.3471679114440707E-4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1.3930569866260631E-4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3.2663073764280561E-5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1.0118135571544597E-4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8.657603721797575E-5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2.7814367115451214E-2</v>
      </c>
      <c r="G592" s="1">
        <f t="shared" ref="G592:K592" si="368">SUM(G593:G594)</f>
        <v>1.4083956219671064E-2</v>
      </c>
      <c r="H592" s="1">
        <f t="shared" si="368"/>
        <v>3.2900836022449698E-2</v>
      </c>
      <c r="I592" s="1">
        <f t="shared" si="368"/>
        <v>3.2857753937660273E-6</v>
      </c>
      <c r="J592" s="1">
        <f t="shared" si="368"/>
        <v>7.9808275781848207E-6</v>
      </c>
      <c r="K592" s="1">
        <f t="shared" si="368"/>
        <v>4.7182229971555731E-6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2.7814367115451214E-2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1.4083956219671064E-2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3.2900836022449698E-2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3.2857753937660273E-6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3.3976999673806444E-6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7.9666033571415988E-7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4.5831276108041767E-6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3.9215626614414133E-6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0.47619047619047655</v>
      </c>
      <c r="G596" s="4">
        <f t="shared" ref="G596:K597" si="369">IFERROR(SUM(G582,G586)/SUM(G590,G593),"-")</f>
        <v>0.47619047619047633</v>
      </c>
      <c r="H596" s="4">
        <f t="shared" si="369"/>
        <v>0.47619047619047583</v>
      </c>
      <c r="I596" s="4">
        <f t="shared" si="369"/>
        <v>0.47619047619047622</v>
      </c>
      <c r="J596" s="4">
        <f t="shared" si="369"/>
        <v>0.47619047619047666</v>
      </c>
      <c r="K596" s="4">
        <f t="shared" si="369"/>
        <v>0.47590563341582981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0.46666666666666651</v>
      </c>
      <c r="K597" s="4">
        <f t="shared" si="369"/>
        <v>0.4666666666666669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0.1829919987322487</v>
      </c>
      <c r="G598" s="1">
        <f>[1]Other_transformation!C$12</f>
        <v>7.6149656378300215E-5</v>
      </c>
      <c r="H598" s="1">
        <f>[1]Other_transformation!D$12</f>
        <v>1.4876719355062585E-3</v>
      </c>
      <c r="I598" s="1">
        <f>[1]Other_transformation!E$12</f>
        <v>2.6112435637863419E-5</v>
      </c>
      <c r="J598" s="1">
        <f>[1]Other_transformation!F$12</f>
        <v>5.5097743350291197E-5</v>
      </c>
      <c r="K598" s="1">
        <f>[1]Other_transformation!G$12</f>
        <v>2.1182244128754275E-5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0.1829919987322487</v>
      </c>
      <c r="G599" s="1">
        <f t="shared" ref="G599:K599" si="370">SUM(G600:G601)</f>
        <v>7.6149656378300215E-5</v>
      </c>
      <c r="H599" s="1">
        <f t="shared" si="370"/>
        <v>1.4876719355062585E-3</v>
      </c>
      <c r="I599" s="1">
        <f t="shared" si="370"/>
        <v>2.6112435637863419E-5</v>
      </c>
      <c r="J599" s="1">
        <f t="shared" si="370"/>
        <v>5.5097743350291197E-5</v>
      </c>
      <c r="K599" s="1">
        <f t="shared" si="370"/>
        <v>2.1182244128754275E-5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0.1829919987322487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7.6149656378300215E-5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1.4876719355062585E-3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2.6112435637863419E-5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3.1643382565649009E-5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9.8237236111150659E-6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2.3454360784642192E-5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1.1358520517639211E-5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0.68256015527128744</v>
      </c>
      <c r="G602" s="3">
        <f t="shared" ref="G602:K602" si="372">G603+G606</f>
        <v>2.8403821829105967E-4</v>
      </c>
      <c r="H602" s="3">
        <f t="shared" si="372"/>
        <v>5.5490163194383442E-3</v>
      </c>
      <c r="I602" s="3">
        <f t="shared" si="372"/>
        <v>9.7399384929230547E-5</v>
      </c>
      <c r="J602" s="3">
        <f t="shared" si="372"/>
        <v>2.1630358865752137E-4</v>
      </c>
      <c r="K602" s="3">
        <f t="shared" si="372"/>
        <v>8.4234690038367504E-5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0.38245327735039969</v>
      </c>
      <c r="G603" s="1">
        <f t="shared" ref="G603:K603" si="373">SUM(G604:G605)</f>
        <v>1.5915278183064742E-4</v>
      </c>
      <c r="H603" s="1">
        <f t="shared" si="373"/>
        <v>3.1092343452080807E-3</v>
      </c>
      <c r="I603" s="1">
        <f t="shared" si="373"/>
        <v>5.4574990483134567E-5</v>
      </c>
      <c r="J603" s="1">
        <f t="shared" si="373"/>
        <v>1.1515428360210853E-4</v>
      </c>
      <c r="K603" s="1">
        <f t="shared" si="373"/>
        <v>4.4270890229096448E-5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0.38245327735039969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1.5915278183064742E-4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3.1092343452080807E-3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5.4574990483134567E-5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6.613466956220638E-5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2.0531582347230493E-5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4.9019614039902156E-5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2.3739307881865955E-5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0.30010687792088769</v>
      </c>
      <c r="G606" s="1">
        <f t="shared" ref="G606:K606" si="374">SUM(G607:G608)</f>
        <v>1.2488543646041225E-4</v>
      </c>
      <c r="H606" s="1">
        <f t="shared" si="374"/>
        <v>2.4397819742302631E-3</v>
      </c>
      <c r="I606" s="1">
        <f t="shared" si="374"/>
        <v>4.2824394446095986E-5</v>
      </c>
      <c r="J606" s="1">
        <f t="shared" si="374"/>
        <v>1.0114930505541285E-4</v>
      </c>
      <c r="K606" s="1">
        <f t="shared" si="374"/>
        <v>3.9963799809271055E-5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0.30010687792088769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1.2488543646041225E-4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2.4397819742302631E-3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4.2824394446095986E-5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5.1895147407664278E-5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1.6110906722228705E-5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4.9254157647748574E-5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2.3852893087042353E-5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0.26809651474530838</v>
      </c>
      <c r="G610">
        <f t="shared" ref="G610:K611" si="375">IFERROR(G600/SUM(G604,G607),"-")</f>
        <v>0.26809651474530843</v>
      </c>
      <c r="H610">
        <f t="shared" si="375"/>
        <v>0.26809651474530832</v>
      </c>
      <c r="I610">
        <f t="shared" si="375"/>
        <v>0.26809651474530832</v>
      </c>
      <c r="J610">
        <f t="shared" si="375"/>
        <v>0.26809651474530866</v>
      </c>
      <c r="K610">
        <f t="shared" si="375"/>
        <v>0.26809651474530827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0.23866348448687366</v>
      </c>
      <c r="K611">
        <f t="shared" si="375"/>
        <v>0.23866348448687347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6.957400291540508</v>
      </c>
      <c r="G612" s="3">
        <f t="shared" ref="G612" si="376">G613+G614+G619</f>
        <v>9.5512101414807109</v>
      </c>
      <c r="H612" s="3">
        <f t="shared" ref="H612" si="377">H613+H614+H619</f>
        <v>10.512725948003315</v>
      </c>
      <c r="I612" s="3">
        <f t="shared" ref="I612" si="378">I613+I614+I619</f>
        <v>11.164158910241447</v>
      </c>
      <c r="J612" s="3">
        <f t="shared" ref="J612" si="379">J613+J614+J619</f>
        <v>10.991837860268582</v>
      </c>
      <c r="K612" s="3">
        <f t="shared" ref="K612" si="380">K613+K614+K619</f>
        <v>14.564143809211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1.3280010181679203</v>
      </c>
      <c r="G613" s="1">
        <f>[1]Other_transformation!C$19</f>
        <v>3.9139314775208618</v>
      </c>
      <c r="H613" s="1">
        <f>[1]Other_transformation!D$19</f>
        <v>5.0846316192991878</v>
      </c>
      <c r="I613" s="1">
        <f>[1]Other_transformation!E$19</f>
        <v>5.5463863326412763</v>
      </c>
      <c r="J613" s="1">
        <f>[1]Other_transformation!F$19</f>
        <v>5.5467959781054663</v>
      </c>
      <c r="K613" s="1">
        <f>[1]Other_transformation!G$19</f>
        <v>9.4405593059927515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5.6293992733725879</v>
      </c>
      <c r="G614" s="1">
        <f>[1]Other_transformation!C$20</f>
        <v>5.6371666332936679</v>
      </c>
      <c r="H614" s="1">
        <f>[1]Other_transformation!D$20</f>
        <v>5.4279785263748348</v>
      </c>
      <c r="I614" s="1">
        <f>[1]Other_transformation!E$20</f>
        <v>5.6176922379875709</v>
      </c>
      <c r="J614" s="1">
        <f>[1]Other_transformation!F$20</f>
        <v>5.4449324944103585</v>
      </c>
      <c r="K614" s="1">
        <f>[1]Other_transformation!G$20</f>
        <v>5.1234434666790172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5.6293992733725879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5.6371666332936679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5.4279785263748348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5.6176922379875709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5.4447384977393014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5.1232501529869019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1.4156565587174314E-4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1.4517388120913698E-4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5.2431015185744128E-5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4.8139810906843912E-5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1.1203066618255596E-4</v>
      </c>
      <c r="H619" s="1">
        <f>[1]Other_transformation!D$21</f>
        <v>1.1580232929172152E-4</v>
      </c>
      <c r="I619" s="1">
        <f>[1]Other_transformation!E$21</f>
        <v>8.0339612599209889E-5</v>
      </c>
      <c r="J619" s="1">
        <f>[1]Other_transformation!F$21</f>
        <v>1.0938775275852979E-4</v>
      </c>
      <c r="K619" s="1">
        <f>[1]Other_transformation!G$21</f>
        <v>1.410365392316669E-4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1.1203066618255596E-4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1.1580232929172152E-4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8.0339612599209889E-5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3.7877612322350305E-5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3.2816982440186067E-5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7.1510140436179489E-5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1.0821955679148084E-4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0.11258798546745181</v>
      </c>
      <c r="G622" s="3">
        <f t="shared" ref="G622" si="381">G623+G624+G629</f>
        <v>0.11274622060349981</v>
      </c>
      <c r="H622" s="3">
        <f t="shared" ref="H622" si="382">H623+H624+H629</f>
        <v>0.10856269059009198</v>
      </c>
      <c r="I622" s="3">
        <f t="shared" ref="I622" si="383">I623+I624+I629</f>
        <v>0.11235553541000473</v>
      </c>
      <c r="J622" s="3">
        <f t="shared" ref="J622" si="384">J623+J624+J629</f>
        <v>0.10889640346013106</v>
      </c>
      <c r="K622" s="3">
        <f t="shared" ref="K622" si="385">K623+K624+K629</f>
        <v>0.10246933184200975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0.11258798546745181</v>
      </c>
      <c r="G624" s="1">
        <f t="shared" ref="G624:K624" si="386">SUM(G625:G628)</f>
        <v>0.11274333266587339</v>
      </c>
      <c r="H624" s="1">
        <f t="shared" si="386"/>
        <v>0.10855957052749678</v>
      </c>
      <c r="I624" s="1">
        <f t="shared" si="386"/>
        <v>0.11235384475975144</v>
      </c>
      <c r="J624" s="1">
        <f t="shared" si="386"/>
        <v>0.10889476995478602</v>
      </c>
      <c r="K624" s="1">
        <f t="shared" si="386"/>
        <v>0.10246500305973809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0.11258798546745181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0.11274333266587339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0.10855957052749678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0.11235384475975144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0.10889476995478602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0.10246500305973809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2.8879376264297886E-6</v>
      </c>
      <c r="H629" s="1">
        <f t="shared" si="387"/>
        <v>3.1200625951986948E-6</v>
      </c>
      <c r="I629" s="1">
        <f t="shared" si="387"/>
        <v>1.6906502532924581E-6</v>
      </c>
      <c r="J629" s="1">
        <f t="shared" si="387"/>
        <v>1.6335053450489993E-6</v>
      </c>
      <c r="K629" s="1">
        <f t="shared" si="387"/>
        <v>4.3287822716592378E-6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2.8879376264297886E-6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3.1200625951986948E-6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1.6906502532924581E-6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0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1.6335053450489993E-6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4.3287822716592378E-6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1.3443679941906718E-5</v>
      </c>
      <c r="H632" s="3">
        <f t="shared" ref="H632" si="389">H633+H634+H639</f>
        <v>1.3896279515006588E-5</v>
      </c>
      <c r="I632" s="3">
        <f t="shared" ref="I632" si="390">I633+I634+I639</f>
        <v>9.6407535119051891E-6</v>
      </c>
      <c r="J632" s="3">
        <f t="shared" ref="J632" si="391">J633+J634+J639</f>
        <v>1.3149771849311471E-5</v>
      </c>
      <c r="K632" s="3">
        <f t="shared" ref="K632" si="392">K633+K634+K639</f>
        <v>1.6654181785960298E-5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1.3443679941906718E-5</v>
      </c>
      <c r="H639" s="1">
        <f t="shared" ref="H639" si="399">SUM(H640:H641)</f>
        <v>1.3896279515006588E-5</v>
      </c>
      <c r="I639" s="1">
        <f t="shared" ref="I639" si="400">SUM(I640:I641)</f>
        <v>9.6407535119051891E-6</v>
      </c>
      <c r="J639" s="1">
        <f t="shared" ref="J639" si="401">SUM(J640:J641)</f>
        <v>1.3149771849311471E-5</v>
      </c>
      <c r="K639" s="1">
        <f t="shared" ref="K639" si="402">SUM(K640:K641)</f>
        <v>1.6654181785960298E-5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1.3443679941906718E-5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1.3896279515006588E-5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9.6407535119051891E-6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4.5453134786820338E-6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3.6678349709825945E-6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8.604458370629436E-6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1.2986346814977704E-5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13.4774328625763</v>
      </c>
      <c r="G642" s="3">
        <f t="shared" ref="G642" si="403">G643+G644+G649</f>
        <v>20.886700638297924</v>
      </c>
      <c r="H642" s="3">
        <f t="shared" ref="H642" si="404">H643+H644+H649</f>
        <v>23.875224127689862</v>
      </c>
      <c r="I642" s="3">
        <f t="shared" ref="I642" si="405">I643+I644+I649</f>
        <v>25.521993909319377</v>
      </c>
      <c r="J642" s="3">
        <f t="shared" ref="J642" si="406">J643+J644+J649</f>
        <v>25.226119099796158</v>
      </c>
      <c r="K642" s="3">
        <f t="shared" ref="K642" si="407">K643+K644+K649</f>
        <v>35.809552447535083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3.7980829119602446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11.193844025709641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14.542046431195669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15.86266491135402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15.863836497381621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26.999999615139235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9.6793499506160554</v>
      </c>
      <c r="G644" s="1">
        <f t="shared" ref="G644" si="408">SUM(G645:G648)</f>
        <v>9.6927053711889357</v>
      </c>
      <c r="H644" s="1">
        <f t="shared" ref="H644" si="409">SUM(H645:H648)</f>
        <v>9.3330213633496495</v>
      </c>
      <c r="I644" s="1">
        <f t="shared" ref="I644" si="410">SUM(I645:I648)</f>
        <v>9.6592205394883486</v>
      </c>
      <c r="J644" s="1">
        <f t="shared" ref="J644" si="411">SUM(J645:J648)</f>
        <v>9.362124397454906</v>
      </c>
      <c r="K644" s="1">
        <f t="shared" ref="K644" si="412">SUM(K645:K648)</f>
        <v>8.8093464952786178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9.6793499506160554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9.6927053711889357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9.3330213633496495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9.6592205394883486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9.361838936970031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8.8090626916214827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2.0223665124534742E-4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2.0739125887019565E-4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8.3223833628165222E-5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7.6412398264831663E-5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1.5124139934645061E-4</v>
      </c>
      <c r="H649" s="1">
        <f t="shared" ref="H649" si="414">SUM(H650:H651)</f>
        <v>1.5633314454382424E-4</v>
      </c>
      <c r="I649" s="1">
        <f t="shared" ref="I649" si="415">SUM(I650:I651)</f>
        <v>1.0845847700893334E-4</v>
      </c>
      <c r="J649" s="1">
        <f t="shared" ref="J649" si="416">SUM(J650:J651)</f>
        <v>1.5820495963370703E-4</v>
      </c>
      <c r="K649" s="1">
        <f t="shared" ref="K649" si="417">SUM(K650:K651)</f>
        <v>2.0633711723567745E-4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1.5124139934645061E-4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1.5633314454382424E-4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1.0845847700893334E-4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5.1134776635172882E-5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4.4302926294251192E-5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1.0707018299853416E-4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1.6203419094142627E-4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0.3496503496503503</v>
      </c>
      <c r="G653" s="4">
        <f t="shared" si="418"/>
        <v>0.34965034965035041</v>
      </c>
      <c r="H653" s="4">
        <f t="shared" si="418"/>
        <v>0.34965034965034986</v>
      </c>
      <c r="I653" s="4">
        <f t="shared" si="418"/>
        <v>0.3496503496503503</v>
      </c>
      <c r="J653" s="4">
        <f t="shared" si="418"/>
        <v>0.34965034965034991</v>
      </c>
      <c r="K653" s="4">
        <f t="shared" si="418"/>
        <v>0.34965034965035008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0.5932203389830516</v>
      </c>
      <c r="G654" s="4">
        <f t="shared" si="419"/>
        <v>0.59322033898305115</v>
      </c>
      <c r="H654" s="4">
        <f t="shared" si="419"/>
        <v>0.5932203389830506</v>
      </c>
      <c r="I654" s="4">
        <f t="shared" si="419"/>
        <v>0.5932203389830506</v>
      </c>
      <c r="J654" s="4">
        <f t="shared" si="419"/>
        <v>0.59322033898305104</v>
      </c>
      <c r="K654" s="4">
        <f t="shared" si="419"/>
        <v>0.5932203389830506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0.69999999999999973</v>
      </c>
      <c r="K656" s="4">
        <f t="shared" si="419"/>
        <v>0.70000000000000018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0.63000000000000045</v>
      </c>
      <c r="K657" s="4">
        <f t="shared" si="419"/>
        <v>0.62999999999999956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0.84872451792681014</v>
      </c>
      <c r="H658" s="4">
        <f t="shared" si="420"/>
        <v>0.84958741020330641</v>
      </c>
      <c r="I658" s="4">
        <f t="shared" si="420"/>
        <v>0.845217625145676</v>
      </c>
      <c r="J658" s="4">
        <f t="shared" si="420"/>
        <v>0.82962962962963016</v>
      </c>
      <c r="K658" s="4">
        <f t="shared" si="420"/>
        <v>0.82353064375124552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0.76350018149289134</v>
      </c>
      <c r="K659" s="4">
        <f t="shared" si="420"/>
        <v>0.77474195506982424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4.9037585426352131E-3</v>
      </c>
      <c r="G660" s="3">
        <f t="shared" ref="G660:K660" si="421">SUM(G661,G665,G674)</f>
        <v>1.8257248099504991E-2</v>
      </c>
      <c r="H660" s="3">
        <f t="shared" si="421"/>
        <v>2.1821856376617193E-2</v>
      </c>
      <c r="I660" s="3">
        <f t="shared" si="421"/>
        <v>7.8994742129490564E-2</v>
      </c>
      <c r="J660" s="3">
        <f t="shared" si="421"/>
        <v>10.750644593719034</v>
      </c>
      <c r="K660" s="3">
        <f t="shared" si="421"/>
        <v>29.511499343586532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4.9037585426352131E-3</v>
      </c>
      <c r="G661" s="1">
        <f>[1]Other_transformation!C$28</f>
        <v>1.8257248099504991E-2</v>
      </c>
      <c r="H661" s="1">
        <f>[1]Other_transformation!D$28</f>
        <v>2.1821856376617193E-2</v>
      </c>
      <c r="I661" s="1">
        <f>[1]Other_transformation!E$28</f>
        <v>7.8994742129490564E-2</v>
      </c>
      <c r="J661" s="1">
        <f>[1]Other_transformation!F$28</f>
        <v>10.750644593719034</v>
      </c>
      <c r="K661" s="1">
        <f>[1]Other_transformation!G$28</f>
        <v>29.496661142597294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4.9037585426352131E-3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1.8257248099504991E-2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2.1821856376617193E-2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7.8993747642250645E-2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9.8859534334001111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24.871395635400578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9.9448723991312052E-7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0.86142398965059896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4.6211854050131809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3.2671706683239949E-3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4.0801021835358943E-3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1.4695603337313993E-2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6.1756085238028058E-5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1.4633847252075964E-2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1.4695603337313993E-2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6.1756085238028058E-5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1.4633847252075964E-2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1.4259765192541388E-4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1.6626273289252448E-5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1.2597137863616144E-4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7.1587715950879047E-3</v>
      </c>
      <c r="G677" s="3">
        <f t="shared" ref="G677:K677" si="433">SUM(G678,G682,G684,G693)</f>
        <v>2.6307273918595084E-2</v>
      </c>
      <c r="H677" s="3">
        <f t="shared" si="433"/>
        <v>3.0843613253169217E-2</v>
      </c>
      <c r="I677" s="3">
        <f t="shared" si="433"/>
        <v>0.10821197551985023</v>
      </c>
      <c r="J677" s="3">
        <f t="shared" si="433"/>
        <v>13.871339140262599</v>
      </c>
      <c r="K677" s="3">
        <f t="shared" si="433"/>
        <v>35.992630326050516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7.1587715950879047E-3</v>
      </c>
      <c r="G678" s="1">
        <f t="shared" ref="G678:K678" si="434">SUM(G679:G681)</f>
        <v>2.6307273918595084E-2</v>
      </c>
      <c r="H678" s="1">
        <f t="shared" si="434"/>
        <v>3.0843613253169217E-2</v>
      </c>
      <c r="I678" s="1">
        <f t="shared" si="434"/>
        <v>0.10821197551985023</v>
      </c>
      <c r="J678" s="1">
        <f t="shared" si="434"/>
        <v>13.870850942346642</v>
      </c>
      <c r="K678" s="1">
        <f t="shared" si="434"/>
        <v>35.97064234659058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7.1587715950879047E-3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2.6307273918595084E-2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3.0843613253169217E-2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0.10821061320856268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12.756068946322706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30.330970287073892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1.3623112875522196E-6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1.1115148253556129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5.6355919573331503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3.2671706683239949E-3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4.0801021835358943E-3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4.8819791595645928E-4</v>
      </c>
      <c r="K682" s="1">
        <f t="shared" si="441"/>
        <v>4.5334468705954348E-4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4.8819791595645928E-4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4.5334468705954348E-4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2.1289732285263104E-2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8.1258006892142104E-5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2.120847427837096E-2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2.1289732285263104E-2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8.1258006892142104E-5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2.120847427837096E-2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2.4490248761340047E-4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2.7710455482087435E-5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2.1719203213131305E-4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0.68499999999999972</v>
      </c>
      <c r="G697" s="4">
        <f t="shared" ref="G697:K697" si="450">IFERROR(G662/G679,"-")</f>
        <v>0.69400000000000006</v>
      </c>
      <c r="H697" s="4">
        <f t="shared" si="450"/>
        <v>0.70749999999999913</v>
      </c>
      <c r="I697" s="4">
        <f t="shared" si="450"/>
        <v>0.72999999999999898</v>
      </c>
      <c r="J697" s="4">
        <f t="shared" si="450"/>
        <v>0.77500000000000102</v>
      </c>
      <c r="K697" s="4">
        <f t="shared" si="450"/>
        <v>0.81999999999999951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0.7300000000000002</v>
      </c>
      <c r="J698" s="4">
        <f t="shared" si="452"/>
        <v>0.77499999999999913</v>
      </c>
      <c r="K698" s="4">
        <f t="shared" si="452"/>
        <v>0.81999999999999962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0.87</v>
      </c>
      <c r="K699" s="4">
        <f t="shared" si="453"/>
        <v>0.9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0.76000000000000068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0.69000000000000006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0.59999999999999953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0.5799999999999994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1.176471653432158</v>
      </c>
      <c r="G704" s="1">
        <f>[1]Other_transformation!C$39</f>
        <v>4.5012898083149784</v>
      </c>
      <c r="H704" s="1">
        <f>[1]Other_transformation!D$39</f>
        <v>3.3305903589120325</v>
      </c>
      <c r="I704" s="1">
        <f>[1]Other_transformation!E$39</f>
        <v>2.868842030081225</v>
      </c>
      <c r="J704" s="1">
        <f>[1]Other_transformation!F$39</f>
        <v>4.2852885528192068</v>
      </c>
      <c r="K704" s="1">
        <f>[1]Other_transformation!G$39</f>
        <v>4.4104028147012899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1.2890713264601934</v>
      </c>
      <c r="G705" s="1">
        <f>[1]Other_transformation!C$38</f>
        <v>4.9321066147735664</v>
      </c>
      <c r="H705" s="1">
        <f>[1]Other_transformation!D$38</f>
        <v>3.6493599478857659</v>
      </c>
      <c r="I705" s="1">
        <f>[1]Other_transformation!E$38</f>
        <v>3.1434178548483103</v>
      </c>
      <c r="J705" s="1">
        <f>[1]Other_transformation!F$38</f>
        <v>4.6954319578647485</v>
      </c>
      <c r="K705" s="1">
        <f>[1]Other_transformation!G$38</f>
        <v>4.8325208601369933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0.91265054871925855</v>
      </c>
      <c r="G706" s="14">
        <f t="shared" si="456"/>
        <v>0.91265054871925821</v>
      </c>
      <c r="H706" s="14">
        <f t="shared" si="456"/>
        <v>0.91265054871925955</v>
      </c>
      <c r="I706" s="14">
        <f t="shared" si="456"/>
        <v>0.91265054871925855</v>
      </c>
      <c r="J706" s="14">
        <f t="shared" si="456"/>
        <v>0.91265054871925888</v>
      </c>
      <c r="K706" s="14">
        <f t="shared" si="456"/>
        <v>0.91265054871925844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5.9796284675304587</v>
      </c>
      <c r="G707" s="17" cm="1">
        <f t="array" ref="G707">SUMPRODUCT(("CT_CWODPLT"=[1]OUT_SyntheticFuels!$C$4:$C$1000)*1,("Var_Fout"=[1]OUT_SyntheticFuels!$B$4:$B$1000)*1,[1]OUT_SyntheticFuels!F$4:F$1000)</f>
        <v>6.9696516086322466</v>
      </c>
      <c r="H707" s="17" cm="1">
        <f t="array" ref="H707">SUMPRODUCT(("CT_CWODPLT"=[1]OUT_SyntheticFuels!$C$4:$C$1000)*1,("Var_Fout"=[1]OUT_SyntheticFuels!$B$4:$B$1000)*1,[1]OUT_SyntheticFuels!G$4:G$1000)</f>
        <v>6.8666196977587433</v>
      </c>
      <c r="I707" s="17" cm="1">
        <f t="array" ref="I707">SUMPRODUCT(("CT_CWODPLT"=[1]OUT_SyntheticFuels!$C$4:$C$1000)*1,("Var_Fout"=[1]OUT_SyntheticFuels!$B$4:$B$1000)*1,[1]OUT_SyntheticFuels!H$4:H$1000)</f>
        <v>7.0904538990048893</v>
      </c>
      <c r="J707" s="17" cm="1">
        <f t="array" ref="J707">SUMPRODUCT(("CT_CWODPLT"=[1]OUT_SyntheticFuels!$C$4:$C$1000)*1,("Var_Fout"=[1]OUT_SyntheticFuels!$B$4:$B$1000)*1,[1]OUT_SyntheticFuels!I$4:I$1000)</f>
        <v>7.5148142934674764</v>
      </c>
      <c r="K707" s="17" cm="1">
        <f t="array" ref="K707">SUMPRODUCT(("CT_CWODPLT"=[1]OUT_SyntheticFuels!$C$4:$C$1000)*1,("Var_Fout"=[1]OUT_SyntheticFuels!$B$4:$B$1000)*1,[1]OUT_SyntheticFuels!J$4:J$1000)</f>
        <v>7.6318814211539099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5.9796284675304587</v>
      </c>
      <c r="G708" s="18">
        <f t="shared" ref="G708:K708" si="457">G707</f>
        <v>6.9696516086322466</v>
      </c>
      <c r="H708" s="18">
        <f t="shared" si="457"/>
        <v>6.8666196977587433</v>
      </c>
      <c r="I708" s="18">
        <f t="shared" si="457"/>
        <v>7.0904538990048893</v>
      </c>
      <c r="J708" s="18">
        <f t="shared" si="457"/>
        <v>7.5148142934674764</v>
      </c>
      <c r="K708" s="18">
        <f t="shared" si="457"/>
        <v>7.6318814211539099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7.1186053184886404</v>
      </c>
      <c r="G709" s="17" cm="1">
        <f t="array" ref="G709">SUMPRODUCT(("CT_CWODPLT"=[1]OUT_SyntheticFuels!$C$4:$C$1000)*1,("Var_Fin"=[1]OUT_SyntheticFuels!$B$4:$B$1000)*1,[1]OUT_SyntheticFuels!F$4:F$1000)</f>
        <v>8.297204295990765</v>
      </c>
      <c r="H709" s="17" cm="1">
        <f t="array" ref="H709">SUMPRODUCT(("CT_CWODPLT"=[1]OUT_SyntheticFuels!$C$4:$C$1000)*1,("Var_Fin"=[1]OUT_SyntheticFuels!$B$4:$B$1000)*1,[1]OUT_SyntheticFuels!G$4:G$1000)</f>
        <v>8.1745472592366024</v>
      </c>
      <c r="I709" s="17" cm="1">
        <f t="array" ref="I709">SUMPRODUCT(("CT_CWODPLT"=[1]OUT_SyntheticFuels!$C$4:$C$1000)*1,("Var_Fin"=[1]OUT_SyntheticFuels!$B$4:$B$1000)*1,[1]OUT_SyntheticFuels!H$4:H$1000)</f>
        <v>8.4410165464343905</v>
      </c>
      <c r="J709" s="17" cm="1">
        <f t="array" ref="J709">SUMPRODUCT(("CT_CWODPLT"=[1]OUT_SyntheticFuels!$C$4:$C$1000)*1,("Var_Fin"=[1]OUT_SyntheticFuels!$B$4:$B$1000)*1,[1]OUT_SyntheticFuels!I$4:I$1000)</f>
        <v>8.9462074922231842</v>
      </c>
      <c r="K709" s="17" cm="1">
        <f t="array" ref="K709">SUMPRODUCT(("CT_CWODPLT"=[1]OUT_SyntheticFuels!$C$4:$C$1000)*1,("Var_Fin"=[1]OUT_SyntheticFuels!$B$4:$B$1000)*1,[1]OUT_SyntheticFuels!J$4:J$1000)</f>
        <v>9.0855731204213139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7.1186053184886404</v>
      </c>
      <c r="G710" s="18">
        <f t="shared" si="458"/>
        <v>8.297204295990765</v>
      </c>
      <c r="H710" s="18">
        <f t="shared" si="458"/>
        <v>8.1745472592366024</v>
      </c>
      <c r="I710" s="18">
        <f t="shared" si="458"/>
        <v>8.4410165464343905</v>
      </c>
      <c r="J710" s="18">
        <f t="shared" si="458"/>
        <v>8.9462074922231842</v>
      </c>
      <c r="K710" s="18">
        <f t="shared" si="458"/>
        <v>9.0855731204213139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0.84000000000000008</v>
      </c>
      <c r="G711" s="14">
        <f t="shared" si="459"/>
        <v>0.84000000000000052</v>
      </c>
      <c r="H711" s="14">
        <f t="shared" si="459"/>
        <v>0.83999999999999964</v>
      </c>
      <c r="I711" s="14">
        <f t="shared" si="459"/>
        <v>0.84000000000000019</v>
      </c>
      <c r="J711" s="14">
        <f t="shared" si="459"/>
        <v>0.84000000000000019</v>
      </c>
      <c r="K711" s="14">
        <f t="shared" si="459"/>
        <v>0.84000000000000064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4.0239165317403964</v>
      </c>
      <c r="K712" s="17">
        <f t="shared" si="460"/>
        <v>10.741191114509947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1.8584437702503037E-4</v>
      </c>
      <c r="K713" s="18">
        <f t="shared" si="461"/>
        <v>1.0627985900603621E-4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1.8584437702503037E-4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1.0627985900603621E-4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4.0237306873633711</v>
      </c>
      <c r="K715" s="18">
        <f t="shared" si="463"/>
        <v>10.741084834650941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3.1771434169585135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9.9414870996186124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0.31141000997120966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0.799597735032329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0.53517726043364822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6.8456639295616357</v>
      </c>
      <c r="K719" s="17">
        <f t="shared" si="465"/>
        <v>18.282915616962057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6.8456639295616357</v>
      </c>
      <c r="K720" s="18">
        <f t="shared" si="467"/>
        <v>18.282915616962057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2.4135633379874065E-4</v>
      </c>
      <c r="K721" s="18">
        <f t="shared" si="469"/>
        <v>1.3802579091693018E-4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2.4135633379874065E-4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1.3802579091693018E-4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6.8454225732278369</v>
      </c>
      <c r="K723" s="18">
        <f t="shared" si="470"/>
        <v>18.28277759117114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5.4778319698339182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17.140495112553527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0.44487144281601376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1.1422824786176136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0.9227191605779046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0.77000000000000024</v>
      </c>
      <c r="K728" s="14">
        <f t="shared" si="472"/>
        <v>0.7699999999999998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0.58000015963520712</v>
      </c>
      <c r="K729" s="16">
        <f t="shared" si="474"/>
        <v>0.57999999616916353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0.70000000000000007</v>
      </c>
      <c r="K730" s="16">
        <f t="shared" si="475"/>
        <v>0.69999999999999962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0.58000015963520635</v>
      </c>
      <c r="K731" s="16" t="str">
        <f t="shared" si="476"/>
        <v>-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0.29510557111706814</v>
      </c>
      <c r="K732" s="17">
        <f t="shared" ref="K732" si="481">K733</f>
        <v>0.78772731624453551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0.29510557111706814</v>
      </c>
      <c r="K733" s="18">
        <f t="shared" ref="K733" si="486">SUM(K737,K739)</f>
        <v>0.78772731624453551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0.24354407110188275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0.62540549612551655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5.1561240948780236E-2</v>
      </c>
      <c r="K735" s="18">
        <f>K733-K734-K736</f>
        <v>0.16232117323921896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2.5906640515787888E-7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6.4687980001285287E-7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1.0481622864211712E-5</v>
      </c>
      <c r="K737" s="18">
        <f t="shared" ref="K737" si="492">K738</f>
        <v>5.9941840479404424E-6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1.0481622864211712E-5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5.9941840479404424E-6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0.29509508949420393</v>
      </c>
      <c r="K739" s="18">
        <f t="shared" ref="K739" si="499">SUM(K740:K742)</f>
        <v>0.78772132206048762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0.23288454836551958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0.72871100921510179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2.2982058735875274E-2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5.9010312845385819E-2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3.9228482392809072E-2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8.6502504661019367E-6</v>
      </c>
      <c r="K743" s="18">
        <f t="shared" si="500"/>
        <v>4.759001714250702E-6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8.6502504661019367E-6</v>
      </c>
      <c r="K744" s="18">
        <f t="shared" si="501"/>
        <v>4.759001714250702E-6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0.24353542085141663</v>
      </c>
      <c r="K745" s="18">
        <f t="shared" si="504"/>
        <v>0.62540073712380229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0.19219444346973072</v>
      </c>
      <c r="K746" s="18">
        <f t="shared" si="505"/>
        <v>0.578550293803472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1.8966582452681895E-2</v>
      </c>
      <c r="K747" s="18">
        <f t="shared" si="506"/>
        <v>4.6850443320330233E-2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3.2374394929004027E-2</v>
      </c>
      <c r="K748" s="18">
        <f t="shared" si="507"/>
        <v>0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1.8313631965337238E-6</v>
      </c>
      <c r="K749" s="18">
        <f t="shared" si="508"/>
        <v>1.2351774112800458E-6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1.8313631965337238E-6</v>
      </c>
      <c r="K750" s="18">
        <f t="shared" si="509"/>
        <v>1.2351774112800458E-6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5.15594095855837E-2</v>
      </c>
      <c r="K751" s="18">
        <f t="shared" si="512"/>
        <v>0.16231993806180769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4.0689900451790953E-2</v>
      </c>
      <c r="K752" s="18">
        <f t="shared" si="513"/>
        <v>0.15016011699588075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4.0154561077716915E-3</v>
      </c>
      <c r="K753" s="18">
        <f t="shared" si="514"/>
        <v>1.215982106592692E-2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6.8540530260210513E-3</v>
      </c>
      <c r="K754" s="18">
        <f t="shared" si="515"/>
        <v>0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9.2015760508118194E-12</v>
      </c>
      <c r="K755" s="18">
        <f t="shared" si="516"/>
        <v>4.9224096945855335E-12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9.2015760508118194E-12</v>
      </c>
      <c r="K756" s="18">
        <f t="shared" si="517"/>
        <v>4.9224096945855335E-12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2.5905720358182805E-7</v>
      </c>
      <c r="K757" s="18">
        <f t="shared" si="520"/>
        <v>6.4687487760315832E-7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2.0444399790045798E-7</v>
      </c>
      <c r="K758" s="18">
        <f t="shared" si="521"/>
        <v>5.9841574893652072E-7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2.0175421688221988E-8</v>
      </c>
      <c r="K759" s="18">
        <f t="shared" si="522"/>
        <v>4.8459128666637579E-8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3.4437783993148084E-8</v>
      </c>
      <c r="K760" s="18">
        <f t="shared" si="523"/>
        <v>0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142.21734927551401</v>
      </c>
      <c r="G761" s="17">
        <f t="shared" si="526"/>
        <v>140.22022628784455</v>
      </c>
      <c r="H761" s="17">
        <f t="shared" si="526"/>
        <v>140.92248522070989</v>
      </c>
      <c r="I761" s="17">
        <f t="shared" si="526"/>
        <v>144.36938456242461</v>
      </c>
      <c r="J761" s="17">
        <f t="shared" si="526"/>
        <v>146.63832965432516</v>
      </c>
      <c r="K761" s="17">
        <f t="shared" si="526"/>
        <v>143.8489362185739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60.070002120998915</v>
      </c>
      <c r="G762" s="18">
        <f>[1]Industry!C$11</f>
        <v>62.339946312092138</v>
      </c>
      <c r="H762" s="18">
        <f>[1]Industry!D$11</f>
        <v>63.777997069095861</v>
      </c>
      <c r="I762" s="18">
        <f>[1]Industry!E$11</f>
        <v>65.913385305347745</v>
      </c>
      <c r="J762" s="18">
        <f>[1]Industry!F$11</f>
        <v>68.774918892003384</v>
      </c>
      <c r="K762" s="18">
        <f>[1]Industry!G$11</f>
        <v>73.113163097692677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11.646936341588514</v>
      </c>
      <c r="G763" s="1">
        <f t="shared" si="528"/>
        <v>12.258978633325697</v>
      </c>
      <c r="H763" s="1">
        <f t="shared" si="528"/>
        <v>12.44536279965552</v>
      </c>
      <c r="I763" s="1">
        <f t="shared" si="528"/>
        <v>12.583256942119931</v>
      </c>
      <c r="J763" s="1">
        <f t="shared" si="528"/>
        <v>13.046272170913241</v>
      </c>
      <c r="K763" s="1">
        <f>K762-K764-K765</f>
        <v>13.061063161745722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0.35966812723941094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0.45106286619693725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0.76245778829297983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1.2071275892807645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1.1628967866785884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1.5222411109154772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48.063397652170991</v>
      </c>
      <c r="G765" s="1">
        <f>[1]Industry!C$11-[1]Industry!C$33</f>
        <v>49.629904812569507</v>
      </c>
      <c r="H765" s="1">
        <f>[1]Industry!D$11-[1]Industry!D$33</f>
        <v>50.570176481147364</v>
      </c>
      <c r="I765" s="1">
        <f>[1]Industry!E$11-[1]Industry!E$33</f>
        <v>52.123000773947055</v>
      </c>
      <c r="J765" s="1">
        <f>[1]Industry!F$11-[1]Industry!F$33</f>
        <v>54.565749934411556</v>
      </c>
      <c r="K765" s="1">
        <f>[1]Industry!G$11-[1]Industry!G$33</f>
        <v>58.529858825031482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11.627802822357515</v>
      </c>
      <c r="G766" s="1">
        <f t="shared" ref="G766:K766" si="529">SUM(G769,G774)</f>
        <v>7.9324100477986956</v>
      </c>
      <c r="H766" s="1">
        <f t="shared" si="529"/>
        <v>7.913278650671157</v>
      </c>
      <c r="I766" s="1">
        <f t="shared" si="529"/>
        <v>6.4773772110133256</v>
      </c>
      <c r="J766" s="1">
        <f t="shared" si="529"/>
        <v>3.3705597246515944</v>
      </c>
      <c r="K766" s="1">
        <f t="shared" si="529"/>
        <v>0.24542771263447902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8.8978013131802403</v>
      </c>
      <c r="G767" s="1">
        <f t="shared" ref="G767:K767" si="530">SUM(G771,G775)</f>
        <v>7.9322321972753578</v>
      </c>
      <c r="H767" s="1">
        <f t="shared" si="530"/>
        <v>7.9127643096197549</v>
      </c>
      <c r="I767" s="1">
        <f t="shared" si="530"/>
        <v>6.4771381256790415</v>
      </c>
      <c r="J767" s="1">
        <f t="shared" si="530"/>
        <v>3.3701239981753637</v>
      </c>
      <c r="K767" s="1">
        <f t="shared" si="530"/>
        <v>0.24542771263447902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2.7300015091772747</v>
      </c>
      <c r="G768" s="1">
        <f t="shared" ref="G768:K768" si="531">G773</f>
        <v>1.7785052333774585E-4</v>
      </c>
      <c r="H768" s="1">
        <f t="shared" si="531"/>
        <v>5.1434105140252132E-4</v>
      </c>
      <c r="I768" s="1">
        <f t="shared" si="531"/>
        <v>2.3908533428381766E-4</v>
      </c>
      <c r="J768" s="1">
        <f t="shared" si="531"/>
        <v>4.3572647623074825E-4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11.627802822357515</v>
      </c>
      <c r="G769" s="1">
        <f t="shared" ref="G769:K769" si="532">SUM(G770,G772)</f>
        <v>7.9324100477986956</v>
      </c>
      <c r="H769" s="1">
        <f t="shared" si="532"/>
        <v>7.913185294577584</v>
      </c>
      <c r="I769" s="1">
        <f t="shared" si="532"/>
        <v>6.2535803479916829</v>
      </c>
      <c r="J769" s="1">
        <f t="shared" si="532"/>
        <v>3.125559995255546</v>
      </c>
      <c r="K769" s="1">
        <f t="shared" si="532"/>
        <v>0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8.8978013131802403</v>
      </c>
      <c r="G770" s="1">
        <f>[1]Industry!C$34</f>
        <v>7.9322321972753578</v>
      </c>
      <c r="H770" s="1">
        <f>[1]Industry!D$34</f>
        <v>7.9126709535261819</v>
      </c>
      <c r="I770" s="1">
        <f>[1]Industry!E$34</f>
        <v>6.2533412626573988</v>
      </c>
      <c r="J770" s="1">
        <f>[1]Industry!F$34</f>
        <v>3.1251242687793153</v>
      </c>
      <c r="K770" s="1">
        <f>[1]Industry!G$34</f>
        <v>0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8.8978013131802403</v>
      </c>
      <c r="G771" s="1">
        <f t="shared" ref="G771:K771" si="533">G770</f>
        <v>7.9322321972753578</v>
      </c>
      <c r="H771" s="1">
        <f t="shared" si="533"/>
        <v>7.9126709535261819</v>
      </c>
      <c r="I771" s="1">
        <f t="shared" si="533"/>
        <v>6.2533412626573988</v>
      </c>
      <c r="J771" s="1">
        <f t="shared" si="533"/>
        <v>3.1251242687793153</v>
      </c>
      <c r="K771" s="1">
        <f t="shared" si="533"/>
        <v>0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2.7300015091772747</v>
      </c>
      <c r="G772" s="1">
        <f>[1]Industry!C$35</f>
        <v>1.7785052333774585E-4</v>
      </c>
      <c r="H772" s="1">
        <f>[1]Industry!D$35</f>
        <v>5.1434105140252132E-4</v>
      </c>
      <c r="I772" s="1">
        <f>[1]Industry!E$35</f>
        <v>2.3908533428381766E-4</v>
      </c>
      <c r="J772" s="1">
        <f>[1]Industry!F$35</f>
        <v>4.3572647623074825E-4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2.7300015091772747</v>
      </c>
      <c r="G773" s="1">
        <f t="shared" ref="G773:K773" si="534">G772</f>
        <v>1.7785052333774585E-4</v>
      </c>
      <c r="H773" s="1">
        <f t="shared" si="534"/>
        <v>5.1434105140252132E-4</v>
      </c>
      <c r="I773" s="1">
        <f t="shared" si="534"/>
        <v>2.3908533428381766E-4</v>
      </c>
      <c r="J773" s="1">
        <f t="shared" si="534"/>
        <v>4.3572647623074825E-4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9.3356093573103495E-5</v>
      </c>
      <c r="I774" s="1">
        <f>[1]Industry!E$36</f>
        <v>0.22379686302164264</v>
      </c>
      <c r="J774" s="1">
        <f>[1]Industry!F$36</f>
        <v>0.2449997293960483</v>
      </c>
      <c r="K774" s="1">
        <f>[1]Industry!G$36</f>
        <v>0.24542771263447902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9.3356093573103495E-5</v>
      </c>
      <c r="I775" s="1">
        <f t="shared" si="535"/>
        <v>0.22379686302164264</v>
      </c>
      <c r="J775" s="1">
        <f t="shared" si="535"/>
        <v>0.2449997293960483</v>
      </c>
      <c r="K775" s="1">
        <f t="shared" si="535"/>
        <v>0.24542771263447902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35.989086419049038</v>
      </c>
      <c r="G776" s="1">
        <f>SUM([1]Industry!C$37:C$39)</f>
        <v>32.381849630094152</v>
      </c>
      <c r="H776" s="1">
        <f>SUM([1]Industry!D$37:D$39)</f>
        <v>38.0493604864687</v>
      </c>
      <c r="I776" s="1">
        <f>SUM([1]Industry!E$37:E$39)</f>
        <v>31.778667735538846</v>
      </c>
      <c r="J776" s="1">
        <f>SUM([1]Industry!F$37:F$39)</f>
        <v>22.151169580941261</v>
      </c>
      <c r="K776" s="1">
        <f>SUM([1]Industry!G$37:G$39)</f>
        <v>13.724526791341029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35.550484558230309</v>
      </c>
      <c r="G777" s="1">
        <f>SUM([1]Industry!C$37:C$38)-G778</f>
        <v>31.828769051963128</v>
      </c>
      <c r="H777" s="1">
        <f>SUM([1]Industry!D$37:D$38)-H778</f>
        <v>35.038324426068947</v>
      </c>
      <c r="I777" s="1">
        <f>SUM([1]Industry!E$37:E$38)-I778</f>
        <v>24.555234271603759</v>
      </c>
      <c r="J777" s="1">
        <f>SUM([1]Industry!F$37:F$38)-J778</f>
        <v>14.927731200694595</v>
      </c>
      <c r="K777" s="1">
        <f>SUM([1]Industry!G$37:G$38)-K778</f>
        <v>6.5010861142390652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1.8767088229472511E-3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1.0144280871475313E-3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0.43860186081872854</v>
      </c>
      <c r="G779" s="1">
        <f t="shared" si="540"/>
        <v>0.55308057813102351</v>
      </c>
      <c r="H779" s="1">
        <f t="shared" si="540"/>
        <v>3.0110360603997535</v>
      </c>
      <c r="I779" s="1">
        <f t="shared" si="540"/>
        <v>7.2234334639350877</v>
      </c>
      <c r="J779" s="1">
        <f t="shared" si="540"/>
        <v>7.223438380246666</v>
      </c>
      <c r="K779" s="1">
        <f t="shared" si="540"/>
        <v>7.2234406771019639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35.242057279936908</v>
      </c>
      <c r="G780" s="1">
        <f>[1]Industry!C$37</f>
        <v>31.829734087413907</v>
      </c>
      <c r="H780" s="1">
        <f>[1]Industry!D$37</f>
        <v>32.190835008404754</v>
      </c>
      <c r="I780" s="1">
        <f>[1]Industry!E$37</f>
        <v>21.708442506153737</v>
      </c>
      <c r="J780" s="1">
        <f>[1]Industry!F$37</f>
        <v>10.678482259329884</v>
      </c>
      <c r="K780" s="1">
        <f>[1]Industry!G$37</f>
        <v>2.2519910270524952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35.240196951185766</v>
      </c>
      <c r="G781" s="1">
        <f>[1]Industry!C$37*G777/SUM(G777:G778)</f>
        <v>31.828719660900926</v>
      </c>
      <c r="H781" s="1">
        <f>[1]Industry!D$37*H777/SUM(H777:H778)</f>
        <v>32.190835008404754</v>
      </c>
      <c r="I781" s="1">
        <f>[1]Industry!E$37*I777/SUM(I777:I778)</f>
        <v>21.708442506153741</v>
      </c>
      <c r="J781" s="1">
        <f>[1]Industry!F$37*J777/SUM(J777:J778)</f>
        <v>10.678482259329884</v>
      </c>
      <c r="K781" s="1">
        <f>[1]Industry!G$37*K777/SUM(K777:K778)</f>
        <v>2.2519910270524952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1.8603287511425037E-3</v>
      </c>
      <c r="G782" s="1">
        <f t="shared" ref="G782:K782" si="545">G780-G781</f>
        <v>1.0144265129810037E-3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0.74702913911213098</v>
      </c>
      <c r="G783" s="1">
        <f t="shared" ref="G783:K783" si="546">SUM(G784:G786)</f>
        <v>0.55211554268024421</v>
      </c>
      <c r="H783" s="1">
        <f t="shared" si="546"/>
        <v>5.8585254780639433</v>
      </c>
      <c r="I783" s="1">
        <f t="shared" si="546"/>
        <v>10.070225229385105</v>
      </c>
      <c r="J783" s="1">
        <f t="shared" si="546"/>
        <v>11.472687321611375</v>
      </c>
      <c r="K783" s="1">
        <f t="shared" si="546"/>
        <v>11.472535764288533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0.31028760704454383</v>
      </c>
      <c r="G784" s="1">
        <f>[1]Industry!C$38*G777/SUM(G777:G778)</f>
        <v>4.9391062204846771E-5</v>
      </c>
      <c r="H784" s="1">
        <f>[1]Industry!D$38*H777/SUM(H777:H778)</f>
        <v>2.8474894176641916</v>
      </c>
      <c r="I784" s="1">
        <f>[1]Industry!E$38*I777/SUM(I777:I778)</f>
        <v>2.8467917654500194</v>
      </c>
      <c r="J784" s="1">
        <f>[1]Industry!F$38*J777/SUM(J777:J778)</f>
        <v>4.2492489413647094</v>
      </c>
      <c r="K784" s="1">
        <f>[1]Industry!G$38*K777/SUM(K777:K778)</f>
        <v>4.2490950871865696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1.638007180571055E-5</v>
      </c>
      <c r="G785" s="1">
        <f>[1]Industry!C$38-G784</f>
        <v>1.5741633197554608E-9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0.43672515199578144</v>
      </c>
      <c r="G786" s="1">
        <f>[1]Industry!C$39</f>
        <v>0.55206615004387605</v>
      </c>
      <c r="H786" s="1">
        <f>[1]Industry!D$39</f>
        <v>3.0110360603997517</v>
      </c>
      <c r="I786" s="1">
        <f>[1]Industry!E$39</f>
        <v>7.2234334639350859</v>
      </c>
      <c r="J786" s="1">
        <f>[1]Industry!F$39</f>
        <v>7.2234383802466651</v>
      </c>
      <c r="K786" s="1">
        <f>[1]Industry!G$39</f>
        <v>7.2234406771019639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3.5600015364404549</v>
      </c>
      <c r="G787" s="1">
        <f>[1]Industry!C$18</f>
        <v>3.4647179502737262</v>
      </c>
      <c r="H787" s="1">
        <f>[1]Industry!D$18</f>
        <v>4.0882232268163246E-3</v>
      </c>
      <c r="I787" s="1">
        <f>[1]Industry!E$18</f>
        <v>2.0032373791721762E-4</v>
      </c>
      <c r="J787" s="1">
        <f>[1]Industry!F$18</f>
        <v>3.3145594095074693E-4</v>
      </c>
      <c r="K787" s="1">
        <f>[1]Industry!G$18</f>
        <v>8.9725491385475264E-5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3.5600015364404549</v>
      </c>
      <c r="G788" s="1">
        <f t="shared" ref="G788:K788" si="549">G787</f>
        <v>3.4647179502737262</v>
      </c>
      <c r="H788" s="1">
        <f t="shared" si="549"/>
        <v>4.0882232268163246E-3</v>
      </c>
      <c r="I788" s="1">
        <f t="shared" si="549"/>
        <v>2.0032373791721762E-4</v>
      </c>
      <c r="J788" s="1">
        <f t="shared" si="549"/>
        <v>3.3145594095074693E-4</v>
      </c>
      <c r="K788" s="1">
        <f t="shared" si="549"/>
        <v>8.9725491385475264E-5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12.72864071428646</v>
      </c>
      <c r="G789" s="1">
        <f>[1]Industry!C$19</f>
        <v>13.638427003520295</v>
      </c>
      <c r="H789" s="1">
        <f>[1]Industry!D$19</f>
        <v>13.373257903789028</v>
      </c>
      <c r="I789" s="1">
        <f>[1]Industry!E$19</f>
        <v>17.592280192058901</v>
      </c>
      <c r="J789" s="1">
        <f>[1]Industry!F$19</f>
        <v>20.41445496856792</v>
      </c>
      <c r="K789" s="1">
        <f>[1]Industry!G$19</f>
        <v>27.197018181876064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4.2911338719492971</v>
      </c>
      <c r="G790" s="1">
        <f t="shared" ref="G790:K790" si="552">SUM(G791:G799)</f>
        <v>5.849462871947301</v>
      </c>
      <c r="H790" s="1">
        <f t="shared" si="552"/>
        <v>5.999673035097933</v>
      </c>
      <c r="I790" s="1">
        <f t="shared" si="552"/>
        <v>9.1738442467546832</v>
      </c>
      <c r="J790" s="1">
        <f t="shared" si="552"/>
        <v>10.133369927821134</v>
      </c>
      <c r="K790" s="1">
        <f t="shared" si="552"/>
        <v>14.590821534480376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0.92934502706881339</v>
      </c>
      <c r="G791" s="1">
        <f t="shared" ref="G791:K791" si="555">G233</f>
        <v>2.0721051036245468</v>
      </c>
      <c r="H791" s="1">
        <f t="shared" si="555"/>
        <v>3.3571203030808572E-2</v>
      </c>
      <c r="I791" s="1">
        <f t="shared" si="555"/>
        <v>1.3185791043821833</v>
      </c>
      <c r="J791" s="1">
        <f t="shared" si="555"/>
        <v>1.0121076588732686E-2</v>
      </c>
      <c r="K791" s="1">
        <f t="shared" si="555"/>
        <v>4.5530568532119262E-4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0.76739114229191596</v>
      </c>
      <c r="G792" s="1">
        <f t="shared" ref="G792:K792" si="556">G239</f>
        <v>0.10188335776001969</v>
      </c>
      <c r="H792" s="1">
        <f t="shared" si="556"/>
        <v>5.7130621652586797E-2</v>
      </c>
      <c r="I792" s="1">
        <f t="shared" si="556"/>
        <v>4.1161899157471128E-2</v>
      </c>
      <c r="J792" s="1">
        <f t="shared" si="556"/>
        <v>2.4243167036607199E-2</v>
      </c>
      <c r="K792" s="1">
        <f t="shared" si="556"/>
        <v>7.8750736132435391E-3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4.7128233710062497E-3</v>
      </c>
      <c r="K793" s="1">
        <f t="shared" si="557"/>
        <v>4.5586686185054752E-3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1.0644987372912968E-4</v>
      </c>
      <c r="J794" s="1">
        <f t="shared" si="558"/>
        <v>6.7033883637661394E-4</v>
      </c>
      <c r="K794" s="1">
        <f t="shared" si="558"/>
        <v>9.5881446563423879E-5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1.9347967201681122</v>
      </c>
      <c r="G795" s="1">
        <f t="shared" ref="G795:K795" si="559">G272</f>
        <v>1.858778442586895</v>
      </c>
      <c r="H795" s="1">
        <f t="shared" si="559"/>
        <v>2.5502995389491865</v>
      </c>
      <c r="I795" s="1">
        <f t="shared" si="559"/>
        <v>2.2433421554659594</v>
      </c>
      <c r="J795" s="1">
        <f t="shared" si="559"/>
        <v>0.26612354673812333</v>
      </c>
      <c r="K795" s="1">
        <f t="shared" si="559"/>
        <v>7.028753166160584E-5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1.2535372545864314</v>
      </c>
      <c r="K796" s="1">
        <f t="shared" si="560"/>
        <v>2.0114000174603492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0.65960098242045495</v>
      </c>
      <c r="G797" s="1">
        <f t="shared" ref="G797:K797" si="561">G281</f>
        <v>1.8166959679758388</v>
      </c>
      <c r="H797" s="1">
        <f t="shared" si="561"/>
        <v>3.3586716714653511</v>
      </c>
      <c r="I797" s="1">
        <f t="shared" si="561"/>
        <v>5.5704163513271245</v>
      </c>
      <c r="J797" s="1">
        <f t="shared" si="561"/>
        <v>7.9544178315445109</v>
      </c>
      <c r="K797" s="1">
        <f t="shared" si="561"/>
        <v>3.3699003135545524E-4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0.38606543668451837</v>
      </c>
      <c r="K798" s="1">
        <f t="shared" si="562"/>
        <v>12.450780750079749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2.3828654821512097E-4</v>
      </c>
      <c r="J799" s="1">
        <f t="shared" si="563"/>
        <v>0.23347845243482768</v>
      </c>
      <c r="K799" s="1">
        <f t="shared" si="563"/>
        <v>0.11524856001362713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7.120001021753299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7.6289068488853991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7.3111253410140034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8.3794302728832548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10.299315861154746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11.759446844693022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9.0018957909958868</v>
      </c>
      <c r="G801" s="1">
        <f t="shared" ref="G801:K801" si="564">G802</f>
        <v>10.609941522349221</v>
      </c>
      <c r="H801" s="1">
        <f t="shared" si="564"/>
        <v>9.734643840204356</v>
      </c>
      <c r="I801" s="1">
        <f t="shared" si="564"/>
        <v>13.569651783474979</v>
      </c>
      <c r="J801" s="1">
        <f t="shared" si="564"/>
        <v>13.332364647252794</v>
      </c>
      <c r="K801" s="1">
        <f t="shared" si="564"/>
        <v>9.546018898126631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9.0018957909958868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10.609941522349221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9.734643840204356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13.569651783474979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13.332364647252794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9.546018898126631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0.6257881337955189</v>
      </c>
      <c r="G803" s="1">
        <f t="shared" ref="G803:K803" si="566">G804</f>
        <v>0.73757413303996278</v>
      </c>
      <c r="H803" s="1">
        <f t="shared" si="566"/>
        <v>0.73632975390827426</v>
      </c>
      <c r="I803" s="1">
        <f t="shared" si="566"/>
        <v>0.73426514647288144</v>
      </c>
      <c r="J803" s="1">
        <f t="shared" si="566"/>
        <v>0.73017704787629245</v>
      </c>
      <c r="K803" s="1">
        <f t="shared" si="566"/>
        <v>0.72613688234233698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0.6257881337955189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0.73757413303996278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0.73632975390827426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0.73426514647288144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0.73017704787629245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0.72613688234233698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7.7980419347260703</v>
      </c>
      <c r="G805" s="1">
        <f>[1]Industry!C$21</f>
        <v>8.080141572566836</v>
      </c>
      <c r="H805" s="1">
        <f>[1]Industry!D$21</f>
        <v>5.6082619579693773</v>
      </c>
      <c r="I805" s="1">
        <f>[1]Industry!E$21</f>
        <v>5.5456292450285671</v>
      </c>
      <c r="J805" s="1">
        <f>[1]Industry!F$21</f>
        <v>5.4553177006164653</v>
      </c>
      <c r="K805" s="1">
        <f>[1]Industry!G$21</f>
        <v>2.1817113079725128E-4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7.7980419347260703</v>
      </c>
      <c r="G806" s="1">
        <f t="shared" ref="G806:K806" si="568">G805</f>
        <v>8.080141572566836</v>
      </c>
      <c r="H806" s="1">
        <f t="shared" si="568"/>
        <v>5.6082619579693773</v>
      </c>
      <c r="I806" s="1">
        <f t="shared" si="568"/>
        <v>5.5456292450285671</v>
      </c>
      <c r="J806" s="1">
        <f t="shared" si="568"/>
        <v>5.4553177006164653</v>
      </c>
      <c r="K806" s="1">
        <f t="shared" si="568"/>
        <v>2.1817113079725128E-4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7.7980419347260703</v>
      </c>
      <c r="G808" s="1">
        <f t="shared" ref="G808:K808" si="569">G806</f>
        <v>8.080141572566836</v>
      </c>
      <c r="H808" s="1">
        <f t="shared" si="569"/>
        <v>5.6082619579693773</v>
      </c>
      <c r="I808" s="1">
        <f t="shared" si="569"/>
        <v>5.5456292450285671</v>
      </c>
      <c r="J808" s="1">
        <f t="shared" si="569"/>
        <v>5.4553177006164653</v>
      </c>
      <c r="K808" s="1">
        <f t="shared" si="569"/>
        <v>2.1817113079725128E-4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8.5493124089884437E-2</v>
      </c>
      <c r="I809" s="1">
        <f>[1]Industry!E$22</f>
        <v>8.5493625770906884E-2</v>
      </c>
      <c r="J809" s="1">
        <f>[1]Industry!F$22</f>
        <v>8.5493735486043151E-2</v>
      </c>
      <c r="K809" s="1">
        <f>[1]Industry!G$22</f>
        <v>8.5493797235457428E-2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8.5493124089884437E-2</v>
      </c>
      <c r="I810" s="1">
        <f t="shared" si="572"/>
        <v>8.5493625770906884E-2</v>
      </c>
      <c r="J810" s="1">
        <f t="shared" si="572"/>
        <v>8.5493735486043151E-2</v>
      </c>
      <c r="K810" s="1">
        <f t="shared" si="572"/>
        <v>8.5493797235457428E-2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4.5250353356271486E-3</v>
      </c>
      <c r="I811" s="1">
        <f>[1]Industry!E$23</f>
        <v>1.0820037812886756E-2</v>
      </c>
      <c r="J811" s="1">
        <f>[1]Industry!F$23</f>
        <v>9.6161316635002994</v>
      </c>
      <c r="K811" s="1">
        <f>[1]Industry!G$23</f>
        <v>15.481272476296837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4.5250353356271486E-3</v>
      </c>
      <c r="I812" s="1">
        <f t="shared" si="575"/>
        <v>1.0820037812886756E-2</v>
      </c>
      <c r="J812" s="1">
        <f t="shared" si="575"/>
        <v>9.6161316635002994</v>
      </c>
      <c r="K812" s="1">
        <f t="shared" si="575"/>
        <v>15.481272476296837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0.74846224497266478</v>
      </c>
      <c r="G813" s="1">
        <f>[1]Industry!C$24</f>
        <v>0.94972976944423271</v>
      </c>
      <c r="H813" s="1">
        <f>[1]Industry!D$24</f>
        <v>1.6352491759508123</v>
      </c>
      <c r="I813" s="1">
        <f>[1]Industry!E$24</f>
        <v>2.6616139561676664</v>
      </c>
      <c r="J813" s="1">
        <f>[1]Industry!F$24</f>
        <v>2.7074102374881406</v>
      </c>
      <c r="K813" s="1">
        <f>[1]Industry!G$24</f>
        <v>3.729570484406195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0.74846224497266478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0.94972976944423271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1.6334692996178317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2.6602275332441718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2.7055411633413566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3.7284854483040988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1.7798763329806011E-3</v>
      </c>
      <c r="I815" s="1">
        <f t="shared" si="580"/>
        <v>1.3864229234945569E-3</v>
      </c>
      <c r="J815" s="1">
        <f t="shared" si="580"/>
        <v>1.8690741467839445E-3</v>
      </c>
      <c r="K815" s="1">
        <f t="shared" si="580"/>
        <v>1.085036102096204E-3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72.708183501037382</v>
      </c>
      <c r="G816" s="17">
        <f>[1]Industry!C$71</f>
        <v>74.034565803918682</v>
      </c>
      <c r="H816" s="17">
        <f>[1]Industry!D$71</f>
        <v>75.248363819341023</v>
      </c>
      <c r="I816" s="17">
        <f>[1]Industry!E$71</f>
        <v>76.741482396983571</v>
      </c>
      <c r="J816" s="17">
        <f>[1]Industry!F$71</f>
        <v>79.677356694822109</v>
      </c>
      <c r="K816" s="17">
        <f>[1]Industry!G$71</f>
        <v>83.493093654896569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58.985416291199861</v>
      </c>
      <c r="G817" s="18">
        <f t="shared" ref="G817:K817" si="581">SUM(G818:G820)</f>
        <v>61.365780969021181</v>
      </c>
      <c r="H817" s="18">
        <f t="shared" si="581"/>
        <v>63.466663981857224</v>
      </c>
      <c r="I817" s="18">
        <f t="shared" si="581"/>
        <v>66.621350335864676</v>
      </c>
      <c r="J817" s="18">
        <f t="shared" si="581"/>
        <v>69.485484063737658</v>
      </c>
      <c r="K817" s="18">
        <f t="shared" si="581"/>
        <v>72.688953180156943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9.8138882668167859</v>
      </c>
      <c r="G818" s="1">
        <f>[1]Industry!C$55</f>
        <v>10.335083520810496</v>
      </c>
      <c r="H818" s="1">
        <f>[1]Industry!D$55</f>
        <v>10.50056041279905</v>
      </c>
      <c r="I818" s="1">
        <f>[1]Industry!E$55</f>
        <v>10.630965987122227</v>
      </c>
      <c r="J818" s="1">
        <f>[1]Industry!F$55</f>
        <v>11.051298678853932</v>
      </c>
      <c r="K818" s="1">
        <f>[1]Industry!G$55</f>
        <v>11.093015180937826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1.1081303722120757</v>
      </c>
      <c r="G819" s="1">
        <f>[1]Industry!C$56</f>
        <v>1.40079263564117</v>
      </c>
      <c r="H819" s="1">
        <f>[1]Industry!D$56</f>
        <v>2.3959270879108114</v>
      </c>
      <c r="I819" s="1">
        <f>[1]Industry!E$56</f>
        <v>3.8673551225249363</v>
      </c>
      <c r="J819" s="1">
        <f>[1]Industry!F$56</f>
        <v>3.8684379500199451</v>
      </c>
      <c r="K819" s="1">
        <f>[1]Industry!G$56</f>
        <v>5.2507265592195758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49.629904812569514</v>
      </c>
      <c r="H820" s="1">
        <f>[1]Industry!D$3-([1]Industry!D$6-[1]Industry!D$70)</f>
        <v>50.570176481147364</v>
      </c>
      <c r="I820" s="1">
        <f>[1]Industry!E$3-([1]Industry!E$6-[1]Industry!E$70)</f>
        <v>52.123029226217511</v>
      </c>
      <c r="J820" s="1">
        <f>[1]Industry!F$3-([1]Industry!F$6-[1]Industry!F$70)</f>
        <v>54.565747434863781</v>
      </c>
      <c r="K820" s="1">
        <f>[1]Industry!G$3-([1]Industry!G$6-[1]Industry!G$70)</f>
        <v>56.345211439999545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8.7635258516178069</v>
      </c>
      <c r="G821" s="1">
        <f t="shared" ref="G821:K821" si="583">SUM(G822:G823)</f>
        <v>6.1771077190040167</v>
      </c>
      <c r="H821" s="1">
        <f t="shared" si="583"/>
        <v>6.1771068977077199</v>
      </c>
      <c r="I821" s="1">
        <f t="shared" si="583"/>
        <v>5.076627978905063</v>
      </c>
      <c r="J821" s="1">
        <f t="shared" si="583"/>
        <v>2.6628389894730065</v>
      </c>
      <c r="K821" s="1">
        <f t="shared" si="583"/>
        <v>0.19544106589772492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6.9177035812253225</v>
      </c>
      <c r="G822" s="1">
        <f>[1]Industry!C$57</f>
        <v>6.1769869496061443</v>
      </c>
      <c r="H822" s="1">
        <f>[1]Industry!D$57</f>
        <v>6.1767553777454021</v>
      </c>
      <c r="I822" s="1">
        <f>[1]Industry!E$57</f>
        <v>5.0764628307104065</v>
      </c>
      <c r="J822" s="1">
        <f>[1]Industry!F$57</f>
        <v>2.6625316389098352</v>
      </c>
      <c r="K822" s="1">
        <f>[1]Industry!G$57</f>
        <v>0.19544106589772492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1.8458222703924845</v>
      </c>
      <c r="G823" s="1">
        <f>[1]Industry!C$58</f>
        <v>1.2076939787249628E-4</v>
      </c>
      <c r="H823" s="1">
        <f>[1]Industry!D$58</f>
        <v>3.5151996231791048E-4</v>
      </c>
      <c r="I823" s="1">
        <f>[1]Industry!E$58</f>
        <v>1.6514819465654687E-4</v>
      </c>
      <c r="J823" s="1">
        <f>[1]Industry!F$58</f>
        <v>3.0735056317126403E-4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28.930280831329092</v>
      </c>
      <c r="G824" s="1">
        <f t="shared" ref="G824:K824" si="584">SUM(G825:G827)</f>
        <v>26.038028784934898</v>
      </c>
      <c r="H824" s="1">
        <f t="shared" si="584"/>
        <v>30.414355567128002</v>
      </c>
      <c r="I824" s="1">
        <f t="shared" si="584"/>
        <v>24.998815723251639</v>
      </c>
      <c r="J824" s="1">
        <f t="shared" si="584"/>
        <v>17.328284701006542</v>
      </c>
      <c r="K824" s="1">
        <f t="shared" si="584"/>
        <v>10.537671487728698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28.619769248260091</v>
      </c>
      <c r="G825" s="1">
        <f>[1]Industry!C$59</f>
        <v>25.645509752253702</v>
      </c>
      <c r="H825" s="1">
        <f>[1]Industry!D$59</f>
        <v>28.269718855348017</v>
      </c>
      <c r="I825" s="1">
        <f>[1]Industry!E$59</f>
        <v>19.860064818884339</v>
      </c>
      <c r="J825" s="1">
        <f>[1]Industry!F$59</f>
        <v>12.18867422968143</v>
      </c>
      <c r="K825" s="1">
        <f>[1]Industry!G$59</f>
        <v>5.3346947360260364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3.7900728357642905E-3</v>
      </c>
      <c r="I826" s="1">
        <f>[1]Industry!E$60</f>
        <v>2.8897115094520033E-3</v>
      </c>
      <c r="J826" s="1">
        <f>[1]Industry!F$60</f>
        <v>3.7457829697312411E-3</v>
      </c>
      <c r="K826" s="1">
        <f>[1]Industry!G$60</f>
        <v>2.099464189244163E-3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0.31051158306900056</v>
      </c>
      <c r="G827" s="1">
        <f>[1]Industry!C$68</f>
        <v>0.39251903268119598</v>
      </c>
      <c r="H827" s="1">
        <f>[1]Industry!D$68</f>
        <v>2.1408466389442213</v>
      </c>
      <c r="I827" s="1">
        <f>[1]Industry!E$68</f>
        <v>5.1358611928578455</v>
      </c>
      <c r="J827" s="1">
        <f>[1]Industry!F$68</f>
        <v>5.1358646883553796</v>
      </c>
      <c r="K827" s="1">
        <f>[1]Industry!G$68</f>
        <v>5.2008772875134186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2.3674010217329022</v>
      </c>
      <c r="G828" s="1">
        <f t="shared" ref="G828:K828" si="587">G829</f>
        <v>2.3075021548822998</v>
      </c>
      <c r="H828" s="1">
        <f t="shared" si="587"/>
        <v>2.7288890038998982E-3</v>
      </c>
      <c r="I828" s="1">
        <f t="shared" si="587"/>
        <v>1.3421690440453584E-4</v>
      </c>
      <c r="J828" s="1">
        <f t="shared" si="587"/>
        <v>2.2373276014175418E-4</v>
      </c>
      <c r="K828" s="1">
        <f t="shared" si="587"/>
        <v>6.1013334142123191E-5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2.3674010217329022</v>
      </c>
      <c r="G829" s="1">
        <f>[1]Industry!C$61</f>
        <v>2.3075021548822998</v>
      </c>
      <c r="H829" s="1">
        <f>[1]Industry!D$61</f>
        <v>2.7288890038998982E-3</v>
      </c>
      <c r="I829" s="1">
        <f>[1]Industry!E$61</f>
        <v>1.3421690440453584E-4</v>
      </c>
      <c r="J829" s="1">
        <f>[1]Industry!F$61</f>
        <v>2.2373276014175418E-4</v>
      </c>
      <c r="K829" s="1">
        <f>[1]Industry!G$61</f>
        <v>6.1013334142123191E-5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11.767326192540068</v>
      </c>
      <c r="G830" s="1">
        <f t="shared" ref="G830:K830" si="588">G831+G841</f>
        <v>12.635407494110265</v>
      </c>
      <c r="H830" s="1">
        <f t="shared" si="588"/>
        <v>12.429460511412973</v>
      </c>
      <c r="I830" s="1">
        <f t="shared" si="588"/>
        <v>16.437817963521002</v>
      </c>
      <c r="J830" s="1">
        <f t="shared" si="588"/>
        <v>19.277226938446603</v>
      </c>
      <c r="K830" s="1">
        <f t="shared" si="588"/>
        <v>25.030240983156983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5.1850542599092524</v>
      </c>
      <c r="G831" s="1">
        <f>[1]Industry!C$62</f>
        <v>5.5675581926186197</v>
      </c>
      <c r="H831" s="1">
        <f>[1]Industry!D$62</f>
        <v>5.6343067520304384</v>
      </c>
      <c r="I831" s="1">
        <f>[1]Industry!E$62</f>
        <v>8.6082729608301474</v>
      </c>
      <c r="J831" s="1">
        <f>[1]Industry!F$62</f>
        <v>9.5518169713075824</v>
      </c>
      <c r="K831" s="1">
        <f>[1]Industry!G$62</f>
        <v>13.85876648069863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1.1229443161929782</v>
      </c>
      <c r="G832" s="1">
        <f t="shared" ref="G832:K832" si="589">IFERROR(G791/G$790,0)*G$831</f>
        <v>1.9722436056442818</v>
      </c>
      <c r="H832" s="1">
        <f t="shared" si="589"/>
        <v>3.1526794010897613E-2</v>
      </c>
      <c r="I832" s="1">
        <f t="shared" si="589"/>
        <v>1.2372881581223893</v>
      </c>
      <c r="J832" s="1">
        <f t="shared" si="589"/>
        <v>9.5402291455620042E-3</v>
      </c>
      <c r="K832" s="1">
        <f t="shared" si="589"/>
        <v>4.3246195255622935E-4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0.92725252348042808</v>
      </c>
      <c r="G833" s="1">
        <f t="shared" si="590"/>
        <v>9.6973266709436401E-2</v>
      </c>
      <c r="H833" s="1">
        <f t="shared" si="590"/>
        <v>5.3651498246956038E-2</v>
      </c>
      <c r="I833" s="1">
        <f t="shared" si="590"/>
        <v>3.8624251077624724E-2</v>
      </c>
      <c r="J833" s="1">
        <f t="shared" si="590"/>
        <v>2.2851854416440942E-2</v>
      </c>
      <c r="K833" s="1">
        <f t="shared" si="590"/>
        <v>7.4799630689979905E-3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4.4423549696297132E-3</v>
      </c>
      <c r="K834" s="1">
        <f t="shared" si="590"/>
        <v>4.3299497356922715E-3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9.9887195057886023E-5</v>
      </c>
      <c r="J835" s="1">
        <f t="shared" si="590"/>
        <v>6.3186816621087021E-4</v>
      </c>
      <c r="K835" s="1">
        <f t="shared" si="590"/>
        <v>9.1070854003245705E-5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2.3378496861970324</v>
      </c>
      <c r="G836" s="1">
        <f t="shared" si="590"/>
        <v>1.7691978516383648</v>
      </c>
      <c r="H836" s="1">
        <f t="shared" si="590"/>
        <v>2.3949921650633694</v>
      </c>
      <c r="I836" s="1">
        <f t="shared" si="590"/>
        <v>2.1050391852488186</v>
      </c>
      <c r="J836" s="1">
        <f t="shared" si="590"/>
        <v>0.25085074642531513</v>
      </c>
      <c r="K836" s="1">
        <f t="shared" si="590"/>
        <v>6.6761044640355641E-5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1.1815968930189378</v>
      </c>
      <c r="K837" s="1">
        <f t="shared" si="590"/>
        <v>1.9104834553271686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0.79700773403881309</v>
      </c>
      <c r="G838" s="1">
        <f t="shared" si="590"/>
        <v>1.7291434686265359</v>
      </c>
      <c r="H838" s="1">
        <f t="shared" si="590"/>
        <v>3.1541362947092151</v>
      </c>
      <c r="I838" s="1">
        <f t="shared" si="590"/>
        <v>5.2269978831021335</v>
      </c>
      <c r="J838" s="1">
        <f t="shared" si="590"/>
        <v>7.4979146899214673</v>
      </c>
      <c r="K838" s="1">
        <f t="shared" si="590"/>
        <v>3.2008246690167511E-4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0.36390918484423329</v>
      </c>
      <c r="K839" s="1">
        <f t="shared" si="590"/>
        <v>11.826096461392851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2.2359608412312156E-4</v>
      </c>
      <c r="J840" s="1">
        <f t="shared" si="590"/>
        <v>0.22007915039978612</v>
      </c>
      <c r="K840" s="1">
        <f t="shared" si="590"/>
        <v>0.10946627485581957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6.5822719326308157</v>
      </c>
      <c r="G841" s="1">
        <f>[1]Industry!C$63</f>
        <v>7.0678493014916439</v>
      </c>
      <c r="H841" s="1">
        <f>[1]Industry!D$63</f>
        <v>6.7951537593825355</v>
      </c>
      <c r="I841" s="1">
        <f>[1]Industry!E$63</f>
        <v>7.8295450026908551</v>
      </c>
      <c r="J841" s="1">
        <f>[1]Industry!F$63</f>
        <v>9.7254099671390186</v>
      </c>
      <c r="K841" s="1">
        <f>[1]Industry!G$63</f>
        <v>11.171474502458352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5.3111185166875732</v>
      </c>
      <c r="G842" s="1">
        <f t="shared" ref="G842:K842" si="591">G843</f>
        <v>6.2669387925342672</v>
      </c>
      <c r="H842" s="1">
        <f t="shared" si="591"/>
        <v>5.7596642721209133</v>
      </c>
      <c r="I842" s="1">
        <f t="shared" si="591"/>
        <v>8.0513267248618181</v>
      </c>
      <c r="J842" s="1">
        <f t="shared" si="591"/>
        <v>7.9549775728608374</v>
      </c>
      <c r="K842" s="1">
        <f t="shared" si="591"/>
        <v>5.7276113388759811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5.3111185166875732</v>
      </c>
      <c r="G843" s="1">
        <f>[1]Industry!C$64</f>
        <v>6.2669387925342672</v>
      </c>
      <c r="H843" s="1">
        <f>[1]Industry!D$64</f>
        <v>5.7596642721209133</v>
      </c>
      <c r="I843" s="1">
        <f>[1]Industry!E$64</f>
        <v>8.0513267248618181</v>
      </c>
      <c r="J843" s="1">
        <f>[1]Industry!F$64</f>
        <v>7.9549775728608374</v>
      </c>
      <c r="K843" s="1">
        <f>[1]Industry!G$64</f>
        <v>5.7276113388759811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0.46151874867419518</v>
      </c>
      <c r="G844" s="1">
        <f t="shared" ref="G844:K844" si="592">G845</f>
        <v>0.54457556822783881</v>
      </c>
      <c r="H844" s="1">
        <f t="shared" si="592"/>
        <v>0.54457721382799451</v>
      </c>
      <c r="I844" s="1">
        <f t="shared" si="592"/>
        <v>0.54457998363405391</v>
      </c>
      <c r="J844" s="1">
        <f t="shared" si="592"/>
        <v>0.54459038154106765</v>
      </c>
      <c r="K844" s="1">
        <f t="shared" si="592"/>
        <v>0.54460266175675287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0.46151874867419518</v>
      </c>
      <c r="G845" s="1">
        <f>[1]Industry!C$65</f>
        <v>0.54457556822783881</v>
      </c>
      <c r="H845" s="1">
        <f>[1]Industry!D$65</f>
        <v>0.54457721382799451</v>
      </c>
      <c r="I845" s="1">
        <f>[1]Industry!E$65</f>
        <v>0.54457998363405391</v>
      </c>
      <c r="J845" s="1">
        <f>[1]Industry!F$65</f>
        <v>0.54459038154106765</v>
      </c>
      <c r="K845" s="1">
        <f>[1]Industry!G$65</f>
        <v>0.54460266175675287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4.1173661415353635</v>
      </c>
      <c r="G846" s="1">
        <f t="shared" ref="G846:K846" si="593">G847</f>
        <v>4.2663147503152876</v>
      </c>
      <c r="H846" s="1">
        <f t="shared" si="593"/>
        <v>2.9611623138078311</v>
      </c>
      <c r="I846" s="1">
        <f t="shared" si="593"/>
        <v>2.9280922413750856</v>
      </c>
      <c r="J846" s="1">
        <f t="shared" si="593"/>
        <v>2.8804077459254942</v>
      </c>
      <c r="K846" s="1">
        <f t="shared" si="593"/>
        <v>1.1868509515370472E-4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4.1173661415353635</v>
      </c>
      <c r="G847" s="1">
        <f>[1]Industry!C$66</f>
        <v>4.2663147503152876</v>
      </c>
      <c r="H847" s="1">
        <f>[1]Industry!D$66</f>
        <v>2.9611623138078311</v>
      </c>
      <c r="I847" s="1">
        <f>[1]Industry!E$66</f>
        <v>2.9280922413750856</v>
      </c>
      <c r="J847" s="1">
        <f>[1]Industry!F$66</f>
        <v>2.8804077459254942</v>
      </c>
      <c r="K847" s="1">
        <f>[1]Industry!G$66</f>
        <v>1.1868509515370472E-4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8.5493124089884437E-2</v>
      </c>
      <c r="I848" s="1">
        <f t="shared" si="594"/>
        <v>8.5493625770906884E-2</v>
      </c>
      <c r="J848" s="1">
        <f t="shared" si="594"/>
        <v>8.5493735486043151E-2</v>
      </c>
      <c r="K848" s="1">
        <f t="shared" si="594"/>
        <v>8.5493797235457428E-2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8.5493124089884437E-2</v>
      </c>
      <c r="I849" s="1">
        <f>[1]Industry!E$67</f>
        <v>8.5493625770906884E-2</v>
      </c>
      <c r="J849" s="1">
        <f>[1]Industry!F$67</f>
        <v>8.5493735486043151E-2</v>
      </c>
      <c r="K849" s="1">
        <f>[1]Industry!G$67</f>
        <v>8.5493797235457428E-2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1.0199515454922426E-3</v>
      </c>
      <c r="J850" s="1">
        <f t="shared" si="595"/>
        <v>7.7070519062863614</v>
      </c>
      <c r="K850" s="1">
        <f t="shared" si="595"/>
        <v>12.53829118495474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1.0199515454922426E-3</v>
      </c>
      <c r="J851" s="1">
        <f>[1]Industry!F$69</f>
        <v>7.7070519062863614</v>
      </c>
      <c r="K851" s="1">
        <f>[1]Industry!G$69</f>
        <v>12.53829118495474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4.8941965667774259</v>
      </c>
      <c r="H852" s="1">
        <f t="shared" si="596"/>
        <v>4.8941973903017386</v>
      </c>
      <c r="I852" s="1">
        <f t="shared" si="596"/>
        <v>5.0366555343437103</v>
      </c>
      <c r="J852" s="1">
        <f t="shared" si="596"/>
        <v>6.8259988245232899</v>
      </c>
      <c r="K852" s="1">
        <f t="shared" si="596"/>
        <v>13.573590657447706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0.91687052998453744</v>
      </c>
      <c r="H853" s="1">
        <f>[1]Industry!D$6-H854</f>
        <v>0.91686986076979071</v>
      </c>
      <c r="I853" s="1">
        <f>[1]Industry!E$6-I854</f>
        <v>0.91740265677677257</v>
      </c>
      <c r="J853" s="1">
        <f>[1]Industry!F$6-J854</f>
        <v>0.50947446236116711</v>
      </c>
      <c r="K853" s="1">
        <f>[1]Industry!G$6-K854</f>
        <v>1.0837709607441841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3.9773260367928884</v>
      </c>
      <c r="H854" s="1">
        <f>[1]Industry!D$70</f>
        <v>3.9773275295319479</v>
      </c>
      <c r="I854" s="1">
        <f>[1]Industry!E$70</f>
        <v>4.1192528775669377</v>
      </c>
      <c r="J854" s="1">
        <f>[1]Industry!F$70</f>
        <v>6.3165243621621228</v>
      </c>
      <c r="K854" s="1">
        <f>[1]Industry!G$70</f>
        <v>12.489819696703522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0.84261542941328371</v>
      </c>
      <c r="G856" s="4">
        <f t="shared" ref="G856:K856" si="597">IFERROR(G818/G763,"-")</f>
        <v>0.84306236513985389</v>
      </c>
      <c r="H856" s="4">
        <f t="shared" si="597"/>
        <v>0.84373276872970704</v>
      </c>
      <c r="I856" s="4">
        <f t="shared" si="597"/>
        <v>0.84485010804612903</v>
      </c>
      <c r="J856" s="4">
        <f t="shared" si="597"/>
        <v>0.84708478667897813</v>
      </c>
      <c r="K856" s="4">
        <f t="shared" si="597"/>
        <v>0.84931946531182312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3.0809801822513321</v>
      </c>
      <c r="G857" s="4">
        <f t="shared" si="600"/>
        <v>3.1055374774069162</v>
      </c>
      <c r="H857" s="4">
        <f t="shared" si="600"/>
        <v>3.1423734201402889</v>
      </c>
      <c r="I857" s="4">
        <f t="shared" si="600"/>
        <v>3.203766658029247</v>
      </c>
      <c r="J857" s="4">
        <f t="shared" si="600"/>
        <v>3.326553133807169</v>
      </c>
      <c r="K857" s="4">
        <f t="shared" si="600"/>
        <v>3.4493396095850963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1.0000000000000002</v>
      </c>
      <c r="G858" s="4">
        <f t="shared" si="601"/>
        <v>1.0000000000000002</v>
      </c>
      <c r="H858" s="4">
        <f t="shared" si="601"/>
        <v>1</v>
      </c>
      <c r="I858" s="4">
        <f t="shared" si="601"/>
        <v>1.0000005458678516</v>
      </c>
      <c r="J858" s="4">
        <f t="shared" si="601"/>
        <v>0.99999995419200183</v>
      </c>
      <c r="K858" s="4">
        <f t="shared" si="601"/>
        <v>0.96267465138498454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0.7774621322436347</v>
      </c>
      <c r="G859" s="4">
        <f t="shared" ref="G859:K860" si="602">IFERROR(G822/G767,"-")</f>
        <v>0.77871988564932293</v>
      </c>
      <c r="H859" s="4">
        <f t="shared" si="602"/>
        <v>0.780606515757857</v>
      </c>
      <c r="I859" s="4">
        <f t="shared" si="602"/>
        <v>0.78375089927207742</v>
      </c>
      <c r="J859" s="4">
        <f t="shared" si="602"/>
        <v>0.79003966630051903</v>
      </c>
      <c r="K859" s="4">
        <f t="shared" si="602"/>
        <v>0.79632843332896019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0.67612499999999986</v>
      </c>
      <c r="G860" s="4">
        <f t="shared" si="602"/>
        <v>0.67904999999999982</v>
      </c>
      <c r="H860" s="4">
        <f t="shared" si="602"/>
        <v>0.68343749999999959</v>
      </c>
      <c r="I860" s="4">
        <f t="shared" si="602"/>
        <v>0.69074999999999931</v>
      </c>
      <c r="J860" s="4">
        <f t="shared" si="602"/>
        <v>0.70537499999999997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0.80504582719208861</v>
      </c>
      <c r="G861" s="4">
        <f t="shared" ref="G861:K863" si="603">IFERROR(G825/G777,"-")</f>
        <v>0.80573363394560626</v>
      </c>
      <c r="H861" s="4">
        <f t="shared" si="603"/>
        <v>0.80682279527941692</v>
      </c>
      <c r="I861" s="4">
        <f t="shared" si="603"/>
        <v>0.80879150242321163</v>
      </c>
      <c r="J861" s="4">
        <f t="shared" si="603"/>
        <v>0.81651217226595596</v>
      </c>
      <c r="K861" s="4">
        <f t="shared" si="603"/>
        <v>0.82058515181665892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0.70795774210664619</v>
      </c>
      <c r="G863" s="4">
        <f t="shared" si="603"/>
        <v>0.70969592533442594</v>
      </c>
      <c r="H863" s="4">
        <f t="shared" si="603"/>
        <v>0.71099999999999886</v>
      </c>
      <c r="I863" s="4">
        <f t="shared" si="603"/>
        <v>0.71099999999999974</v>
      </c>
      <c r="J863" s="4">
        <f t="shared" si="603"/>
        <v>0.71099999999999997</v>
      </c>
      <c r="K863" s="4">
        <f t="shared" si="603"/>
        <v>0.72000000000000064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0.66499999999999992</v>
      </c>
      <c r="G864" s="4">
        <f t="shared" ref="G864:K864" si="604">IFERROR(G829/G788,"-")</f>
        <v>0.66599999999999948</v>
      </c>
      <c r="H864" s="4">
        <f t="shared" si="604"/>
        <v>0.66750000000000032</v>
      </c>
      <c r="I864" s="4">
        <f t="shared" si="604"/>
        <v>0.67000000000000015</v>
      </c>
      <c r="J864" s="4">
        <f t="shared" si="604"/>
        <v>0.67500000000000004</v>
      </c>
      <c r="K864" s="4">
        <f t="shared" si="604"/>
        <v>0.68000000000000016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1.2083179911499433</v>
      </c>
      <c r="G865" s="4">
        <f t="shared" ref="G865:K865" si="605">IFERROR(G832/G791,"-")</f>
        <v>0.95180674097776885</v>
      </c>
      <c r="H865" s="4">
        <f t="shared" si="605"/>
        <v>0.93910230092038149</v>
      </c>
      <c r="I865" s="4">
        <f t="shared" si="605"/>
        <v>0.93834958707473026</v>
      </c>
      <c r="J865" s="4">
        <f t="shared" si="605"/>
        <v>0.94261011285920793</v>
      </c>
      <c r="K865" s="4">
        <f t="shared" si="605"/>
        <v>0.9498277014730262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1.2083179911499431</v>
      </c>
      <c r="G866" s="4">
        <f t="shared" si="606"/>
        <v>0.95180674097776863</v>
      </c>
      <c r="H866" s="4">
        <f t="shared" si="606"/>
        <v>0.93910230092038161</v>
      </c>
      <c r="I866" s="4">
        <f t="shared" si="606"/>
        <v>0.93834958707473037</v>
      </c>
      <c r="J866" s="4">
        <f t="shared" si="606"/>
        <v>0.94261011285920793</v>
      </c>
      <c r="K866" s="4">
        <f t="shared" si="606"/>
        <v>0.94982770147302631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0.94261011285920782</v>
      </c>
      <c r="K867" s="4">
        <f t="shared" si="606"/>
        <v>0.9498277014730262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0.93834958707473037</v>
      </c>
      <c r="J868" s="4">
        <f t="shared" si="606"/>
        <v>0.94261011285920793</v>
      </c>
      <c r="K868" s="4">
        <f t="shared" si="606"/>
        <v>0.94982770147302631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1.2083179911499433</v>
      </c>
      <c r="G869" s="4">
        <f t="shared" si="606"/>
        <v>0.95180674097776863</v>
      </c>
      <c r="H869" s="4">
        <f t="shared" si="606"/>
        <v>0.93910230092038161</v>
      </c>
      <c r="I869" s="4">
        <f t="shared" si="606"/>
        <v>0.93834958707473037</v>
      </c>
      <c r="J869" s="4">
        <f t="shared" si="606"/>
        <v>0.94261011285920793</v>
      </c>
      <c r="K869" s="4">
        <f t="shared" si="606"/>
        <v>0.94982770147302642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0.94261011285920793</v>
      </c>
      <c r="K870" s="4">
        <f t="shared" si="606"/>
        <v>0.94982770147302631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1.2083179911499431</v>
      </c>
      <c r="G871" s="4">
        <f t="shared" si="606"/>
        <v>0.95180674097776863</v>
      </c>
      <c r="H871" s="4">
        <f t="shared" si="606"/>
        <v>0.93910230092038161</v>
      </c>
      <c r="I871" s="4">
        <f t="shared" si="606"/>
        <v>0.93834958707473037</v>
      </c>
      <c r="J871" s="4">
        <f t="shared" si="606"/>
        <v>0.94261011285920793</v>
      </c>
      <c r="K871" s="4">
        <f t="shared" si="606"/>
        <v>0.94982770147302631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0.94261011285920804</v>
      </c>
      <c r="K872" s="4">
        <f t="shared" si="606"/>
        <v>0.94982770147302631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0.93834958707473026</v>
      </c>
      <c r="J873" s="4">
        <f t="shared" si="606"/>
        <v>0.94261011285920793</v>
      </c>
      <c r="K873" s="4">
        <f t="shared" si="606"/>
        <v>0.9498277014730262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0.92447626236575065</v>
      </c>
      <c r="G874" s="4">
        <f t="shared" si="606"/>
        <v>0.92645636412827259</v>
      </c>
      <c r="H874" s="4">
        <f t="shared" si="606"/>
        <v>0.92942651677205335</v>
      </c>
      <c r="I874" s="4">
        <f t="shared" si="606"/>
        <v>0.93437677117835949</v>
      </c>
      <c r="J874" s="4">
        <f t="shared" si="606"/>
        <v>0.94427727999096611</v>
      </c>
      <c r="K874" s="4">
        <f>IFERROR(K841/K800,"-")</f>
        <v>0.9499999999999984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</v>
      </c>
      <c r="G875" s="4">
        <f t="shared" ref="G875:K875" si="607">IFERROR(G843/G802,"-")</f>
        <v>0.59066666666666612</v>
      </c>
      <c r="H875" s="4">
        <f t="shared" si="607"/>
        <v>0.5916666666666669</v>
      </c>
      <c r="I875" s="4">
        <f t="shared" si="607"/>
        <v>0.59333333333333316</v>
      </c>
      <c r="J875" s="4">
        <f t="shared" si="607"/>
        <v>0.5966666666666669</v>
      </c>
      <c r="K875" s="4">
        <f t="shared" si="607"/>
        <v>0.60000000000000031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0.73749999999999993</v>
      </c>
      <c r="G876" s="4">
        <f t="shared" ref="G876:K876" si="608">IFERROR(G845/G804,"-")</f>
        <v>0.73833333333333284</v>
      </c>
      <c r="H876" s="4">
        <f t="shared" si="608"/>
        <v>0.73958333333333337</v>
      </c>
      <c r="I876" s="4">
        <f t="shared" si="608"/>
        <v>0.74166666666666692</v>
      </c>
      <c r="J876" s="4">
        <f t="shared" si="608"/>
        <v>0.74583333333333268</v>
      </c>
      <c r="K876" s="4">
        <f t="shared" si="608"/>
        <v>0.75000000000000022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0.5279999999999998</v>
      </c>
      <c r="G877" s="4">
        <f t="shared" ref="G877:K877" si="609">IFERROR(G847/G806,"-")</f>
        <v>0.5279999999999998</v>
      </c>
      <c r="H877" s="4">
        <f t="shared" si="609"/>
        <v>0.52800000000000002</v>
      </c>
      <c r="I877" s="4">
        <f t="shared" si="609"/>
        <v>0.52800000000000036</v>
      </c>
      <c r="J877" s="4">
        <f t="shared" si="609"/>
        <v>0.52800000000000014</v>
      </c>
      <c r="K877" s="4">
        <f t="shared" si="609"/>
        <v>0.54400000000000015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9.4265062944370842E-2</v>
      </c>
      <c r="J879" s="4">
        <f t="shared" si="611"/>
        <v>0.80147112955408228</v>
      </c>
      <c r="K879" s="4">
        <f t="shared" si="611"/>
        <v>0.80990055592341947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140.10106114690635</v>
      </c>
      <c r="G880" s="17">
        <f t="shared" si="612"/>
        <v>139.78670171416135</v>
      </c>
      <c r="H880" s="17">
        <f t="shared" si="612"/>
        <v>142.51493144543355</v>
      </c>
      <c r="I880" s="17">
        <f t="shared" si="612"/>
        <v>137.44531179712527</v>
      </c>
      <c r="J880" s="17">
        <f t="shared" si="612"/>
        <v>126.66625556848608</v>
      </c>
      <c r="K880" s="17">
        <f t="shared" si="612"/>
        <v>114.28952290418299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60.950001441512818</v>
      </c>
      <c r="G881" s="1">
        <f>[1]Services!C$11</f>
        <v>60.127191103647895</v>
      </c>
      <c r="H881" s="1">
        <f>[1]Services!D$11</f>
        <v>65.300358627510946</v>
      </c>
      <c r="I881" s="1">
        <f>[1]Services!E$11</f>
        <v>65.881327470290771</v>
      </c>
      <c r="J881" s="1">
        <f>[1]Services!F$11</f>
        <v>66.353455799053236</v>
      </c>
      <c r="K881" s="1">
        <f>[1]Services!G$11</f>
        <v>66.00616720875513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2.6236001308058383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9.5298055158757913E-5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2.5181052964946224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2.0699755456484152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1.2984289793375274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0.69803188641814939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1.3316267357945393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1.4252002649553785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1.4629825801046072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1.5297703137162859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1.675521405647687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2.2840799959622937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58.701895540637359</v>
      </c>
      <c r="H884" s="1">
        <f>[1]Services!D$11-[1]Services!D$28</f>
        <v>61.319270750911713</v>
      </c>
      <c r="I884" s="1">
        <f>[1]Services!E$11-[1]Services!E$28</f>
        <v>62.281581610926068</v>
      </c>
      <c r="J884" s="1">
        <f>[1]Services!F$11-[1]Services!F$28</f>
        <v>63.379505414068021</v>
      </c>
      <c r="K884" s="1">
        <f>[1]Services!G$11-[1]Services!G$28</f>
        <v>63.024055326374686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30.256634979916395</v>
      </c>
      <c r="G885" s="1">
        <f t="shared" ref="G885:K885" si="615">G886</f>
        <v>27.353893965282673</v>
      </c>
      <c r="H885" s="1">
        <f t="shared" si="615"/>
        <v>26.262173222136578</v>
      </c>
      <c r="I885" s="1">
        <f t="shared" si="615"/>
        <v>18.554780874836037</v>
      </c>
      <c r="J885" s="1">
        <f t="shared" si="615"/>
        <v>6.1671666870934496</v>
      </c>
      <c r="K885" s="1">
        <f t="shared" si="615"/>
        <v>0.85206232194914733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30.256634979916395</v>
      </c>
      <c r="G886" s="1">
        <f t="shared" ref="G886:K886" si="616">SUM(G889,G891)</f>
        <v>27.353893965282673</v>
      </c>
      <c r="H886" s="1">
        <f t="shared" si="616"/>
        <v>26.262173222136578</v>
      </c>
      <c r="I886" s="1">
        <f t="shared" si="616"/>
        <v>18.554780874836037</v>
      </c>
      <c r="J886" s="1">
        <f t="shared" si="616"/>
        <v>6.1671666870934496</v>
      </c>
      <c r="K886" s="1">
        <f t="shared" si="616"/>
        <v>0.85206232194914733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30.256634979916395</v>
      </c>
      <c r="G887" s="1">
        <f t="shared" ref="G887:K887" si="617">G888</f>
        <v>27.353893965282673</v>
      </c>
      <c r="H887" s="1">
        <f t="shared" si="617"/>
        <v>26.262102102624223</v>
      </c>
      <c r="I887" s="1">
        <f t="shared" si="617"/>
        <v>18.554678220575436</v>
      </c>
      <c r="J887" s="1">
        <f t="shared" si="617"/>
        <v>6.1669131859038213</v>
      </c>
      <c r="K887" s="1">
        <f t="shared" si="617"/>
        <v>0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30.256634979916395</v>
      </c>
      <c r="G888" s="1">
        <f>[1]Services!C$12</f>
        <v>27.353893965282673</v>
      </c>
      <c r="H888" s="1">
        <f>[1]Services!D$12</f>
        <v>26.262102102624223</v>
      </c>
      <c r="I888" s="1">
        <f>[1]Services!E$12</f>
        <v>18.554678220575436</v>
      </c>
      <c r="J888" s="1">
        <f>[1]Services!F$12</f>
        <v>6.1669131859038213</v>
      </c>
      <c r="K888" s="1">
        <f>[1]Services!G$12</f>
        <v>0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30.256634979916395</v>
      </c>
      <c r="G889" s="1">
        <f t="shared" ref="G889:K889" si="618">G888</f>
        <v>27.353893965282673</v>
      </c>
      <c r="H889" s="1">
        <f t="shared" si="618"/>
        <v>26.262102102624223</v>
      </c>
      <c r="I889" s="1">
        <f t="shared" si="618"/>
        <v>18.554678220575436</v>
      </c>
      <c r="J889" s="1">
        <f t="shared" si="618"/>
        <v>6.1669131859038213</v>
      </c>
      <c r="K889" s="1">
        <f t="shared" si="618"/>
        <v>0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7.111951235602773E-5</v>
      </c>
      <c r="I890">
        <f t="shared" si="619"/>
        <v>1.0265426060076881E-4</v>
      </c>
      <c r="J890">
        <f t="shared" si="619"/>
        <v>2.5350118962840445E-4</v>
      </c>
      <c r="K890">
        <f t="shared" si="619"/>
        <v>0.85206232194914733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7.111951235602773E-5</v>
      </c>
      <c r="I891">
        <f>[1]Services!E$13</f>
        <v>1.0265426060076881E-4</v>
      </c>
      <c r="J891">
        <f>[1]Services!F$13</f>
        <v>2.5350118962840445E-4</v>
      </c>
      <c r="K891">
        <f>[1]Services!G$13</f>
        <v>0.85206232194914733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26.950965334465863</v>
      </c>
      <c r="G892" s="1">
        <f t="shared" ref="G892:K892" si="620">SUM(G893:G895)</f>
        <v>28.287004974535595</v>
      </c>
      <c r="H892" s="1">
        <f t="shared" si="620"/>
        <v>27.498403308279514</v>
      </c>
      <c r="I892" s="1">
        <f t="shared" si="620"/>
        <v>27.527678007890319</v>
      </c>
      <c r="J892" s="1">
        <f t="shared" si="620"/>
        <v>27.874294095287873</v>
      </c>
      <c r="K892" s="1">
        <f t="shared" si="620"/>
        <v>23.364683833281525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25.548687878675871</v>
      </c>
      <c r="G893" s="1">
        <f>SUM([1]Services!C$14:C$15)</f>
        <v>26.749781217758532</v>
      </c>
      <c r="H893" s="1">
        <f>SUM([1]Services!D$14:D$15)</f>
        <v>25.942543321142143</v>
      </c>
      <c r="I893" s="1">
        <f>SUM([1]Services!E$14:E$15)</f>
        <v>25.81677170399557</v>
      </c>
      <c r="J893" s="1">
        <f>SUM([1]Services!F$14:F$15)</f>
        <v>23.936249540582946</v>
      </c>
      <c r="K893" s="1">
        <f>SUM([1]Services!G$14:G$15)</f>
        <v>13.783370385046359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3.7130799757062038E-4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2.6133683997366992E-4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2.3006811800529497E-3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8.2293950907006807E-4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1.4022774557899926</v>
      </c>
      <c r="G895" s="1">
        <f>[1]Services!C$16</f>
        <v>1.5372237567770626</v>
      </c>
      <c r="H895" s="1">
        <f>[1]Services!D$16</f>
        <v>1.5554886791397993</v>
      </c>
      <c r="I895" s="1">
        <f>[1]Services!E$16</f>
        <v>1.7106449670547774</v>
      </c>
      <c r="J895" s="1">
        <f>[1]Services!F$16</f>
        <v>3.9357438735248729</v>
      </c>
      <c r="K895" s="1">
        <f>[1]Services!G$16</f>
        <v>9.5804905087260952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25.261723417782218</v>
      </c>
      <c r="G896" s="1">
        <f>[1]Services!C$14</f>
        <v>22.58237675796493</v>
      </c>
      <c r="H896" s="1">
        <f>[1]Services!D$14</f>
        <v>25.941253867047049</v>
      </c>
      <c r="I896" s="1">
        <f>[1]Services!E$14</f>
        <v>25.816682762284735</v>
      </c>
      <c r="J896" s="1">
        <f>[1]Services!F$14</f>
        <v>23.936124764989959</v>
      </c>
      <c r="K896" s="1">
        <f>[1]Services!G$14</f>
        <v>13.783151591594951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25.261723417782218</v>
      </c>
      <c r="G897" s="1">
        <f>[1]Services!C$14*IFERROR(G893/SUM(G893:G894),0)</f>
        <v>22.58237675796493</v>
      </c>
      <c r="H897" s="1">
        <f>[1]Services!D$14*IFERROR(H893/SUM(H893:H894),0)</f>
        <v>25.940882582819135</v>
      </c>
      <c r="I897" s="1">
        <f>[1]Services!E$14*IFERROR(I893/SUM(I893:I894),0)</f>
        <v>25.816421428990509</v>
      </c>
      <c r="J897" s="1">
        <f>[1]Services!F$14*IFERROR(J893/SUM(J893:J894),0)</f>
        <v>23.933824316915199</v>
      </c>
      <c r="K897" s="1">
        <f>[1]Services!G$14*IFERROR(K893/SUM(K893:K894),0)</f>
        <v>13.782328714279089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3.7128422791354865E-4</v>
      </c>
      <c r="I898" s="1">
        <f t="shared" si="624"/>
        <v>2.6133329422606266E-4</v>
      </c>
      <c r="J898" s="1">
        <f t="shared" si="624"/>
        <v>2.3004480747594869E-3</v>
      </c>
      <c r="K898" s="1">
        <f t="shared" si="624"/>
        <v>8.2287731586205837E-4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1.6892419166836459</v>
      </c>
      <c r="G899" s="1">
        <f>[1]Services!C$15+G902</f>
        <v>5.7046282165706641</v>
      </c>
      <c r="H899" s="1">
        <f>[1]Services!D$15+H902</f>
        <v>1.5567781332348916</v>
      </c>
      <c r="I899" s="1">
        <f>[1]Services!E$15+I902</f>
        <v>1.710733908765611</v>
      </c>
      <c r="J899" s="1">
        <f>[1]Services!F$15+J902</f>
        <v>3.9358686491178592</v>
      </c>
      <c r="K899" s="1">
        <f>[1]Services!G$15+K902</f>
        <v>9.5807093021775032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0.28696446089365335</v>
      </c>
      <c r="G900" s="1">
        <f>[1]Services!C$15*G893/SUM(G893:G894)</f>
        <v>4.1674044597936017</v>
      </c>
      <c r="H900" s="1">
        <f>[1]Services!D$15*H893/SUM(H893:H894)</f>
        <v>1.2894356397789763E-3</v>
      </c>
      <c r="I900" s="1">
        <f>[1]Services!E$15*I893/SUM(I893:I894)</f>
        <v>8.8940810507730361E-5</v>
      </c>
      <c r="J900" s="1">
        <f>[1]Services!F$15*J893/SUM(J893:J894)</f>
        <v>1.2476360107964736E-4</v>
      </c>
      <c r="K900" s="1">
        <f>[1]Services!G$15*K893/SUM(K893:K894)</f>
        <v>2.1878038907173792E-4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1.8455313323591467E-8</v>
      </c>
      <c r="I901" s="1">
        <f>[1]Services!E$15*I894/SUM(I893:I894)</f>
        <v>9.003259830193995E-10</v>
      </c>
      <c r="J901" s="1">
        <f>[1]Services!F$15*J894/SUM(J893:J894)</f>
        <v>1.1991906604788343E-8</v>
      </c>
      <c r="K901" s="1">
        <f>[1]Services!G$15*K894/SUM(K893:K894)</f>
        <v>1.3062336783185047E-8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1.4022774557899926</v>
      </c>
      <c r="G902" s="1">
        <f>[1]Services!C$16</f>
        <v>1.5372237567770626</v>
      </c>
      <c r="H902" s="1">
        <f>[1]Services!D$16</f>
        <v>1.5554886791397993</v>
      </c>
      <c r="I902" s="1">
        <f>[1]Services!E$16</f>
        <v>1.7106449670547774</v>
      </c>
      <c r="J902" s="1">
        <f>[1]Services!F$16</f>
        <v>3.9357438735248729</v>
      </c>
      <c r="K902" s="1">
        <f>[1]Services!G$16</f>
        <v>9.5804905087260952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7.7268846464271927</v>
      </c>
      <c r="G903" s="1">
        <f>[1]Services!C$17</f>
        <v>8.3696928100200054</v>
      </c>
      <c r="H903" s="1">
        <f>[1]Services!D$17</f>
        <v>8.4383807214511215</v>
      </c>
      <c r="I903" s="1">
        <f>[1]Services!E$17</f>
        <v>11.983368821943724</v>
      </c>
      <c r="J903" s="1">
        <f>[1]Services!F$17</f>
        <v>11.633959978115284</v>
      </c>
      <c r="K903" s="1">
        <f>[1]Services!G$17</f>
        <v>10.131730566724764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2.1168836017815433</v>
      </c>
      <c r="G904" s="1">
        <f>[1]Services!C$51/0.99</f>
        <v>2.2929894154453212</v>
      </c>
      <c r="H904" s="1">
        <f>[1]Services!D$51/0.99</f>
        <v>2.2414717321713651</v>
      </c>
      <c r="I904" s="1">
        <f>[1]Services!E$51/0.99</f>
        <v>3.8288786632205078</v>
      </c>
      <c r="J904" s="1">
        <f>[1]Services!F$51/0.99</f>
        <v>3.4794645031753837</v>
      </c>
      <c r="K904" s="1">
        <f>[1]Services!G$51/0.99</f>
        <v>1.8354100377085107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1.4243071464029984</v>
      </c>
      <c r="G905" s="1">
        <f t="shared" ref="G905:K905" si="626">G904-SUM(G906:G909)</f>
        <v>1.5427803755604266</v>
      </c>
      <c r="H905" s="1">
        <f t="shared" si="626"/>
        <v>1.5861957641705278</v>
      </c>
      <c r="I905" s="1">
        <f t="shared" si="626"/>
        <v>1.3236507805622426</v>
      </c>
      <c r="J905" s="1">
        <f t="shared" si="626"/>
        <v>0.84476459771412493</v>
      </c>
      <c r="K905" s="1">
        <f t="shared" si="626"/>
        <v>1.8277451806093281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0.69257645537854495</v>
      </c>
      <c r="G906" s="1">
        <f t="shared" si="627"/>
        <v>0.75020903988489462</v>
      </c>
      <c r="H906" s="1">
        <f t="shared" si="627"/>
        <v>0.65527596800083732</v>
      </c>
      <c r="I906" s="1">
        <f t="shared" si="627"/>
        <v>2.5040716780192787</v>
      </c>
      <c r="J906" s="1">
        <f t="shared" si="627"/>
        <v>2.6326688843869759</v>
      </c>
      <c r="K906" s="1">
        <f t="shared" si="627"/>
        <v>7.0942918147551166E-3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8.4127155856332332E-5</v>
      </c>
      <c r="J907" s="1">
        <f t="shared" si="627"/>
        <v>3.7091978213900709E-4</v>
      </c>
      <c r="K907" s="1">
        <f t="shared" si="627"/>
        <v>9.282943934228189E-5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9.1006863520526305E-4</v>
      </c>
      <c r="J908" s="1">
        <f t="shared" si="628"/>
        <v>1.2867017964257529E-3</v>
      </c>
      <c r="K908" s="1">
        <f t="shared" si="628"/>
        <v>2.1747340347185687E-4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1.6200884792523854E-4</v>
      </c>
      <c r="J909" s="1">
        <f t="shared" si="629"/>
        <v>3.733994957178079E-4</v>
      </c>
      <c r="K909" s="1">
        <f t="shared" si="629"/>
        <v>2.6026244161333627E-4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5.6100010446456494</v>
      </c>
      <c r="G910" s="1">
        <f t="shared" ref="G910:K910" si="630">G903-G904</f>
        <v>6.0767033945746842</v>
      </c>
      <c r="H910" s="1">
        <f t="shared" si="630"/>
        <v>6.1969089892797564</v>
      </c>
      <c r="I910" s="1">
        <f t="shared" si="630"/>
        <v>8.1544901587232168</v>
      </c>
      <c r="J910" s="1">
        <f t="shared" si="630"/>
        <v>8.1544954749398997</v>
      </c>
      <c r="K910" s="1">
        <f t="shared" si="630"/>
        <v>8.2963205290162527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8.5743684365818087</v>
      </c>
      <c r="G911" s="1">
        <f t="shared" ref="G911:K911" si="631">G912</f>
        <v>9.3690471460980049</v>
      </c>
      <c r="H911" s="1">
        <f t="shared" si="631"/>
        <v>8.5630874113839734</v>
      </c>
      <c r="I911" s="1">
        <f t="shared" si="631"/>
        <v>6.653328309728276</v>
      </c>
      <c r="J911" s="1">
        <f t="shared" si="631"/>
        <v>3.1446344670349338</v>
      </c>
      <c r="K911" s="1">
        <f t="shared" si="631"/>
        <v>0.52193812079567126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8.5743684365818087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9.3690471460980049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8.5630874113839734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6.653328309728276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3.1446344670349338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0.52193812079567126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2.0856341350810168</v>
      </c>
      <c r="G913" s="1">
        <f t="shared" ref="G913:K913" si="632">G914</f>
        <v>2.4000918474444775</v>
      </c>
      <c r="H913" s="1">
        <f t="shared" si="632"/>
        <v>2.3997378452026417</v>
      </c>
      <c r="I913" s="1">
        <f t="shared" si="632"/>
        <v>2.4725283063466446</v>
      </c>
      <c r="J913" s="1">
        <f t="shared" si="632"/>
        <v>2.5226482649294777</v>
      </c>
      <c r="K913" s="1">
        <f t="shared" si="632"/>
        <v>2.4177970510521165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2.0856341350810168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2.4000918474444775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2.3997378452026417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2.4725283063466446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2.5226482649294777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2.4177970510521165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0.68741114274422699</v>
      </c>
      <c r="I915" s="1">
        <f t="shared" si="633"/>
        <v>0.70056857337514422</v>
      </c>
      <c r="J915" s="1">
        <f t="shared" si="633"/>
        <v>4.5511610381741603</v>
      </c>
      <c r="K915" s="1">
        <f t="shared" si="633"/>
        <v>4.5511617305187908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0.68741114274422699</v>
      </c>
      <c r="I916" s="1">
        <f>[1]Services!E$19</f>
        <v>0.70056857337514422</v>
      </c>
      <c r="J916" s="1">
        <f>[1]Services!F$19</f>
        <v>4.5511610381741603</v>
      </c>
      <c r="K916" s="1">
        <f>[1]Services!G$19</f>
        <v>4.5511617305187908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5.192324839156144E-4</v>
      </c>
      <c r="I917" s="1">
        <f>[1]Services!E$20</f>
        <v>2.8267979526641065E-4</v>
      </c>
      <c r="J917" s="1">
        <f>[1]Services!F$20</f>
        <v>6.2579584113697656E-2</v>
      </c>
      <c r="K917" s="1">
        <f>[1]Services!G$20</f>
        <v>4.8558082411411713E-2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5.192324839156144E-4</v>
      </c>
      <c r="I919" s="1">
        <f t="shared" si="635"/>
        <v>2.8267979526641065E-4</v>
      </c>
      <c r="J919" s="1">
        <f t="shared" si="635"/>
        <v>6.2579584113697656E-2</v>
      </c>
      <c r="K919" s="1">
        <f t="shared" si="635"/>
        <v>4.8558082411411713E-2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5.192324839156144E-4</v>
      </c>
      <c r="I920" s="1">
        <f>[1]Services!E$20</f>
        <v>2.8267979526641065E-4</v>
      </c>
      <c r="J920" s="1">
        <f>[1]Services!F$20</f>
        <v>6.2579584113697656E-2</v>
      </c>
      <c r="K920" s="1">
        <f>[1]Services!G$20</f>
        <v>4.8558082411411713E-2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2.9295788187479896</v>
      </c>
      <c r="G921" s="1">
        <f t="shared" ref="G921:K921" si="636">G922</f>
        <v>3.1924485935000497</v>
      </c>
      <c r="H921" s="1">
        <f t="shared" si="636"/>
        <v>3.3648599342405974</v>
      </c>
      <c r="I921" s="1">
        <f t="shared" si="636"/>
        <v>3.6714487529190842</v>
      </c>
      <c r="J921" s="1">
        <f t="shared" si="636"/>
        <v>4.3563556546839814</v>
      </c>
      <c r="K921" s="1">
        <f t="shared" si="636"/>
        <v>6.395423988694418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2.9295788187479896</v>
      </c>
      <c r="G922" s="1">
        <f>[1]Services!C$21-G923</f>
        <v>3.1924485935000497</v>
      </c>
      <c r="H922" s="1">
        <f>[1]Services!D$21-H923</f>
        <v>3.3648599342405974</v>
      </c>
      <c r="I922" s="1">
        <f>[1]Services!E$21-I923</f>
        <v>3.6714487529190842</v>
      </c>
      <c r="J922" s="1">
        <f>[1]Services!F$21-J923</f>
        <v>4.3563556546839814</v>
      </c>
      <c r="K922" s="1">
        <f>[1]Services!G$21-K923</f>
        <v>6.395423988694418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3.6388183761920775E-4</v>
      </c>
      <c r="I923" s="1">
        <f>[1]Services!E$50-I894</f>
        <v>2.7179031357261655E-4</v>
      </c>
      <c r="J923" s="1">
        <f>[1]Services!F$50-J894</f>
        <v>2.6687901688614152E-3</v>
      </c>
      <c r="K923" s="1">
        <f>[1]Services!G$50-K894</f>
        <v>1.0533625716096884E-3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73.238317727984338</v>
      </c>
      <c r="G924" s="17">
        <f>[1]Services!C$59</f>
        <v>78.632935478406523</v>
      </c>
      <c r="H924" s="17">
        <f>[1]Services!D$59</f>
        <v>79.061804962709857</v>
      </c>
      <c r="I924" s="17">
        <f>[1]Services!E$59</f>
        <v>77.790182060890245</v>
      </c>
      <c r="J924" s="17">
        <f>[1]Services!F$59</f>
        <v>75.248927963375422</v>
      </c>
      <c r="K924" s="17">
        <f>[1]Services!G$59</f>
        <v>71.182459863906701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63.650015248815293</v>
      </c>
      <c r="G925" s="1">
        <f t="shared" ref="G925:K925" si="639">SUM(G926:G928)</f>
        <v>63.319631596813259</v>
      </c>
      <c r="H925" s="1">
        <f t="shared" si="639"/>
        <v>68.460622506411354</v>
      </c>
      <c r="I925" s="1">
        <f t="shared" si="639"/>
        <v>69.397528057286237</v>
      </c>
      <c r="J925" s="1">
        <f t="shared" si="639"/>
        <v>70.628659642528618</v>
      </c>
      <c r="K925" s="1">
        <f t="shared" si="639"/>
        <v>72.366689603128648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2.3940351193603258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8.7197720470263472E-5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2.3135092411544358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1.9147273797247839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1.2172771681289329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0.66313029209724206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4.2612055545425287</v>
      </c>
      <c r="G927" s="1">
        <f>[1]Services!C$47</f>
        <v>4.6176488584554285</v>
      </c>
      <c r="H927" s="1">
        <f>[1]Services!D$47</f>
        <v>4.8278425143452042</v>
      </c>
      <c r="I927" s="1">
        <f>[1]Services!E$47</f>
        <v>5.2012190666353701</v>
      </c>
      <c r="J927" s="1">
        <f>[1]Services!F$47</f>
        <v>6.0318770603316683</v>
      </c>
      <c r="K927" s="1">
        <f>[1]Services!G$47</f>
        <v>8.6795039846567121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58.701895540637359</v>
      </c>
      <c r="H928" s="1">
        <f>[1]Services!D$3-([1]Services!D$6-[1]Services!D$58)</f>
        <v>61.31927075091172</v>
      </c>
      <c r="I928" s="1">
        <f>[1]Services!E$3-([1]Services!E$6-[1]Services!E$58)</f>
        <v>62.281581610926082</v>
      </c>
      <c r="J928" s="1">
        <f>[1]Services!F$3-([1]Services!F$6-[1]Services!F$58)</f>
        <v>63.379505414068021</v>
      </c>
      <c r="K928" s="1">
        <f>[1]Services!G$3-([1]Services!G$6-[1]Services!G$58)</f>
        <v>63.024055326374693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24.843070387921546</v>
      </c>
      <c r="G929" s="1">
        <f t="shared" ref="G929:K929" si="642">G930</f>
        <v>22.504166987260039</v>
      </c>
      <c r="H929" s="1">
        <f t="shared" si="642"/>
        <v>21.670053023337672</v>
      </c>
      <c r="I929" s="1">
        <f t="shared" si="642"/>
        <v>15.385771269975427</v>
      </c>
      <c r="J929" s="1">
        <f t="shared" si="642"/>
        <v>5.1650021004407574</v>
      </c>
      <c r="K929" s="1">
        <f t="shared" si="642"/>
        <v>0.71360219463240915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24.843070387921546</v>
      </c>
      <c r="G930" s="1">
        <f>[1]Services!C$48</f>
        <v>22.504166987260039</v>
      </c>
      <c r="H930" s="1">
        <f>[1]Services!D$48</f>
        <v>21.670053023337672</v>
      </c>
      <c r="I930" s="1">
        <f>[1]Services!E$48</f>
        <v>15.385771269975427</v>
      </c>
      <c r="J930" s="1">
        <f>[1]Services!F$48</f>
        <v>5.1650021004407574</v>
      </c>
      <c r="K930" s="1">
        <f>[1]Services!G$48</f>
        <v>0.71360219463240915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25.412781516111917</v>
      </c>
      <c r="G931" s="1">
        <f t="shared" ref="G931:K931" si="643">SUM(G932:G934)</f>
        <v>26.667687075347271</v>
      </c>
      <c r="H931" s="1">
        <f t="shared" si="643"/>
        <v>25.92019327600368</v>
      </c>
      <c r="I931" s="1">
        <f t="shared" si="643"/>
        <v>25.935912889423442</v>
      </c>
      <c r="J931" s="1">
        <f t="shared" si="643"/>
        <v>26.15738500555323</v>
      </c>
      <c r="K931" s="1">
        <f t="shared" si="643"/>
        <v>21.45292396213722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24.189715119171886</v>
      </c>
      <c r="G932" s="1">
        <f>[1]Services!C$49</f>
        <v>25.326920514686314</v>
      </c>
      <c r="H932" s="1">
        <f>[1]Services!D$49</f>
        <v>24.562760860222756</v>
      </c>
      <c r="I932" s="1">
        <f>[1]Services!E$49</f>
        <v>24.443355222004719</v>
      </c>
      <c r="J932" s="1">
        <f>[1]Services!F$49</f>
        <v>22.719659727715928</v>
      </c>
      <c r="K932" s="1">
        <f>[1]Services!G$49</f>
        <v>13.094943838345632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7.3518983518982813E-4</v>
      </c>
      <c r="I933" s="1">
        <f>[1]Services!E$50</f>
        <v>5.3312715354628646E-4</v>
      </c>
      <c r="J933" s="1">
        <f>[1]Services!F$50</f>
        <v>4.9694713489143649E-3</v>
      </c>
      <c r="K933" s="1">
        <f>[1]Services!G$50</f>
        <v>1.8763020806797565E-3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1.2230663969400319</v>
      </c>
      <c r="G934" s="1">
        <f>[1]Services!C$56</f>
        <v>1.3407665606609547</v>
      </c>
      <c r="H934" s="1">
        <f>[1]Services!D$56</f>
        <v>1.3566972259457328</v>
      </c>
      <c r="I934" s="1">
        <f>[1]Services!E$56</f>
        <v>1.4920245402651786</v>
      </c>
      <c r="J934" s="1">
        <f>[1]Services!F$56</f>
        <v>3.4327558064883887</v>
      </c>
      <c r="K934" s="1">
        <f>[1]Services!G$56</f>
        <v>8.3561038217109083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7.6496157999629206</v>
      </c>
      <c r="G935" s="1">
        <f t="shared" ref="G935:K935" si="648">G936+G942</f>
        <v>8.2859958819198098</v>
      </c>
      <c r="H935" s="1">
        <f t="shared" si="648"/>
        <v>8.3539969142366157</v>
      </c>
      <c r="I935" s="1">
        <f t="shared" si="648"/>
        <v>11.863535133724284</v>
      </c>
      <c r="J935" s="1">
        <f t="shared" si="648"/>
        <v>11.517620378334133</v>
      </c>
      <c r="K935" s="1">
        <f t="shared" si="648"/>
        <v>10.030413261057515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2.0957147657637281</v>
      </c>
      <c r="G936" s="1">
        <f>[1]Services!C$51</f>
        <v>2.2700595212908681</v>
      </c>
      <c r="H936" s="1">
        <f>[1]Services!D$51</f>
        <v>2.2190570148496516</v>
      </c>
      <c r="I936" s="1">
        <f>[1]Services!E$51</f>
        <v>3.7905898765883026</v>
      </c>
      <c r="J936" s="1">
        <f>[1]Services!F$51</f>
        <v>3.4446698581436297</v>
      </c>
      <c r="K936" s="1">
        <f>[1]Services!G$51</f>
        <v>1.8170559373314257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1.4100640749389686</v>
      </c>
      <c r="G937" s="1">
        <f t="shared" ref="G937:K937" si="649">IFERROR(G905/G$904,0)*G$936</f>
        <v>1.5273525718048224</v>
      </c>
      <c r="H937" s="1">
        <f t="shared" si="649"/>
        <v>1.5703338065288226</v>
      </c>
      <c r="I937" s="1">
        <f t="shared" si="649"/>
        <v>1.3104142727566201</v>
      </c>
      <c r="J937" s="1">
        <f t="shared" si="649"/>
        <v>0.83631695173698362</v>
      </c>
      <c r="K937" s="1">
        <f t="shared" si="649"/>
        <v>1.8094677288032348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0.6856506908247596</v>
      </c>
      <c r="G938" s="1">
        <f t="shared" ref="G938:K941" si="650">IFERROR(G906/G$904,0)*G$936</f>
        <v>0.74270694948604565</v>
      </c>
      <c r="H938" s="1">
        <f t="shared" si="650"/>
        <v>0.64872320832082897</v>
      </c>
      <c r="I938" s="1">
        <f t="shared" si="650"/>
        <v>2.479030961239086</v>
      </c>
      <c r="J938" s="1">
        <f t="shared" si="650"/>
        <v>2.6063421955431059</v>
      </c>
      <c r="K938" s="1">
        <f t="shared" si="650"/>
        <v>7.0233488966075655E-3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8.3285884297769016E-5</v>
      </c>
      <c r="J939" s="1">
        <f t="shared" si="650"/>
        <v>3.67210584317617E-4</v>
      </c>
      <c r="K939" s="1">
        <f t="shared" si="650"/>
        <v>9.1901144948859068E-5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9.0096794885321033E-4</v>
      </c>
      <c r="J940" s="1">
        <f t="shared" si="650"/>
        <v>1.2738347784614953E-3</v>
      </c>
      <c r="K940" s="1">
        <f t="shared" si="650"/>
        <v>2.1529866943713832E-4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1.6038875944598616E-4</v>
      </c>
      <c r="J941" s="1">
        <f t="shared" si="650"/>
        <v>3.6966550076062983E-4</v>
      </c>
      <c r="K941" s="1">
        <f t="shared" si="650"/>
        <v>2.576598171972029E-4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5.5539010341991926</v>
      </c>
      <c r="G942" s="1">
        <f>[1]Services!C$52</f>
        <v>6.0159363606289427</v>
      </c>
      <c r="H942" s="1">
        <f>[1]Services!D$52</f>
        <v>6.1349398993869642</v>
      </c>
      <c r="I942" s="1">
        <f>[1]Services!E$52</f>
        <v>8.0729452571359808</v>
      </c>
      <c r="J942" s="1">
        <f>[1]Services!F$52</f>
        <v>8.0729505201905027</v>
      </c>
      <c r="K942" s="1">
        <f>[1]Services!G$52</f>
        <v>8.213357323726088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6.1735452743389114</v>
      </c>
      <c r="G943" s="1">
        <f t="shared" ref="G943:K943" si="651">G944</f>
        <v>6.745713945190567</v>
      </c>
      <c r="H943" s="1">
        <f t="shared" si="651"/>
        <v>6.1654229361964559</v>
      </c>
      <c r="I943" s="1">
        <f t="shared" si="651"/>
        <v>4.7903963830043645</v>
      </c>
      <c r="J943" s="1">
        <f t="shared" si="651"/>
        <v>2.2641368162651503</v>
      </c>
      <c r="K943" s="1">
        <f t="shared" si="651"/>
        <v>0.37579544697288286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6.1735452743389114</v>
      </c>
      <c r="G944" s="1">
        <f>[1]Services!C$53</f>
        <v>6.745713945190567</v>
      </c>
      <c r="H944" s="1">
        <f>[1]Services!D$53</f>
        <v>6.1654229361964559</v>
      </c>
      <c r="I944" s="1">
        <f>[1]Services!E$53</f>
        <v>4.7903963830043645</v>
      </c>
      <c r="J944" s="1">
        <f>[1]Services!F$53</f>
        <v>2.2641368162651503</v>
      </c>
      <c r="K944" s="1">
        <f>[1]Services!G$53</f>
        <v>0.37579544697288286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1.8770707215729161</v>
      </c>
      <c r="G945" s="1">
        <f t="shared" ref="G945:K945" si="652">G946</f>
        <v>2.1600826627000274</v>
      </c>
      <c r="H945" s="1">
        <f t="shared" si="652"/>
        <v>2.1597640606823778</v>
      </c>
      <c r="I945" s="1">
        <f t="shared" si="652"/>
        <v>2.225275475711979</v>
      </c>
      <c r="J945" s="1">
        <f t="shared" si="652"/>
        <v>2.2703834384365269</v>
      </c>
      <c r="K945" s="1">
        <f t="shared" si="652"/>
        <v>2.1760173459469048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1.8770707215729161</v>
      </c>
      <c r="G946" s="1">
        <f>[1]Services!C$54</f>
        <v>2.1600826627000274</v>
      </c>
      <c r="H946" s="1">
        <f>[1]Services!D$54</f>
        <v>2.1597640606823778</v>
      </c>
      <c r="I946" s="1">
        <f>[1]Services!E$54</f>
        <v>2.225275475711979</v>
      </c>
      <c r="J946" s="1">
        <f>[1]Services!F$54</f>
        <v>2.2703834384365269</v>
      </c>
      <c r="K946" s="1">
        <f>[1]Services!G$54</f>
        <v>2.1760173459469048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0.68741114274422699</v>
      </c>
      <c r="I947" s="1">
        <f t="shared" si="653"/>
        <v>0.70056857337514422</v>
      </c>
      <c r="J947" s="1">
        <f t="shared" si="653"/>
        <v>4.5511610381741603</v>
      </c>
      <c r="K947" s="1">
        <f t="shared" si="653"/>
        <v>4.5511617305187908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0.68741114274422699</v>
      </c>
      <c r="I948" s="1">
        <f>[1]Services!E$55</f>
        <v>0.70056857337514422</v>
      </c>
      <c r="J948" s="1">
        <f>[1]Services!F$55</f>
        <v>4.5511610381741603</v>
      </c>
      <c r="K948" s="1">
        <f>[1]Services!G$55</f>
        <v>4.5511617305187908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2.0415223602013064E-4</v>
      </c>
      <c r="J949" s="1">
        <f t="shared" si="654"/>
        <v>4.5762837957731876E-4</v>
      </c>
      <c r="K949" s="1">
        <f t="shared" si="654"/>
        <v>4.6458705261249588E-4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2.0415223602013064E-4</v>
      </c>
      <c r="J950" s="1">
        <f>[1]Services!F$57</f>
        <v>4.5762837957731876E-4</v>
      </c>
      <c r="K950" s="1">
        <f>[1]Services!G$57</f>
        <v>4.6458705261249588E-4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6.964221596180237</v>
      </c>
      <c r="H951" s="1">
        <f>[1]Services!D$58</f>
        <v>6.96361185400918</v>
      </c>
      <c r="I951" s="1">
        <f>[1]Services!E$58</f>
        <v>9.7725717370794207</v>
      </c>
      <c r="J951" s="1">
        <f>[1]Services!F$58</f>
        <v>16.073627329331291</v>
      </c>
      <c r="K951" s="1">
        <f>[1]Services!G$58</f>
        <v>22.539447058834419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0.91249999999999931</v>
      </c>
      <c r="G953" s="4">
        <f t="shared" si="657"/>
        <v>0.91499999999999981</v>
      </c>
      <c r="H953" s="4">
        <f t="shared" si="657"/>
        <v>0.91875000000000051</v>
      </c>
      <c r="I953" s="4">
        <f t="shared" si="657"/>
        <v>0.92499999999999993</v>
      </c>
      <c r="J953" s="4">
        <f t="shared" si="657"/>
        <v>0.93750000000000078</v>
      </c>
      <c r="K953" s="4">
        <f t="shared" si="657"/>
        <v>0.95000000000000018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3.2000000000000024</v>
      </c>
      <c r="G954" s="4">
        <f t="shared" si="657"/>
        <v>3.2400000000000015</v>
      </c>
      <c r="H954" s="4">
        <f t="shared" si="657"/>
        <v>3.3000000000000003</v>
      </c>
      <c r="I954" s="4">
        <f t="shared" si="657"/>
        <v>3.3999999999999986</v>
      </c>
      <c r="J954" s="4">
        <f t="shared" si="657"/>
        <v>3.599999999999997</v>
      </c>
      <c r="K954" s="4">
        <f t="shared" si="657"/>
        <v>3.799999999999998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</v>
      </c>
      <c r="H955" s="4">
        <f t="shared" si="657"/>
        <v>1.0000000000000002</v>
      </c>
      <c r="I955" s="4">
        <f t="shared" si="657"/>
        <v>1.0000000000000002</v>
      </c>
      <c r="J955" s="4">
        <f t="shared" si="657"/>
        <v>1</v>
      </c>
      <c r="K955" s="4">
        <f t="shared" si="657"/>
        <v>1.0000000000000002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0.82107843137254888</v>
      </c>
      <c r="G956" s="4">
        <f t="shared" si="658"/>
        <v>0.82270432925645376</v>
      </c>
      <c r="H956" s="4">
        <f t="shared" si="658"/>
        <v>0.82514317608231391</v>
      </c>
      <c r="I956" s="4">
        <f t="shared" si="658"/>
        <v>0.82920792079207917</v>
      </c>
      <c r="J956" s="4">
        <f t="shared" si="658"/>
        <v>0.83749999999999891</v>
      </c>
      <c r="K956" s="4">
        <f t="shared" si="658"/>
        <v>0.83749999999999791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0.94680851063829985</v>
      </c>
      <c r="G957" s="4">
        <f t="shared" si="659"/>
        <v>0.94680851063829952</v>
      </c>
      <c r="H957" s="4">
        <f t="shared" si="659"/>
        <v>0.94681390934423459</v>
      </c>
      <c r="I957" s="4">
        <f t="shared" si="659"/>
        <v>0.94680138563652039</v>
      </c>
      <c r="J957" s="4">
        <f t="shared" si="659"/>
        <v>0.94917374959663847</v>
      </c>
      <c r="K957" s="4">
        <f t="shared" si="659"/>
        <v>0.95005383099567542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1.9799999999999993</v>
      </c>
      <c r="I958" s="4">
        <f t="shared" si="659"/>
        <v>2.0399999999999991</v>
      </c>
      <c r="J958" s="4">
        <f t="shared" si="659"/>
        <v>2.159999999999997</v>
      </c>
      <c r="K958" s="4">
        <f t="shared" si="659"/>
        <v>2.2800000000000016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0.87220000000000031</v>
      </c>
      <c r="G959" s="4">
        <f t="shared" si="659"/>
        <v>0.87220000000000042</v>
      </c>
      <c r="H959" s="4">
        <f t="shared" si="659"/>
        <v>0.87219999999999998</v>
      </c>
      <c r="I959" s="4">
        <f t="shared" si="659"/>
        <v>0.87220000000000097</v>
      </c>
      <c r="J959" s="4">
        <f t="shared" si="659"/>
        <v>0.87219999999999864</v>
      </c>
      <c r="K959" s="4">
        <f t="shared" si="659"/>
        <v>0.87220000000000086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0.9900000000000001</v>
      </c>
      <c r="G960" s="4">
        <f t="shared" si="660"/>
        <v>0.9900000000000001</v>
      </c>
      <c r="H960" s="4">
        <f t="shared" si="660"/>
        <v>0.9900000000000001</v>
      </c>
      <c r="I960" s="4">
        <f t="shared" si="660"/>
        <v>0.99</v>
      </c>
      <c r="J960" s="4">
        <f t="shared" si="660"/>
        <v>0.98999999999999988</v>
      </c>
      <c r="K960" s="4">
        <f t="shared" si="660"/>
        <v>0.99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0.99</v>
      </c>
      <c r="H961" s="4">
        <f t="shared" si="660"/>
        <v>0.99</v>
      </c>
      <c r="I961" s="4">
        <f t="shared" si="660"/>
        <v>0.99</v>
      </c>
      <c r="J961" s="4">
        <f t="shared" si="660"/>
        <v>0.98999999999999988</v>
      </c>
      <c r="K961" s="4">
        <f t="shared" si="660"/>
        <v>0.99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</v>
      </c>
      <c r="K962" s="4">
        <f t="shared" si="660"/>
        <v>0.99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0.98999999999999988</v>
      </c>
      <c r="J963" s="4">
        <f t="shared" si="660"/>
        <v>0.98999999999999988</v>
      </c>
      <c r="K963" s="4">
        <f t="shared" si="660"/>
        <v>0.9900000000000001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</v>
      </c>
      <c r="J964" s="4">
        <f t="shared" si="660"/>
        <v>0.99</v>
      </c>
      <c r="K964" s="4">
        <f t="shared" si="660"/>
        <v>0.99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</v>
      </c>
      <c r="G965" s="4">
        <f t="shared" si="660"/>
        <v>0.99000000000000088</v>
      </c>
      <c r="H965" s="4">
        <f t="shared" si="660"/>
        <v>0.99000000000000088</v>
      </c>
      <c r="I965" s="4">
        <f t="shared" si="660"/>
        <v>0.98999999999999955</v>
      </c>
      <c r="J965" s="4">
        <f t="shared" si="660"/>
        <v>0.99000000000000021</v>
      </c>
      <c r="K965" s="4">
        <f t="shared" si="660"/>
        <v>0.98999999999999977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0.72000000000000108</v>
      </c>
      <c r="G966" s="4">
        <f t="shared" si="661"/>
        <v>0.72000000000000042</v>
      </c>
      <c r="H966" s="4">
        <f t="shared" si="661"/>
        <v>0.71999999999999942</v>
      </c>
      <c r="I966" s="4">
        <f t="shared" si="661"/>
        <v>0.72000000000000086</v>
      </c>
      <c r="J966" s="4">
        <f t="shared" si="661"/>
        <v>0.71999999999999931</v>
      </c>
      <c r="K966" s="4">
        <f t="shared" si="661"/>
        <v>0.7199999999999992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0.90000000000000047</v>
      </c>
      <c r="G967" s="4">
        <f t="shared" si="662"/>
        <v>0.89999999999999902</v>
      </c>
      <c r="H967" s="4">
        <f t="shared" si="662"/>
        <v>0.90000000000000013</v>
      </c>
      <c r="I967" s="4">
        <f t="shared" si="662"/>
        <v>0.89999999999999958</v>
      </c>
      <c r="J967" s="4">
        <f t="shared" si="662"/>
        <v>0.8999999999999988</v>
      </c>
      <c r="K967" s="4">
        <f t="shared" si="662"/>
        <v>0.89999999999999991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0.72220314093452642</v>
      </c>
      <c r="J969" s="4">
        <f t="shared" si="664"/>
        <v>7.3127424232458478E-3</v>
      </c>
      <c r="K969" s="4">
        <f t="shared" si="664"/>
        <v>9.5676564959104021E-3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217.10033199117456</v>
      </c>
      <c r="G970" s="3">
        <f>[1]Residential!C$26</f>
        <v>216.42790986037448</v>
      </c>
      <c r="H970" s="3">
        <f>[1]Residential!D$26</f>
        <v>215.17984413633042</v>
      </c>
      <c r="I970" s="3">
        <f>[1]Residential!E$26</f>
        <v>211.16369321554058</v>
      </c>
      <c r="J970" s="3">
        <f>[1]Residential!F$26</f>
        <v>192.3720988489512</v>
      </c>
      <c r="K970" s="3">
        <f>[1]Residential!G$26</f>
        <v>177.69839526132728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69.470005316457289</v>
      </c>
      <c r="G971" s="1">
        <f>[1]Residential!C$15</f>
        <v>69.673881378038985</v>
      </c>
      <c r="H971" s="1">
        <f>[1]Residential!D$15</f>
        <v>73.219631329943951</v>
      </c>
      <c r="I971" s="1">
        <f>[1]Residential!E$15</f>
        <v>67.351559733540753</v>
      </c>
      <c r="J971" s="1">
        <f>[1]Residential!F$15</f>
        <v>63.173797784324435</v>
      </c>
      <c r="K971" s="1">
        <f>[1]Residential!G$15</f>
        <v>69.424693559243394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15.333194981146343</v>
      </c>
      <c r="G972" s="1">
        <f t="shared" ref="G972:K972" si="665">SUM(G973:G974)</f>
        <v>14.761234807580415</v>
      </c>
      <c r="H972" s="1">
        <f t="shared" si="665"/>
        <v>16.709607915933972</v>
      </c>
      <c r="I972" s="1">
        <f t="shared" si="665"/>
        <v>13.068224576438425</v>
      </c>
      <c r="J972" s="1">
        <f t="shared" si="665"/>
        <v>11.127302509671795</v>
      </c>
      <c r="K972" s="1">
        <f t="shared" si="665"/>
        <v>17.948205349181642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9.3768426155276572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7.7828175610826724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9.2695267944212141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5.0225428490936066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1.7211393529052046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0.55411983260699493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5.9563523656186863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6.9784172464977425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7.44008112151276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8.0456817273448173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9.4061631567665902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17.394085516574645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9.5599038090190778</v>
      </c>
      <c r="G975" s="1">
        <f t="shared" ref="G975:K975" si="669">SUM(G976:G977)</f>
        <v>10.085307447086697</v>
      </c>
      <c r="H975" s="1">
        <f t="shared" si="669"/>
        <v>11.876531762694658</v>
      </c>
      <c r="I975" s="1">
        <f t="shared" si="669"/>
        <v>9.4450617471545204</v>
      </c>
      <c r="J975" s="1">
        <f t="shared" si="669"/>
        <v>6.994627922203029</v>
      </c>
      <c r="K975" s="1">
        <f t="shared" si="669"/>
        <v>6.5443992271575278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8.4110065497051334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8.7988754348624774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8.6822716575076004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4.5581411548877417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1.542710998101634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0.49061625711738027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1.1488972593139448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1.2864320122242201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3.1942601051870576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4.8869205922667787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5.4519169241013952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6.0537829700401478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44.576906526291864</v>
      </c>
      <c r="G978" s="1">
        <f>[1]Residential!C$3-([1]Residential!C$10-[1]Residential!C$244)</f>
        <v>44.827339123371871</v>
      </c>
      <c r="H978" s="1">
        <f>[1]Residential!D$3-([1]Residential!D$10-[1]Residential!D$244)</f>
        <v>44.633491651315317</v>
      </c>
      <c r="I978" s="1">
        <f>[1]Residential!E$3-([1]Residential!E$10-[1]Residential!E$244)</f>
        <v>44.838273409947803</v>
      </c>
      <c r="J978" s="1">
        <f>[1]Residential!F$3-([1]Residential!F$10-[1]Residential!F$244)</f>
        <v>45.051867352449612</v>
      </c>
      <c r="K978" s="1">
        <f>[1]Residential!G$3-([1]Residential!G$10-[1]Residential!G$244)</f>
        <v>44.932088982904226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60.231818577632495</v>
      </c>
      <c r="G979" s="1">
        <f>SUM([1]Residential!C$16:C$17)</f>
        <v>51.320003164255212</v>
      </c>
      <c r="H979" s="1">
        <f>SUM([1]Residential!D$16:D$17)</f>
        <v>43.907296054473697</v>
      </c>
      <c r="I979" s="1">
        <f>SUM([1]Residential!E$16:E$17)</f>
        <v>42.285771864877965</v>
      </c>
      <c r="J979" s="1">
        <f>SUM([1]Residential!F$16:F$17)</f>
        <v>25.444074391329949</v>
      </c>
      <c r="K979" s="1">
        <f>SUM([1]Residential!G$16:G$17)</f>
        <v>7.240644629307254E-4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60.231818577632495</v>
      </c>
      <c r="G980" s="1">
        <f>[1]Residential!C$16</f>
        <v>51.320003164255212</v>
      </c>
      <c r="H980" s="1">
        <f>[1]Residential!D$16</f>
        <v>43.907225101897296</v>
      </c>
      <c r="I980" s="1">
        <f>[1]Residential!E$16</f>
        <v>42.285672089688745</v>
      </c>
      <c r="J980" s="1">
        <f>[1]Residential!F$16</f>
        <v>25.443824083527492</v>
      </c>
      <c r="K980" s="1">
        <f>[1]Residential!G$16</f>
        <v>0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7.0952576398937526E-5</v>
      </c>
      <c r="I981" s="1">
        <f>[1]Residential!E$17</f>
        <v>9.9775189217660081E-5</v>
      </c>
      <c r="J981" s="1">
        <f>[1]Residential!F$17</f>
        <v>2.5030780245797183E-4</v>
      </c>
      <c r="K981" s="1">
        <f>[1]Residential!G$17</f>
        <v>7.240644629307254E-4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50.37140947563563</v>
      </c>
      <c r="G982" s="1">
        <f t="shared" ref="G982:K982" si="672">SUM(G984,G986)</f>
        <v>42.921551755714177</v>
      </c>
      <c r="H982" s="1">
        <f t="shared" si="672"/>
        <v>43.903546478909135</v>
      </c>
      <c r="I982" s="1">
        <f t="shared" si="672"/>
        <v>42.285144766076726</v>
      </c>
      <c r="J982" s="1">
        <f t="shared" si="672"/>
        <v>25.443748413505922</v>
      </c>
      <c r="K982" s="1">
        <f t="shared" si="672"/>
        <v>6.4091617919877968E-4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50.37140947563563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42.921551755714177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43.903546478909135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42.285144766076726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25.443748413505922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6.4091617919877968E-4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50.37140947563563</v>
      </c>
      <c r="G984" s="1">
        <f t="shared" ref="G984:K984" si="673">G985</f>
        <v>42.921551755714177</v>
      </c>
      <c r="H984" s="1">
        <f t="shared" si="673"/>
        <v>43.903475532391909</v>
      </c>
      <c r="I984" s="1">
        <f t="shared" si="673"/>
        <v>42.285044992367176</v>
      </c>
      <c r="J984" s="1">
        <f t="shared" si="673"/>
        <v>25.443498108910294</v>
      </c>
      <c r="K984" s="1">
        <f t="shared" si="673"/>
        <v>0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50.37140947563563</v>
      </c>
      <c r="G985" s="1">
        <f t="shared" ref="G985:K985" si="674">G983*IFERROR(G980/G979,0)</f>
        <v>42.921551755714177</v>
      </c>
      <c r="H985" s="1">
        <f t="shared" si="674"/>
        <v>43.903475532391909</v>
      </c>
      <c r="I985" s="1">
        <f t="shared" si="674"/>
        <v>42.285044992367176</v>
      </c>
      <c r="J985" s="1">
        <f t="shared" si="674"/>
        <v>25.443498108910294</v>
      </c>
      <c r="K985" s="1">
        <f t="shared" si="674"/>
        <v>0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7.0946517226389005E-5</v>
      </c>
      <c r="I986" s="1">
        <f t="shared" si="675"/>
        <v>9.977370955027709E-5</v>
      </c>
      <c r="J986" s="1">
        <f t="shared" si="675"/>
        <v>2.5030459562813689E-4</v>
      </c>
      <c r="K986" s="1">
        <f t="shared" si="675"/>
        <v>6.4091617919877968E-4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7.0946517226389005E-5</v>
      </c>
      <c r="I987" s="1">
        <f t="shared" si="676"/>
        <v>9.977370955027709E-5</v>
      </c>
      <c r="J987" s="1">
        <f t="shared" si="676"/>
        <v>2.5030459562813689E-4</v>
      </c>
      <c r="K987" s="1">
        <f t="shared" si="676"/>
        <v>6.4091617919877968E-4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9.860409101996872</v>
      </c>
      <c r="G988" s="1">
        <f t="shared" ref="G988:K988" si="677">G989</f>
        <v>8.3984514085410353</v>
      </c>
      <c r="H988" s="1">
        <f t="shared" si="677"/>
        <v>3.7495755645478098E-3</v>
      </c>
      <c r="I988" s="1">
        <f t="shared" si="677"/>
        <v>6.2709880124262605E-4</v>
      </c>
      <c r="J988" s="1">
        <f t="shared" si="677"/>
        <v>3.2597782402542979E-4</v>
      </c>
      <c r="K988" s="1">
        <f t="shared" si="677"/>
        <v>8.3148283731945664E-5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9.860409101996872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8.3984514085410353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3.7495755645478098E-3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6.2709880124262605E-4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3.2597782402542979E-4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8.3148283731945664E-5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9.860409101996872</v>
      </c>
      <c r="G990" s="1">
        <f t="shared" ref="G990:K990" si="678">IFERROR(G980/G979,0)*G989</f>
        <v>8.3984514085410353</v>
      </c>
      <c r="H990" s="1">
        <f t="shared" si="678"/>
        <v>3.749569505371531E-3</v>
      </c>
      <c r="I990" s="1">
        <f t="shared" si="678"/>
        <v>6.2709732157467169E-4</v>
      </c>
      <c r="J990" s="1">
        <f t="shared" si="678"/>
        <v>3.2597461719654201E-4</v>
      </c>
      <c r="K990" s="1">
        <f t="shared" si="678"/>
        <v>0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6.0591762787720604E-9</v>
      </c>
      <c r="I991" s="1">
        <f t="shared" si="679"/>
        <v>1.4796679543519625E-9</v>
      </c>
      <c r="J991" s="1">
        <f t="shared" si="679"/>
        <v>3.2068288877769476E-9</v>
      </c>
      <c r="K991" s="1">
        <f t="shared" si="679"/>
        <v>8.3148283731945664E-5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47.001914429522373</v>
      </c>
      <c r="G992" s="1">
        <f t="shared" ref="G992:K992" si="680">SUM(G993:G994)</f>
        <v>48.264261247530158</v>
      </c>
      <c r="H992" s="1">
        <f t="shared" si="680"/>
        <v>47.760914430027753</v>
      </c>
      <c r="I992" s="1">
        <f t="shared" si="680"/>
        <v>45.369334646298022</v>
      </c>
      <c r="J992" s="1">
        <f t="shared" si="680"/>
        <v>38.355894364725934</v>
      </c>
      <c r="K992" s="1">
        <f t="shared" si="680"/>
        <v>20.801275583162631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46.692208190128405</v>
      </c>
      <c r="G993" s="1">
        <f>[1]Residential!C$18</f>
        <v>48.263972818899944</v>
      </c>
      <c r="H993" s="1">
        <f>[1]Residential!D$18</f>
        <v>47.760625994287011</v>
      </c>
      <c r="I993" s="1">
        <f>[1]Residential!E$18</f>
        <v>45.369050975396064</v>
      </c>
      <c r="J993" s="1">
        <f>[1]Residential!F$18</f>
        <v>38.355620826079836</v>
      </c>
      <c r="K993" s="1">
        <f>[1]Residential!G$18</f>
        <v>20.801011148604161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0.30970623939396913</v>
      </c>
      <c r="G994" s="1">
        <f>[1]Residential!C$19</f>
        <v>2.8842863021065181E-4</v>
      </c>
      <c r="H994" s="1">
        <f>[1]Residential!D$19</f>
        <v>2.884357407409198E-4</v>
      </c>
      <c r="I994" s="1">
        <f>[1]Residential!E$19</f>
        <v>2.8367090195893579E-4</v>
      </c>
      <c r="J994" s="1">
        <f>[1]Residential!F$19</f>
        <v>2.7353864609867763E-4</v>
      </c>
      <c r="K994" s="1">
        <f>[1]Residential!G$19</f>
        <v>2.6443455847204532E-4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38.494648473529374</v>
      </c>
      <c r="G995" s="1">
        <f t="shared" ref="G995:K995" si="683">SUM(G996:G997)</f>
        <v>41.238897989319462</v>
      </c>
      <c r="H995" s="1">
        <f t="shared" si="683"/>
        <v>39.366278455753267</v>
      </c>
      <c r="I995" s="1">
        <f t="shared" si="683"/>
        <v>39.184148764863522</v>
      </c>
      <c r="J995" s="1">
        <f t="shared" si="683"/>
        <v>33.317573022271723</v>
      </c>
      <c r="K995" s="1">
        <f t="shared" si="683"/>
        <v>18.119925735272727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38.494648473529374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41.238897989319462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39.364534390817319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39.182411530016324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33.31467980183433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18.118585937161384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1.7440649359478535E-3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1.7372348472014835E-3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2.8932204373899981E-3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1.3397981113428368E-3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38.240998532665664</v>
      </c>
      <c r="G998" s="1">
        <f t="shared" ref="G998:K998" si="684">SUM(G999:G1000)</f>
        <v>41.238651544464595</v>
      </c>
      <c r="H998" s="1">
        <f t="shared" si="684"/>
        <v>39.366040716551197</v>
      </c>
      <c r="I998" s="1">
        <f t="shared" si="684"/>
        <v>39.18390376671865</v>
      </c>
      <c r="J998" s="1">
        <f t="shared" si="684"/>
        <v>33.31733541488525</v>
      </c>
      <c r="K998" s="1">
        <f t="shared" si="684"/>
        <v>18.119695387160554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38.240998532665664</v>
      </c>
      <c r="G999" s="1">
        <f t="shared" ref="G999:K999" si="685">G996-G1002</f>
        <v>41.238651544464595</v>
      </c>
      <c r="H999" s="1">
        <f t="shared" si="685"/>
        <v>39.364296662147936</v>
      </c>
      <c r="I999" s="1">
        <f t="shared" si="685"/>
        <v>39.182166542733476</v>
      </c>
      <c r="J999" s="1">
        <f t="shared" si="685"/>
        <v>33.314442215081129</v>
      </c>
      <c r="K999" s="1">
        <f t="shared" si="685"/>
        <v>18.118355606081288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1.7440544032629646E-3</v>
      </c>
      <c r="I1000" s="1">
        <f t="shared" si="686"/>
        <v>1.7372239851736434E-3</v>
      </c>
      <c r="J1000" s="1">
        <f t="shared" si="686"/>
        <v>2.8931998041179961E-3</v>
      </c>
      <c r="K1000" s="1">
        <f t="shared" si="686"/>
        <v>1.3397810792660971E-3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0.25364994086371145</v>
      </c>
      <c r="G1001" s="1">
        <f t="shared" ref="G1001:K1001" si="687">SUM(G1002:G1003)</f>
        <v>2.464448548679463E-4</v>
      </c>
      <c r="H1001" s="1">
        <f t="shared" si="687"/>
        <v>2.3773920206728144E-4</v>
      </c>
      <c r="I1001" s="1">
        <f t="shared" si="687"/>
        <v>2.44998144876452E-4</v>
      </c>
      <c r="J1001" s="1">
        <f t="shared" si="687"/>
        <v>2.3760738647219271E-4</v>
      </c>
      <c r="K1001" s="1">
        <f t="shared" si="687"/>
        <v>2.3034811217209923E-4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0.25364994086371145</v>
      </c>
      <c r="G1002" s="1">
        <f t="shared" ref="G1002:K1002" si="688">G996*IFERROR(G994/G992,0)</f>
        <v>2.464448548679463E-4</v>
      </c>
      <c r="H1002" s="1">
        <f t="shared" si="688"/>
        <v>2.3772866938239246E-4</v>
      </c>
      <c r="I1002" s="1">
        <f t="shared" si="688"/>
        <v>2.4498728284861178E-4</v>
      </c>
      <c r="J1002" s="1">
        <f t="shared" si="688"/>
        <v>2.3758675320019067E-4</v>
      </c>
      <c r="K1002" s="1">
        <f t="shared" si="688"/>
        <v>2.3033108009535961E-4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1.0532684888966679E-8</v>
      </c>
      <c r="I1003" s="1">
        <f t="shared" si="689"/>
        <v>1.0862027840215413E-8</v>
      </c>
      <c r="J1003" s="1">
        <f t="shared" si="689"/>
        <v>2.063327200203428E-8</v>
      </c>
      <c r="K1003" s="1">
        <f t="shared" si="689"/>
        <v>1.7032076739630266E-8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8.5072659559929988</v>
      </c>
      <c r="G1004" s="1">
        <f t="shared" ref="G1004:K1004" si="690">SUM(G1005:G1006)</f>
        <v>7.025363258210696</v>
      </c>
      <c r="H1004" s="1">
        <f t="shared" si="690"/>
        <v>8.394635974274486</v>
      </c>
      <c r="I1004" s="1">
        <f t="shared" si="690"/>
        <v>6.1851858814344958</v>
      </c>
      <c r="J1004" s="1">
        <f t="shared" si="690"/>
        <v>5.0383213424542133</v>
      </c>
      <c r="K1004" s="1">
        <f t="shared" si="690"/>
        <v>2.681349847889904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8.5072659559929988</v>
      </c>
      <c r="G1005" s="1">
        <f t="shared" ref="G1005:K1005" si="691">G992-G996-G997-G1006</f>
        <v>7.025363258210696</v>
      </c>
      <c r="H1005" s="1">
        <f t="shared" si="691"/>
        <v>8.394223997371439</v>
      </c>
      <c r="I1005" s="1">
        <f t="shared" si="691"/>
        <v>6.1847143709636798</v>
      </c>
      <c r="J1005" s="1">
        <f t="shared" si="691"/>
        <v>5.0373406865102561</v>
      </c>
      <c r="K1005" s="1">
        <f t="shared" si="691"/>
        <v>2.6810019501165407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4.1197690304726423E-4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4.7151047081585886E-4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9.8065594395679769E-4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3.4789777336325842E-4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8.4512096574627407</v>
      </c>
      <c r="G1007" s="1">
        <f t="shared" ref="G1007:K1007" si="692">SUM(G1008:G1009)</f>
        <v>7.0253212744353535</v>
      </c>
      <c r="H1007" s="1">
        <f t="shared" si="692"/>
        <v>8.3945852777358123</v>
      </c>
      <c r="I1007" s="1">
        <f t="shared" si="692"/>
        <v>6.1851472086774137</v>
      </c>
      <c r="J1007" s="1">
        <f t="shared" si="692"/>
        <v>5.0382854111945869</v>
      </c>
      <c r="K1007" s="1">
        <f t="shared" si="692"/>
        <v>2.6813157614436043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8.4512096574627407</v>
      </c>
      <c r="G1008" s="1">
        <f t="shared" ref="G1008:K1008" si="693">G1005-G1011</f>
        <v>7.0253212744353535</v>
      </c>
      <c r="H1008" s="1">
        <f t="shared" si="693"/>
        <v>8.3941733033207591</v>
      </c>
      <c r="I1008" s="1">
        <f t="shared" si="693"/>
        <v>6.184675701154708</v>
      </c>
      <c r="J1008" s="1">
        <f t="shared" si="693"/>
        <v>5.0373047622442693</v>
      </c>
      <c r="K1008" s="1">
        <f t="shared" si="693"/>
        <v>2.6809678680928637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4.1197441505337601E-4</v>
      </c>
      <c r="I1009" s="1">
        <f t="shared" si="694"/>
        <v>4.7150752270560815E-4</v>
      </c>
      <c r="J1009" s="1">
        <f t="shared" si="694"/>
        <v>9.8064895031726345E-4</v>
      </c>
      <c r="K1009" s="1">
        <f t="shared" si="694"/>
        <v>3.4789335074053395E-4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5.6056298530257662E-2</v>
      </c>
      <c r="G1010" s="1">
        <f t="shared" si="695"/>
        <v>4.1983775342705486E-5</v>
      </c>
      <c r="H1010" s="1">
        <f t="shared" si="695"/>
        <v>5.0696538673638359E-5</v>
      </c>
      <c r="I1010" s="1">
        <f t="shared" si="695"/>
        <v>3.8672757082483786E-5</v>
      </c>
      <c r="J1010" s="1">
        <f t="shared" si="695"/>
        <v>3.5931259626484921E-5</v>
      </c>
      <c r="K1010" s="1">
        <f t="shared" si="695"/>
        <v>3.4086446299946081E-5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5.6056298530257662E-2</v>
      </c>
      <c r="G1011" s="1">
        <f t="shared" ref="G1011:K1011" si="696">G1005*IFERROR(G$994/G$992,0)</f>
        <v>4.1983775342705486E-5</v>
      </c>
      <c r="H1011" s="1">
        <f t="shared" si="696"/>
        <v>5.0694050679750123E-5</v>
      </c>
      <c r="I1011" s="1">
        <f t="shared" si="696"/>
        <v>3.8669808972233059E-5</v>
      </c>
      <c r="J1011" s="1">
        <f t="shared" si="696"/>
        <v>3.5924265986950723E-5</v>
      </c>
      <c r="K1011" s="1">
        <f t="shared" si="696"/>
        <v>3.4082023677221577E-5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2.4879938882384316E-9</v>
      </c>
      <c r="I1012" s="1">
        <f t="shared" si="697"/>
        <v>2.9481102507270514E-9</v>
      </c>
      <c r="J1012" s="1">
        <f t="shared" si="697"/>
        <v>6.9936395341952244E-9</v>
      </c>
      <c r="K1012" s="1">
        <f t="shared" si="697"/>
        <v>4.4226227245018696E-9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0.10000134518508978</v>
      </c>
      <c r="G1013" s="1">
        <f>[1]Residential!C$20</f>
        <v>0.10000112102565469</v>
      </c>
      <c r="H1013" s="1">
        <f>[1]Residential!D$20</f>
        <v>7.136067259030603E-4</v>
      </c>
      <c r="I1013" s="1">
        <f>[1]Residential!E$20</f>
        <v>3.6203898034661538E-4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0.10000134518508978</v>
      </c>
      <c r="G1014" s="1">
        <f t="shared" ref="G1014:G1015" si="698">G1013</f>
        <v>0.10000112102565469</v>
      </c>
      <c r="H1014" s="1">
        <f t="shared" ref="H1014:H1015" si="699">H1013</f>
        <v>7.136067259030603E-4</v>
      </c>
      <c r="I1014" s="1">
        <f t="shared" ref="I1014:I1015" si="700">I1013</f>
        <v>3.6203898034661538E-4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0.10000134518508978</v>
      </c>
      <c r="G1015" s="1">
        <f t="shared" si="698"/>
        <v>0.10000112102565469</v>
      </c>
      <c r="H1015" s="1">
        <f t="shared" si="699"/>
        <v>7.136067259030603E-4</v>
      </c>
      <c r="I1015" s="1">
        <f t="shared" si="700"/>
        <v>3.6203898034661538E-4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13.722987428161177</v>
      </c>
      <c r="G1018" s="1">
        <f t="shared" ref="G1018:K1018" si="704">G1019+G1021</f>
        <v>12.558166027824003</v>
      </c>
      <c r="H1018" s="1">
        <f t="shared" si="704"/>
        <v>10.68155006677264</v>
      </c>
      <c r="I1018" s="1">
        <f t="shared" si="704"/>
        <v>10.01832274212701</v>
      </c>
      <c r="J1018" s="1">
        <f t="shared" si="704"/>
        <v>8.4117450300208194</v>
      </c>
      <c r="K1018" s="1">
        <f t="shared" si="704"/>
        <v>3.617310679144385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12.682046583724844</v>
      </c>
      <c r="G1019" s="1">
        <f t="shared" ref="G1019:K1019" si="705">G1020</f>
        <v>11.363683687841252</v>
      </c>
      <c r="H1019" s="1">
        <f t="shared" si="705"/>
        <v>10.090888972106416</v>
      </c>
      <c r="I1019" s="1">
        <f t="shared" si="705"/>
        <v>9.4643386289682958</v>
      </c>
      <c r="J1019" s="1">
        <f t="shared" si="705"/>
        <v>7.9465990546062715</v>
      </c>
      <c r="K1019" s="1">
        <f t="shared" si="705"/>
        <v>3.4172804334539117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12.682046583724844</v>
      </c>
      <c r="G1020" s="1">
        <f>[1]Residential!C$22-G1022-G1023</f>
        <v>11.363683687841252</v>
      </c>
      <c r="H1020" s="1">
        <f>[1]Residential!D$22-H1022-H1023</f>
        <v>10.090888972106416</v>
      </c>
      <c r="I1020" s="1">
        <f>[1]Residential!E$22-I1022-I1023</f>
        <v>9.4643386289682958</v>
      </c>
      <c r="J1020" s="1">
        <f>[1]Residential!F$22-J1022-J1023</f>
        <v>7.9465990546062715</v>
      </c>
      <c r="K1020" s="1">
        <f>[1]Residential!G$22-K1022-K1023</f>
        <v>3.4172804334539117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1.0409408444363333</v>
      </c>
      <c r="G1021" s="1">
        <f t="shared" ref="G1021" si="706">G1022</f>
        <v>1.1944823399827509</v>
      </c>
      <c r="H1021" s="1">
        <f t="shared" ref="H1021" si="707">H1022</f>
        <v>0.59066109466622374</v>
      </c>
      <c r="I1021" s="1">
        <f t="shared" ref="I1021" si="708">I1022</f>
        <v>0.55398411315871443</v>
      </c>
      <c r="J1021" s="1">
        <f t="shared" ref="J1021" si="709">J1022</f>
        <v>0.4651459754145475</v>
      </c>
      <c r="K1021" s="1">
        <f t="shared" ref="K1021" si="710">K1022</f>
        <v>0.20003024569047337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1.0409408444363333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1.1944823399827509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0.59066109466622374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0.55398411315871443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0.4651459754145475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0.20003024569047337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3.2682061986539184</v>
      </c>
      <c r="G1023" s="1">
        <f t="shared" ref="G1023:K1023" si="711">G1024+G1026</f>
        <v>3.8319856281478102</v>
      </c>
      <c r="H1023" s="1">
        <f t="shared" si="711"/>
        <v>3.7305568140865999</v>
      </c>
      <c r="I1023" s="1">
        <f t="shared" si="711"/>
        <v>3.8836651616241378</v>
      </c>
      <c r="J1023" s="1">
        <f t="shared" si="711"/>
        <v>4.2619936907776497</v>
      </c>
      <c r="K1023" s="1">
        <f t="shared" si="711"/>
        <v>4.4879519938588857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2.9965386548616237</v>
      </c>
      <c r="G1024" s="1">
        <f t="shared" ref="G1024:K1024" si="712">G1025</f>
        <v>3.5202465739862197</v>
      </c>
      <c r="H1024" s="1">
        <f t="shared" si="712"/>
        <v>3.524265328851949</v>
      </c>
      <c r="I1024" s="1">
        <f t="shared" si="712"/>
        <v>3.6689088886569796</v>
      </c>
      <c r="J1024" s="1">
        <f t="shared" si="712"/>
        <v>4.0263165777538585</v>
      </c>
      <c r="K1024" s="1">
        <f t="shared" si="712"/>
        <v>4.2397809226258172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2.9965386548616237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3.5202465739862197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3.524265328851949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3.6689088886569796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4.0263165777538585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4.2397809226258172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0.27166754379229441</v>
      </c>
      <c r="G1026" s="1">
        <f t="shared" ref="G1026:K1026" si="713">G1027</f>
        <v>0.31173905416159059</v>
      </c>
      <c r="H1026" s="1">
        <f t="shared" si="713"/>
        <v>0.20629148523465102</v>
      </c>
      <c r="I1026" s="1">
        <f t="shared" si="713"/>
        <v>0.21475627296715824</v>
      </c>
      <c r="J1026" s="1">
        <f t="shared" si="713"/>
        <v>0.23567711302379152</v>
      </c>
      <c r="K1026" s="1">
        <f t="shared" si="713"/>
        <v>0.24817107123306836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0.27166754379229441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0.31173905416159059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0.20629148523465102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0.21475627296715824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0.23567711302379152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0.24817107123306836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2.9285450891610734</v>
      </c>
      <c r="I1028" s="1">
        <f>[1]Residential!E$23</f>
        <v>2.9286342266694008</v>
      </c>
      <c r="J1028" s="1">
        <f>[1]Residential!F$23</f>
        <v>5.4708936156496843</v>
      </c>
      <c r="K1028" s="1">
        <f>[1]Residential!G$23</f>
        <v>5.4708360065848627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0.94182660063753054</v>
      </c>
      <c r="I1029" s="1">
        <f t="shared" si="714"/>
        <v>0.94191380120004775</v>
      </c>
      <c r="J1029" s="1">
        <f t="shared" si="714"/>
        <v>2.4071932564484841</v>
      </c>
      <c r="K1029" s="1">
        <f t="shared" si="714"/>
        <v>2.4071677949787427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0.94182660063753054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0.94191380120004775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2.4071932564484841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2.4071677949787427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1.9867184885235427</v>
      </c>
      <c r="I1031" s="1">
        <f t="shared" si="715"/>
        <v>1.9867204254693531</v>
      </c>
      <c r="J1031" s="1">
        <f t="shared" si="715"/>
        <v>3.0637003592012002</v>
      </c>
      <c r="K1031" s="1">
        <f t="shared" si="715"/>
        <v>3.06366821160612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1.9867184885235427</v>
      </c>
      <c r="I1032" s="1">
        <f t="shared" si="716"/>
        <v>1.9867204254693531</v>
      </c>
      <c r="J1032" s="1">
        <f t="shared" si="716"/>
        <v>3.0637003592012002</v>
      </c>
      <c r="K1032" s="1">
        <f t="shared" si="716"/>
        <v>3.06366821160612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6.4473735739002723E-4</v>
      </c>
      <c r="I1033" s="1">
        <f>[1]Residential!E$24</f>
        <v>7.9800760148060926E-5</v>
      </c>
      <c r="J1033" s="1">
        <f>[1]Residential!F$24</f>
        <v>8.8124635619293026E-2</v>
      </c>
      <c r="K1033" s="1">
        <f>[1]Residential!G$24</f>
        <v>7.1699127556401593E-2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6.4473735739002723E-4</v>
      </c>
      <c r="I1034" s="1">
        <f t="shared" si="717"/>
        <v>7.9800760148060926E-5</v>
      </c>
      <c r="J1034" s="1">
        <f t="shared" si="717"/>
        <v>8.8124635619293026E-2</v>
      </c>
      <c r="K1034" s="1">
        <f t="shared" si="717"/>
        <v>7.1699127556401593E-2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5.6036058594738876</v>
      </c>
      <c r="G1040" s="1">
        <f>[1]Residential!C$21</f>
        <v>9.6778991910610781</v>
      </c>
      <c r="H1040" s="1">
        <f>[1]Residential!D$21</f>
        <v>9.7263025704884267</v>
      </c>
      <c r="I1040" s="1">
        <f>[1]Residential!E$21</f>
        <v>10.436933991449417</v>
      </c>
      <c r="J1040" s="1">
        <f>[1]Residential!F$21</f>
        <v>10.806261658165377</v>
      </c>
      <c r="K1040" s="1">
        <f>[1]Residential!G$21</f>
        <v>10.544937656434655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0.13692317216692784</v>
      </c>
      <c r="G1041" s="1">
        <f t="shared" ref="G1041:K1041" si="721">SUM(G1042:G1044)</f>
        <v>1.2218275861805286E-2</v>
      </c>
      <c r="H1041" s="1">
        <f t="shared" si="721"/>
        <v>4.2068681994099431E-2</v>
      </c>
      <c r="I1041" s="1">
        <f t="shared" si="721"/>
        <v>0.54729544309243505</v>
      </c>
      <c r="J1041" s="1">
        <f t="shared" si="721"/>
        <v>1.5124242607878291</v>
      </c>
      <c r="K1041" s="1">
        <f t="shared" si="721"/>
        <v>1.4509223003518852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0.13690789125424185</v>
      </c>
      <c r="G1042" s="1">
        <f t="shared" si="722"/>
        <v>1.2198186265919224E-2</v>
      </c>
      <c r="H1042" s="1">
        <f t="shared" si="722"/>
        <v>4.2047811980747571E-2</v>
      </c>
      <c r="I1042" s="1">
        <f t="shared" si="722"/>
        <v>0.5429775775532224</v>
      </c>
      <c r="J1042" s="1">
        <f t="shared" si="722"/>
        <v>1.5044067402721002</v>
      </c>
      <c r="K1042" s="1">
        <f t="shared" si="722"/>
        <v>1.448512938020422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1.5280912685999337E-5</v>
      </c>
      <c r="G1044" s="1">
        <f t="shared" si="723"/>
        <v>2.0089595886062699E-5</v>
      </c>
      <c r="H1044" s="1">
        <f t="shared" si="723"/>
        <v>2.0870013351858527E-5</v>
      </c>
      <c r="I1044" s="1">
        <f t="shared" si="723"/>
        <v>4.3178655392126786E-3</v>
      </c>
      <c r="J1044" s="1">
        <f t="shared" si="723"/>
        <v>8.0175205157289424E-3</v>
      </c>
      <c r="K1044" s="1">
        <f t="shared" si="723"/>
        <v>2.409362331463093E-3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5.4666826873069594</v>
      </c>
      <c r="G1045" s="1">
        <f t="shared" ref="G1045:K1045" si="724">G1040-G1041</f>
        <v>9.6656809151992729</v>
      </c>
      <c r="H1045" s="1">
        <f t="shared" si="724"/>
        <v>9.6842338884943278</v>
      </c>
      <c r="I1045" s="1">
        <f t="shared" si="724"/>
        <v>9.8896385483569809</v>
      </c>
      <c r="J1045" s="1">
        <f t="shared" si="724"/>
        <v>9.2938373973775477</v>
      </c>
      <c r="K1045" s="1">
        <f t="shared" si="724"/>
        <v>9.0940153560827692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15.194968339079914</v>
      </c>
      <c r="G1046" s="1">
        <f>[1]Residential!C$25</f>
        <v>18.073725175035726</v>
      </c>
      <c r="H1046" s="1">
        <f>[1]Residential!D$25</f>
        <v>23.223689437293029</v>
      </c>
      <c r="I1046" s="1">
        <f>[1]Residential!E$25</f>
        <v>28.889029009213381</v>
      </c>
      <c r="J1046" s="1">
        <f>[1]Residential!F$25</f>
        <v>36.359313678338054</v>
      </c>
      <c r="K1046" s="1">
        <f>[1]Residential!G$25</f>
        <v>63.278966590879151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13.103975327128536</v>
      </c>
      <c r="G1047" s="1">
        <f t="shared" ref="G1047:K1047" si="725">G1046-G1050</f>
        <v>15.724700320714298</v>
      </c>
      <c r="H1047" s="1">
        <f t="shared" si="725"/>
        <v>17.361933348465751</v>
      </c>
      <c r="I1047" s="1">
        <f t="shared" si="725"/>
        <v>19.847891141085565</v>
      </c>
      <c r="J1047" s="1">
        <f t="shared" si="725"/>
        <v>25.400170252203409</v>
      </c>
      <c r="K1047" s="1">
        <f t="shared" si="725"/>
        <v>50.444643327535658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13.103975327128536</v>
      </c>
      <c r="G1048" s="1">
        <f t="shared" ref="G1048:K1048" si="726">G1047-G1049</f>
        <v>15.724700320714298</v>
      </c>
      <c r="H1048" s="1">
        <f t="shared" si="726"/>
        <v>17.360189283529802</v>
      </c>
      <c r="I1048" s="1">
        <f t="shared" si="726"/>
        <v>19.846014927450586</v>
      </c>
      <c r="J1048" s="1">
        <f t="shared" si="726"/>
        <v>25.396640523269795</v>
      </c>
      <c r="K1048" s="1">
        <f t="shared" si="726"/>
        <v>50.442847998066462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1.7440649359478531E-3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1.8762136349776009E-3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3.5297289336157956E-3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1.7953294691994014E-3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2.0909930119513778</v>
      </c>
      <c r="G1050" s="1">
        <f t="shared" ref="G1050:K1050" si="727">SUM(G1051:G1052)</f>
        <v>2.3490248543214287</v>
      </c>
      <c r="H1050" s="1">
        <f t="shared" si="727"/>
        <v>5.8617560888272777</v>
      </c>
      <c r="I1050" s="1">
        <f t="shared" si="727"/>
        <v>9.0411378681278158</v>
      </c>
      <c r="J1050" s="1">
        <f t="shared" si="727"/>
        <v>10.959143426134643</v>
      </c>
      <c r="K1050" s="1">
        <f t="shared" si="727"/>
        <v>12.834323263343492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2.0909930119513778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2.3490248543214287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5.8614672930182419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9.040803095693537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10.958353017443814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12.834019896485119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2.8879580903613182E-4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3.3477243427926039E-4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7.9040869082917906E-4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3.0336685837276112E-4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156.63406967621566</v>
      </c>
      <c r="G1053" s="3">
        <f>[1]Residential!C$245</f>
        <v>162.45928535447823</v>
      </c>
      <c r="H1053" s="3">
        <f>[1]Residential!D$245</f>
        <v>164.28910435075178</v>
      </c>
      <c r="I1053" s="3">
        <f>[1]Residential!E$245</f>
        <v>164.27663802582879</v>
      </c>
      <c r="J1053" s="3">
        <f>[1]Residential!F$245</f>
        <v>165.38794862419891</v>
      </c>
      <c r="K1053" s="3">
        <f>[1]Residential!G$245</f>
        <v>163.12731730551997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129.65578869290968</v>
      </c>
      <c r="G1054" s="1">
        <f>[1]Residential!C$116</f>
        <v>136.31442997080154</v>
      </c>
      <c r="H1054" s="1">
        <f>[1]Residential!D$116</f>
        <v>138.16298226847104</v>
      </c>
      <c r="I1054" s="1">
        <f>[1]Residential!E$116</f>
        <v>138.06533786679748</v>
      </c>
      <c r="J1054" s="1">
        <f>[1]Residential!F$116</f>
        <v>138.70208051135344</v>
      </c>
      <c r="K1054" s="1">
        <f>[1]Residential!G$116</f>
        <v>136.82134542471289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27.968328177498503</v>
      </c>
      <c r="G1055" s="1">
        <f t="shared" ref="G1055:K1055" si="730">SUM(G1056:G1057)</f>
        <v>30.096794250240581</v>
      </c>
      <c r="H1055" s="1">
        <f t="shared" si="730"/>
        <v>33.606320859742716</v>
      </c>
      <c r="I1055" s="1">
        <f t="shared" si="730"/>
        <v>32.66311236143433</v>
      </c>
      <c r="J1055" s="1">
        <f t="shared" si="730"/>
        <v>36.437886065296333</v>
      </c>
      <c r="K1055" s="1">
        <f t="shared" si="730"/>
        <v>68.363347355617748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8.9080004847512804</v>
      </c>
      <c r="G1056" s="1">
        <f>[1]Residential!C$102</f>
        <v>7.3936766830285414</v>
      </c>
      <c r="H1056" s="1">
        <f>[1]Residential!D$102</f>
        <v>8.8060504547001504</v>
      </c>
      <c r="I1056" s="1">
        <f>[1]Residential!E$102</f>
        <v>4.771415706638928</v>
      </c>
      <c r="J1056" s="1">
        <f>[1]Residential!F$102</f>
        <v>1.635082385259945</v>
      </c>
      <c r="K1056" s="1">
        <f>[1]Residential!G$102</f>
        <v>0.52641384097664523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19.060327692747222</v>
      </c>
      <c r="G1057" s="1">
        <f>[1]Residential!C$104</f>
        <v>22.70311756721204</v>
      </c>
      <c r="H1057" s="1">
        <f>[1]Residential!D$104</f>
        <v>24.800270405042564</v>
      </c>
      <c r="I1057" s="1">
        <f>[1]Residential!E$104</f>
        <v>27.891696654795403</v>
      </c>
      <c r="J1057" s="1">
        <f>[1]Residential!F$104</f>
        <v>34.802803680036391</v>
      </c>
      <c r="K1057" s="1">
        <f>[1]Residential!G$104</f>
        <v>67.836933514641103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45.124387655256953</v>
      </c>
      <c r="G1058" s="1">
        <f t="shared" ref="G1058:K1058" si="731">G1059</f>
        <v>38.450556781160657</v>
      </c>
      <c r="H1058" s="1">
        <f t="shared" si="731"/>
        <v>39.33026038735612</v>
      </c>
      <c r="I1058" s="1">
        <f t="shared" si="731"/>
        <v>37.880442186277079</v>
      </c>
      <c r="J1058" s="1">
        <f t="shared" si="731"/>
        <v>22.793357953765739</v>
      </c>
      <c r="K1058" s="1">
        <f t="shared" si="731"/>
        <v>5.7415407719890699E-4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45.124387655256953</v>
      </c>
      <c r="G1059" s="1">
        <f>[1]Residential!C$105</f>
        <v>38.450556781160657</v>
      </c>
      <c r="H1059" s="1">
        <f>[1]Residential!D$105</f>
        <v>39.33026038735612</v>
      </c>
      <c r="I1059" s="1">
        <f>[1]Residential!E$105</f>
        <v>37.880442186277079</v>
      </c>
      <c r="J1059" s="1">
        <f>[1]Residential!F$105</f>
        <v>22.793357953765739</v>
      </c>
      <c r="K1059" s="1">
        <f>[1]Residential!G$105</f>
        <v>5.7415407719890699E-4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36.569916049852878</v>
      </c>
      <c r="G1060" s="1">
        <f t="shared" ref="G1060:K1060" si="732">SUM(G1061:G1062)</f>
        <v>39.176953089853484</v>
      </c>
      <c r="H1060" s="1">
        <f t="shared" si="732"/>
        <v>37.399795801148358</v>
      </c>
      <c r="I1060" s="1">
        <f t="shared" si="732"/>
        <v>37.226904401997665</v>
      </c>
      <c r="J1060" s="1">
        <f t="shared" si="732"/>
        <v>31.655368761113635</v>
      </c>
      <c r="K1060" s="1">
        <f t="shared" si="732"/>
        <v>17.215791767883868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36.569916049852878</v>
      </c>
      <c r="G1061" s="1">
        <f>[1]Residential!C$106</f>
        <v>39.176953089853484</v>
      </c>
      <c r="H1061" s="1">
        <f>[1]Residential!D$106</f>
        <v>37.39630767127646</v>
      </c>
      <c r="I1061" s="1">
        <f>[1]Residential!E$106</f>
        <v>37.223290953515487</v>
      </c>
      <c r="J1061" s="1">
        <f>[1]Residential!F$106</f>
        <v>31.648945811742628</v>
      </c>
      <c r="K1061" s="1">
        <f>[1]Residential!G$106</f>
        <v>17.212656640303326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3.4881298718957071E-3</v>
      </c>
      <c r="I1062" s="1">
        <f>[1]Residential!E$107</f>
        <v>3.6134484821790844E-3</v>
      </c>
      <c r="J1062" s="1">
        <f>[1]Residential!F$107</f>
        <v>6.4229493710057945E-3</v>
      </c>
      <c r="K1062" s="1">
        <f>[1]Residential!G$107</f>
        <v>3.1351275805422381E-3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7.2000968533264612E-2</v>
      </c>
      <c r="G1063" s="1">
        <f t="shared" ref="G1063:K1063" si="733">G1064</f>
        <v>7.2000807138471387E-2</v>
      </c>
      <c r="H1063" s="1">
        <f t="shared" si="733"/>
        <v>5.1379684265020326E-4</v>
      </c>
      <c r="I1063" s="1">
        <f t="shared" si="733"/>
        <v>2.6066806584956303E-4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7.2000968533264612E-2</v>
      </c>
      <c r="G1064" s="1">
        <f>[1]Residential!C$108</f>
        <v>7.2000807138471387E-2</v>
      </c>
      <c r="H1064" s="1">
        <f>[1]Residential!D$108</f>
        <v>5.1379684265020326E-4</v>
      </c>
      <c r="I1064" s="1">
        <f>[1]Residential!E$108</f>
        <v>2.6066806584956303E-4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3.8542339928725968</v>
      </c>
      <c r="G1065" s="1">
        <f>SUM([1]Residential!C$109:C$110)</f>
        <v>7.7045104252454735</v>
      </c>
      <c r="H1065" s="1">
        <f>SUM([1]Residential!D$109:D$110)</f>
        <v>7.8745143382032889</v>
      </c>
      <c r="I1065" s="1">
        <f>SUM([1]Residential!E$109:E$110)</f>
        <v>8.4597298573325368</v>
      </c>
      <c r="J1065" s="1">
        <f>SUM([1]Residential!F$109:F$110)</f>
        <v>8.7792333310732573</v>
      </c>
      <c r="K1065" s="1">
        <f>SUM([1]Residential!G$109:G$110)</f>
        <v>8.5670116680444597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7.3379210568155606E-2</v>
      </c>
      <c r="G1066" s="1">
        <f>[1]Residential!C$109</f>
        <v>1.1501272934176828E-2</v>
      </c>
      <c r="H1066" s="1">
        <f>[1]Residential!D$109</f>
        <v>3.4131911094182579E-2</v>
      </c>
      <c r="I1066" s="1">
        <f>[1]Residential!E$109</f>
        <v>0.52505354231755064</v>
      </c>
      <c r="J1066" s="1">
        <f>[1]Residential!F$109</f>
        <v>1.3711986054797698</v>
      </c>
      <c r="K1066" s="1">
        <f>[1]Residential!G$109</f>
        <v>1.3711989458620819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7.3371021294624222E-2</v>
      </c>
      <c r="G1067" s="1">
        <f t="shared" ref="G1067:K1067" si="734">IFERROR(G$1066/G$1041,0)*G1042</f>
        <v>1.1482362252503221E-2</v>
      </c>
      <c r="H1067" s="1">
        <f t="shared" si="734"/>
        <v>3.411497846386248E-2</v>
      </c>
      <c r="I1067" s="1">
        <f t="shared" si="734"/>
        <v>0.52091115336615645</v>
      </c>
      <c r="J1067" s="1">
        <f t="shared" si="734"/>
        <v>1.3639297370573298</v>
      </c>
      <c r="K1067" s="1">
        <f t="shared" si="734"/>
        <v>1.3689219699769495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8.1892735313824594E-6</v>
      </c>
      <c r="G1069" s="1">
        <f t="shared" si="736"/>
        <v>1.8910681673607579E-5</v>
      </c>
      <c r="H1069" s="1">
        <f t="shared" si="736"/>
        <v>1.6932630320102512E-5</v>
      </c>
      <c r="I1069" s="1">
        <f t="shared" si="736"/>
        <v>4.1423889513942025E-3</v>
      </c>
      <c r="J1069" s="1">
        <f t="shared" si="736"/>
        <v>7.2688684224401058E-3</v>
      </c>
      <c r="K1069" s="1">
        <f t="shared" si="736"/>
        <v>2.2769758851323512E-3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3.7808547823044414</v>
      </c>
      <c r="G1070" s="1">
        <f t="shared" ref="G1070:K1070" si="737">G1065-G1066</f>
        <v>7.6930091523112969</v>
      </c>
      <c r="H1070" s="1">
        <f t="shared" si="737"/>
        <v>7.8403824271091063</v>
      </c>
      <c r="I1070" s="1">
        <f t="shared" si="737"/>
        <v>7.9346763150149862</v>
      </c>
      <c r="J1070" s="1">
        <f t="shared" si="737"/>
        <v>7.4080347255934873</v>
      </c>
      <c r="K1070" s="1">
        <f t="shared" si="737"/>
        <v>7.195812722182378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9.1310735402818892</v>
      </c>
      <c r="G1071" s="1">
        <f t="shared" ref="G1071:K1071" si="738">G1072</f>
        <v>8.1818522552457029</v>
      </c>
      <c r="H1071" s="1">
        <f t="shared" si="738"/>
        <v>7.2654400599166165</v>
      </c>
      <c r="I1071" s="1">
        <f t="shared" si="738"/>
        <v>6.8143238128571735</v>
      </c>
      <c r="J1071" s="1">
        <f t="shared" si="738"/>
        <v>5.7215513193165108</v>
      </c>
      <c r="K1071" s="1">
        <f t="shared" si="738"/>
        <v>2.4604419120868144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9.1310735402818892</v>
      </c>
      <c r="G1072" s="1">
        <f>[1]Residential!C$111</f>
        <v>8.1818522552457029</v>
      </c>
      <c r="H1072" s="1">
        <f>[1]Residential!D$111</f>
        <v>7.2654400599166165</v>
      </c>
      <c r="I1072" s="1">
        <f>[1]Residential!E$111</f>
        <v>6.8143238128571735</v>
      </c>
      <c r="J1072" s="1">
        <f>[1]Residential!F$111</f>
        <v>5.7215513193165108</v>
      </c>
      <c r="K1072" s="1">
        <f>[1]Residential!G$111</f>
        <v>2.4604419120868144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2.6968847893754617</v>
      </c>
      <c r="G1073" s="1">
        <f t="shared" ref="G1073:K1073" si="739">G1074</f>
        <v>3.168221916587596</v>
      </c>
      <c r="H1073" s="1">
        <f t="shared" si="739"/>
        <v>3.1718387959667536</v>
      </c>
      <c r="I1073" s="1">
        <f t="shared" si="739"/>
        <v>3.302017999791282</v>
      </c>
      <c r="J1073" s="1">
        <f t="shared" si="739"/>
        <v>3.6236849199784715</v>
      </c>
      <c r="K1073" s="1">
        <f t="shared" si="739"/>
        <v>3.8158028303632343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2.6968847893754617</v>
      </c>
      <c r="G1074" s="1">
        <f>[1]Residential!C$112</f>
        <v>3.168221916587596</v>
      </c>
      <c r="H1074" s="1">
        <f>[1]Residential!D$112</f>
        <v>3.1718387959667536</v>
      </c>
      <c r="I1074" s="1">
        <f>[1]Residential!E$112</f>
        <v>3.302017999791282</v>
      </c>
      <c r="J1074" s="1">
        <f>[1]Residential!F$112</f>
        <v>3.6236849199784715</v>
      </c>
      <c r="K1074" s="1">
        <f>[1]Residential!G$112</f>
        <v>3.8158028303632343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0.94182660063753054</v>
      </c>
      <c r="I1075" s="1">
        <f t="shared" si="740"/>
        <v>0.94191380120004764</v>
      </c>
      <c r="J1075" s="1">
        <f t="shared" si="740"/>
        <v>2.4071932564484841</v>
      </c>
      <c r="K1075" s="1">
        <f t="shared" si="740"/>
        <v>2.4071677949787427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0.94182660063753054</v>
      </c>
      <c r="I1076" s="1">
        <f>[1]Residential!E$113</f>
        <v>0.94191380120004764</v>
      </c>
      <c r="J1076" s="1">
        <f>[1]Residential!F$113</f>
        <v>2.4071932564484841</v>
      </c>
      <c r="K1076" s="1">
        <f>[1]Residential!G$113</f>
        <v>2.4071677949787427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3.4536270468895856</v>
      </c>
      <c r="G1079" s="1">
        <f>[1]Residential!C$10-[1]Residential!C$223</f>
        <v>8.5222708021468225</v>
      </c>
      <c r="H1079" s="1">
        <f>[1]Residential!D$10-[1]Residential!D$223</f>
        <v>8.5724716286569738</v>
      </c>
      <c r="I1079" s="1">
        <f>[1]Residential!E$10-[1]Residential!E$223</f>
        <v>10.776632777841526</v>
      </c>
      <c r="J1079" s="1">
        <f>[1]Residential!F$10-[1]Residential!F$223</f>
        <v>27.283804904360988</v>
      </c>
      <c r="K1079" s="1">
        <f>[1]Residential!G$10-[1]Residential!G$223</f>
        <v>33.991207941660804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26.978280983305982</v>
      </c>
      <c r="G1080" s="1">
        <f>[1]Residential!C$224</f>
        <v>26.144855383676646</v>
      </c>
      <c r="H1080" s="1">
        <f>[1]Residential!D$224</f>
        <v>26.126122082280723</v>
      </c>
      <c r="I1080" s="1">
        <f>[1]Residential!E$224</f>
        <v>26.211300159031268</v>
      </c>
      <c r="J1080" s="1">
        <f>[1]Residential!F$224</f>
        <v>26.68586811284549</v>
      </c>
      <c r="K1080" s="1">
        <f>[1]Residential!G$224</f>
        <v>26.305971880807093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9.8845854455323803</v>
      </c>
      <c r="G1081" s="1">
        <f t="shared" ref="G1081:K1081" si="742">SUM(G1082:G1083)</f>
        <v>10.604166210956734</v>
      </c>
      <c r="H1081" s="1">
        <f t="shared" si="742"/>
        <v>15.958133365923834</v>
      </c>
      <c r="I1081" s="1">
        <f t="shared" si="742"/>
        <v>17.574236611870511</v>
      </c>
      <c r="J1081" s="1">
        <f t="shared" si="742"/>
        <v>17.659865850007531</v>
      </c>
      <c r="K1081" s="1">
        <f t="shared" si="742"/>
        <v>19.290108197361516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6.6446951742670564</v>
      </c>
      <c r="G1082" s="1">
        <f>[1]Residential!C$231-G1056</f>
        <v>6.968709344411085</v>
      </c>
      <c r="H1082" s="1">
        <f>[1]Residential!D$231-H1056</f>
        <v>6.9024059677185381</v>
      </c>
      <c r="I1082" s="1">
        <f>[1]Residential!E$231-I1056</f>
        <v>3.6465129239101923</v>
      </c>
      <c r="J1082" s="1">
        <f>[1]Residential!F$231-J1056</f>
        <v>1.2495959084623229</v>
      </c>
      <c r="K1082" s="1">
        <f>[1]Residential!G$231-K1056</f>
        <v>0.40230533083625208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3.2398902712653239</v>
      </c>
      <c r="G1083" s="1">
        <f>[1]Residential!C$233-G1057</f>
        <v>3.635456866545649</v>
      </c>
      <c r="H1083" s="1">
        <f>[1]Residential!D$233-H1057</f>
        <v>9.0557273982052955</v>
      </c>
      <c r="I1083" s="1">
        <f>[1]Residential!E$233-I1057</f>
        <v>13.927723687960317</v>
      </c>
      <c r="J1083" s="1">
        <f>[1]Residential!F$233-J1057</f>
        <v>16.410269941545209</v>
      </c>
      <c r="K1083" s="1">
        <f>[1]Residential!G$233-K1057</f>
        <v>18.887802866525263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6.9844564472477799</v>
      </c>
      <c r="G1084" s="1">
        <f t="shared" ref="G1084:K1084" si="743">G1085</f>
        <v>6.0013934023532798</v>
      </c>
      <c r="H1084" s="1">
        <f t="shared" si="743"/>
        <v>2.7145364764180613E-3</v>
      </c>
      <c r="I1084" s="1">
        <f t="shared" si="743"/>
        <v>4.637918217511583E-4</v>
      </c>
      <c r="J1084" s="1">
        <f t="shared" si="743"/>
        <v>2.4618116918517785E-4</v>
      </c>
      <c r="K1084" s="1">
        <f t="shared" si="743"/>
        <v>6.2794276776729813E-5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6.9844564472477799</v>
      </c>
      <c r="G1085" s="1">
        <f>[1]Residential!C$234-G1059</f>
        <v>6.0013934023532798</v>
      </c>
      <c r="H1085" s="1">
        <f>[1]Residential!D$234-H1059</f>
        <v>2.7145364764180613E-3</v>
      </c>
      <c r="I1085" s="1">
        <f>[1]Residential!E$234-I1059</f>
        <v>4.637918217511583E-4</v>
      </c>
      <c r="J1085" s="1">
        <f>[1]Residential!F$234-J1059</f>
        <v>2.4618116918517785E-4</v>
      </c>
      <c r="K1085" s="1">
        <f>[1]Residential!G$234-K1059</f>
        <v>6.2794276776729813E-5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6.3804494669947474</v>
      </c>
      <c r="G1086" s="1">
        <f t="shared" ref="G1086:K1086" si="744">SUM(G1087:G1088)</f>
        <v>5.29712389669087</v>
      </c>
      <c r="H1086" s="1">
        <f t="shared" si="744"/>
        <v>6.3808010111059987</v>
      </c>
      <c r="I1086" s="1">
        <f t="shared" si="744"/>
        <v>4.7630977951324374</v>
      </c>
      <c r="J1086" s="1">
        <f t="shared" si="744"/>
        <v>4.0508886691171337</v>
      </c>
      <c r="K1086" s="1">
        <f t="shared" si="744"/>
        <v>2.2028121267700889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6.3804494669947474</v>
      </c>
      <c r="G1087" s="1">
        <f>[1]Residential!C$235-G1061</f>
        <v>5.29712389669087</v>
      </c>
      <c r="H1087" s="1">
        <f>[1]Residential!D$235-H1061</f>
        <v>6.3801002383939149</v>
      </c>
      <c r="I1087" s="1">
        <f>[1]Residential!E$235-I1061</f>
        <v>4.7622915122273426</v>
      </c>
      <c r="J1087" s="1">
        <f>[1]Residential!F$235-J1061</f>
        <v>4.0491176044823476</v>
      </c>
      <c r="K1087" s="1">
        <f>[1]Residential!G$235-K1061</f>
        <v>2.2021608621383528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7.0077271208339627E-4</v>
      </c>
      <c r="I1088" s="1">
        <f>[1]Residential!E$236-I1062</f>
        <v>8.0628290509511926E-4</v>
      </c>
      <c r="J1088" s="1">
        <f>[1]Residential!F$236-J1062</f>
        <v>1.7710646347859765E-3</v>
      </c>
      <c r="K1088" s="1">
        <f>[1]Residential!G$236-K1062</f>
        <v>6.5126463173601976E-4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1.3170389617828722</v>
      </c>
      <c r="G1091" s="1">
        <f t="shared" ref="G1091:K1091" si="745">SUM(G1092,G1096)</f>
        <v>1.4633765105602561</v>
      </c>
      <c r="H1091" s="1">
        <f t="shared" si="745"/>
        <v>1.3734919546461555</v>
      </c>
      <c r="I1091" s="1">
        <f t="shared" si="745"/>
        <v>1.4755668075533888</v>
      </c>
      <c r="J1091" s="1">
        <f t="shared" si="745"/>
        <v>1.5312958700033001</v>
      </c>
      <c r="K1091" s="1">
        <f t="shared" si="745"/>
        <v>1.4941985084266867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2.5074574995147425E-2</v>
      </c>
      <c r="G1092" s="1">
        <f>[1]Residential!C$238-G1066</f>
        <v>2.1845246127862247E-3</v>
      </c>
      <c r="H1092" s="1">
        <f>[1]Residential!D$238-H1066</f>
        <v>5.9533709980207003E-3</v>
      </c>
      <c r="I1092" s="1">
        <f>[1]Residential!E$238-I1066</f>
        <v>9.1581125201129709E-2</v>
      </c>
      <c r="J1092" s="1">
        <f>[1]Residential!F$238-J1066</f>
        <v>0.23916789568557517</v>
      </c>
      <c r="K1092" s="1">
        <f>[1]Residential!G$238-K1066</f>
        <v>0.23915497014036924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2.507177662008004E-2</v>
      </c>
      <c r="G1093" s="1">
        <f t="shared" ref="G1093:K1095" si="746">IFERROR(G$1092/G$1041,0)*G1042</f>
        <v>2.1809327625799922E-3</v>
      </c>
      <c r="H1093" s="1">
        <f t="shared" si="746"/>
        <v>5.9504175674322474E-3</v>
      </c>
      <c r="I1093" s="1">
        <f t="shared" si="746"/>
        <v>9.0858599571619791E-2</v>
      </c>
      <c r="J1093" s="1">
        <f t="shared" si="746"/>
        <v>0.23790004144647167</v>
      </c>
      <c r="K1093" s="1">
        <f t="shared" si="746"/>
        <v>0.238757835864951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2.7983750673864271E-6</v>
      </c>
      <c r="G1095" s="1">
        <f t="shared" si="746"/>
        <v>3.5918502062326603E-6</v>
      </c>
      <c r="H1095" s="1">
        <f t="shared" si="746"/>
        <v>2.953430588452623E-6</v>
      </c>
      <c r="I1095" s="1">
        <f t="shared" si="746"/>
        <v>7.2252562950993378E-4</v>
      </c>
      <c r="J1095" s="1">
        <f t="shared" si="746"/>
        <v>1.2678542391034947E-3</v>
      </c>
      <c r="K1095" s="1">
        <f t="shared" si="746"/>
        <v>3.971342754182224E-4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1.2919643867877246</v>
      </c>
      <c r="G1096" s="1">
        <f>[1]Residential!C$239-G1070</f>
        <v>1.4611919859474698</v>
      </c>
      <c r="H1096" s="1">
        <f>[1]Residential!D$239-H1070</f>
        <v>1.3675385836481349</v>
      </c>
      <c r="I1096" s="1">
        <f>[1]Residential!E$239-I1070</f>
        <v>1.3839856823522592</v>
      </c>
      <c r="J1096" s="1">
        <f>[1]Residential!F$239-J1070</f>
        <v>1.292127974317725</v>
      </c>
      <c r="K1096" s="1">
        <f>[1]Residential!G$239-K1070</f>
        <v>1.2550435382863174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0.52047042221816575</v>
      </c>
      <c r="G1097" s="1">
        <f t="shared" ref="G1097:K1097" si="747">G1098</f>
        <v>0.597241169991376</v>
      </c>
      <c r="H1097" s="1">
        <f t="shared" si="747"/>
        <v>0.29533054733311204</v>
      </c>
      <c r="I1097" s="1">
        <f t="shared" si="747"/>
        <v>0.2769920565793571</v>
      </c>
      <c r="J1097" s="1">
        <f t="shared" si="747"/>
        <v>0.23257298770727353</v>
      </c>
      <c r="K1097" s="1">
        <f t="shared" si="747"/>
        <v>0.10001512284523661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0.52047042221816575</v>
      </c>
      <c r="G1098" s="1">
        <f>[1]Residential!C$240-G1072</f>
        <v>0.597241169991376</v>
      </c>
      <c r="H1098" s="1">
        <f>[1]Residential!D$240-H1072</f>
        <v>0.29533054733311204</v>
      </c>
      <c r="I1098" s="1">
        <f>[1]Residential!E$240-I1072</f>
        <v>0.2769920565793571</v>
      </c>
      <c r="J1098" s="1">
        <f>[1]Residential!F$240-J1072</f>
        <v>0.23257298770727353</v>
      </c>
      <c r="K1098" s="1">
        <f>[1]Residential!G$240-K1072</f>
        <v>0.10001512284523661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0.16979221487018403</v>
      </c>
      <c r="G1099" s="1">
        <f t="shared" ref="G1099" si="748">G1100</f>
        <v>0.19483690885099403</v>
      </c>
      <c r="H1099" s="1">
        <f t="shared" ref="H1099" si="749">H1100</f>
        <v>0.12893217827165682</v>
      </c>
      <c r="I1099" s="1">
        <f t="shared" ref="I1099" si="750">I1100</f>
        <v>0.13422267060447401</v>
      </c>
      <c r="J1099" s="1">
        <f t="shared" ref="J1099" si="751">J1100</f>
        <v>0.14729819563986979</v>
      </c>
      <c r="K1099" s="1">
        <f t="shared" ref="K1099" si="752">K1100</f>
        <v>0.15510691952066757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0.16979221487018403</v>
      </c>
      <c r="G1100" s="1">
        <f>[1]Residential!C$241-G1074</f>
        <v>0.19483690885099403</v>
      </c>
      <c r="H1100" s="1">
        <f>[1]Residential!D$241-H1074</f>
        <v>0.12893217827165682</v>
      </c>
      <c r="I1100" s="1">
        <f>[1]Residential!E$241-I1074</f>
        <v>0.13422267060447401</v>
      </c>
      <c r="J1100" s="1">
        <f>[1]Residential!F$241-J1074</f>
        <v>0.14729819563986979</v>
      </c>
      <c r="K1100" s="1">
        <f>[1]Residential!G$241-K1074</f>
        <v>0.15510691952066757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1.9867184885235427</v>
      </c>
      <c r="I1101" s="1">
        <f t="shared" ref="I1101" si="755">I1102</f>
        <v>1.9867204254693531</v>
      </c>
      <c r="J1101" s="1">
        <f t="shared" ref="J1101" si="756">J1102</f>
        <v>3.0637003592012002</v>
      </c>
      <c r="K1101" s="1">
        <f t="shared" ref="K1101" si="757">K1102</f>
        <v>3.06366821160612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1.9867184885235427</v>
      </c>
      <c r="I1102" s="1">
        <f>[1]Residential!E$242-I1076</f>
        <v>1.9867204254693531</v>
      </c>
      <c r="J1102" s="1">
        <f>[1]Residential!F$242-J1076</f>
        <v>3.0637003592012002</v>
      </c>
      <c r="K1102" s="1">
        <f>[1]Residential!G$242-K1076</f>
        <v>3.06366821160612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0.95000000000000062</v>
      </c>
      <c r="G1107" s="4">
        <f t="shared" ref="G1107:K1108" si="765">IFERROR(G1056/G973,"-")</f>
        <v>0.95000000000000029</v>
      </c>
      <c r="H1107" s="4">
        <f t="shared" si="765"/>
        <v>0.94999999999999962</v>
      </c>
      <c r="I1107" s="4">
        <f t="shared" si="765"/>
        <v>0.9500000000000004</v>
      </c>
      <c r="J1107" s="4">
        <f t="shared" si="765"/>
        <v>0.9500000000000004</v>
      </c>
      <c r="K1107" s="4">
        <f t="shared" si="765"/>
        <v>0.95000000000000007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3.2000000206111761</v>
      </c>
      <c r="G1108" s="4">
        <f t="shared" si="765"/>
        <v>3.2533333512847848</v>
      </c>
      <c r="H1108" s="4">
        <f t="shared" si="765"/>
        <v>3.3333333333333375</v>
      </c>
      <c r="I1108" s="4">
        <f t="shared" si="765"/>
        <v>3.4666666666666712</v>
      </c>
      <c r="J1108" s="4">
        <f t="shared" si="765"/>
        <v>3.7000000000000006</v>
      </c>
      <c r="K1108" s="4">
        <f t="shared" si="765"/>
        <v>3.8999999999999995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0.89583333333333404</v>
      </c>
      <c r="G1109" s="4">
        <f t="shared" ref="G1109:K1109" si="766">IFERROR(G1059/G983,"-")</f>
        <v>0.89583333333333426</v>
      </c>
      <c r="H1109" s="4">
        <f t="shared" si="766"/>
        <v>0.89583333333333381</v>
      </c>
      <c r="I1109" s="4">
        <f t="shared" si="766"/>
        <v>0.89583333333333359</v>
      </c>
      <c r="J1109" s="4">
        <f t="shared" si="766"/>
        <v>0.89583333333333404</v>
      </c>
      <c r="K1109" s="4">
        <f t="shared" si="766"/>
        <v>0.89583333333333359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0.94999999999999929</v>
      </c>
      <c r="G1110" s="4">
        <f t="shared" ref="G1110:K1110" si="767">IFERROR(G1061/G996,"-")</f>
        <v>0.94999999999999984</v>
      </c>
      <c r="H1110" s="4">
        <f t="shared" si="767"/>
        <v>0.95000000000000018</v>
      </c>
      <c r="I1110" s="4">
        <f t="shared" si="767"/>
        <v>0.94999999999999951</v>
      </c>
      <c r="J1110" s="4">
        <f t="shared" si="767"/>
        <v>0.9500000000000004</v>
      </c>
      <c r="K1110" s="4">
        <f t="shared" si="767"/>
        <v>0.95000000000000062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2.0799999999999992</v>
      </c>
      <c r="J1111" s="4">
        <f t="shared" si="768"/>
        <v>2.2199999999999998</v>
      </c>
      <c r="K1111" s="4">
        <f t="shared" si="768"/>
        <v>2.34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0.71999999999999964</v>
      </c>
      <c r="G1112" s="4">
        <f t="shared" ref="G1112:K1112" si="769">IFERROR(G1064/G1015,"-")</f>
        <v>0.72000000000000008</v>
      </c>
      <c r="H1112" s="4">
        <f t="shared" si="769"/>
        <v>0.71999999999999975</v>
      </c>
      <c r="I1112" s="4">
        <f t="shared" si="769"/>
        <v>0.71999999999999986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0.72000000000000008</v>
      </c>
      <c r="G1117" s="4">
        <f t="shared" ref="G1117:K1117" si="770">IFERROR(G1072/G1020,"-")</f>
        <v>0.72000000000000008</v>
      </c>
      <c r="H1117" s="4">
        <f t="shared" si="770"/>
        <v>0.71999999999999964</v>
      </c>
      <c r="I1117" s="4">
        <f t="shared" si="770"/>
        <v>0.72000000000000008</v>
      </c>
      <c r="J1117" s="4">
        <f t="shared" si="770"/>
        <v>0.71999999999999942</v>
      </c>
      <c r="K1117" s="4">
        <f t="shared" si="770"/>
        <v>0.71999999999999942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0.90000000000000013</v>
      </c>
      <c r="G1118" s="4">
        <f t="shared" ref="G1118:K1118" si="771">IFERROR(G1074/G1025,"-")</f>
        <v>0.89999999999999947</v>
      </c>
      <c r="H1118" s="4">
        <f t="shared" si="771"/>
        <v>0.8999999999999998</v>
      </c>
      <c r="I1118" s="4">
        <f t="shared" si="771"/>
        <v>0.90000000000000013</v>
      </c>
      <c r="J1118" s="4">
        <f t="shared" si="771"/>
        <v>0.89999999999999969</v>
      </c>
      <c r="K1118" s="4">
        <f t="shared" si="771"/>
        <v>0.89999999999999969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0.79000000000000015</v>
      </c>
      <c r="G1121" s="4">
        <f t="shared" ref="G1121:K1122" si="773">IFERROR(G1082/G976,"-")</f>
        <v>0.79200000000000037</v>
      </c>
      <c r="H1121" s="4">
        <f t="shared" si="773"/>
        <v>0.79499999999999948</v>
      </c>
      <c r="I1121" s="4">
        <f t="shared" si="773"/>
        <v>0.79999999999999971</v>
      </c>
      <c r="J1121" s="4">
        <f t="shared" si="773"/>
        <v>0.80999999999999961</v>
      </c>
      <c r="K1121" s="4">
        <f t="shared" si="773"/>
        <v>0.82000000000000051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2.8199999999999994</v>
      </c>
      <c r="G1122" s="4">
        <f t="shared" si="773"/>
        <v>2.8260000000000023</v>
      </c>
      <c r="H1122" s="4">
        <f t="shared" si="773"/>
        <v>2.834999999999996</v>
      </c>
      <c r="I1122" s="4">
        <f t="shared" si="773"/>
        <v>2.8499999999999996</v>
      </c>
      <c r="J1122" s="4">
        <f t="shared" si="773"/>
        <v>3.010000000000002</v>
      </c>
      <c r="K1122" s="4">
        <f t="shared" si="773"/>
        <v>3.12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0.70833333333333293</v>
      </c>
      <c r="G1123" s="4">
        <f t="shared" ref="G1123:K1123" si="774">IFERROR(G1085/G989,"-")</f>
        <v>0.71458333333333313</v>
      </c>
      <c r="H1123" s="4">
        <f t="shared" si="774"/>
        <v>0.72395833333350312</v>
      </c>
      <c r="I1123" s="4">
        <f t="shared" si="774"/>
        <v>0.7395833333314189</v>
      </c>
      <c r="J1123" s="4">
        <f t="shared" si="774"/>
        <v>0.75520833333120563</v>
      </c>
      <c r="K1123" s="4">
        <f t="shared" si="774"/>
        <v>0.75520833333333348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0.74999999999999978</v>
      </c>
      <c r="G1124" s="4">
        <f t="shared" ref="G1124:K1124" si="775">IFERROR(G1087/G1005,"-")</f>
        <v>0.75400000000000078</v>
      </c>
      <c r="H1124" s="4">
        <f t="shared" si="775"/>
        <v>0.76005837351871652</v>
      </c>
      <c r="I1124" s="4">
        <f t="shared" si="775"/>
        <v>0.77000993523413108</v>
      </c>
      <c r="J1124" s="4">
        <f t="shared" si="775"/>
        <v>0.80382047919166555</v>
      </c>
      <c r="K1124" s="4">
        <f t="shared" si="775"/>
        <v>0.82139472596900831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1.7009999999999996</v>
      </c>
      <c r="I1125" s="4">
        <f t="shared" si="776"/>
        <v>1.7100000000000013</v>
      </c>
      <c r="J1125" s="4">
        <f t="shared" si="776"/>
        <v>1.8059999999999998</v>
      </c>
      <c r="K1125" s="4">
        <f t="shared" si="776"/>
        <v>1.8719999999999999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0.49999999999999917</v>
      </c>
      <c r="G1130" s="4">
        <f t="shared" ref="G1130:K1130" si="777">IFERROR(G1098/G1022,"-")</f>
        <v>0.50000000000000044</v>
      </c>
      <c r="H1130" s="4">
        <f t="shared" si="777"/>
        <v>0.50000000000000033</v>
      </c>
      <c r="I1130" s="4">
        <f t="shared" si="777"/>
        <v>0.49999999999999978</v>
      </c>
      <c r="J1130" s="4">
        <f t="shared" si="777"/>
        <v>0.4999999999999995</v>
      </c>
      <c r="K1130" s="4">
        <f t="shared" si="777"/>
        <v>0.49999999999999967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78">IFERROR(G1100/G1027,"-")</f>
        <v>0.62499999999999967</v>
      </c>
      <c r="H1131" s="4">
        <f t="shared" si="778"/>
        <v>0.62499999999999967</v>
      </c>
      <c r="I1131" s="4">
        <f t="shared" si="778"/>
        <v>0.62500000000000056</v>
      </c>
      <c r="J1131" s="4">
        <f t="shared" si="778"/>
        <v>0.62500000000000033</v>
      </c>
      <c r="K1131" s="4">
        <f t="shared" si="778"/>
        <v>0.62499999999999933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139.05474577774163</v>
      </c>
      <c r="G1134" s="3">
        <f t="shared" si="780"/>
        <v>139.19540957608487</v>
      </c>
      <c r="H1134" s="3">
        <f t="shared" si="780"/>
        <v>125.0418361040672</v>
      </c>
      <c r="I1134" s="3">
        <f t="shared" si="780"/>
        <v>85.475202154910178</v>
      </c>
      <c r="J1134" s="3">
        <f t="shared" si="780"/>
        <v>52.8558556926534</v>
      </c>
      <c r="K1134" s="3">
        <f t="shared" si="780"/>
        <v>49.763915890978495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0.737286302759252</v>
      </c>
      <c r="G1135" s="1">
        <f t="shared" ref="G1135:K1135" si="781">SUM(G1136:G1149)</f>
        <v>1.6507864159745074</v>
      </c>
      <c r="H1135" s="1">
        <f t="shared" si="781"/>
        <v>4.4659278323899887</v>
      </c>
      <c r="I1135" s="1">
        <f t="shared" si="781"/>
        <v>18.342668603188066</v>
      </c>
      <c r="J1135" s="1">
        <f t="shared" si="781"/>
        <v>36.801131649601032</v>
      </c>
      <c r="K1135" s="1">
        <f t="shared" si="781"/>
        <v>41.791186008723024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0.46789305689325195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0.37693275946111343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0.26223040818412552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0.11309639373344879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7.5842731540821219E-3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0.18286452566775876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0.44257104266313313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0.88190291838833557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1.2103321104158442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1.1357478765467106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6.6158740459241749E-2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0.10230214407804238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0.12857689325875218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5.0521394273696236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11.548501315919406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10.30566622128913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4.572128588473813E-2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6.8063492917584081E-2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8.9223457474149323E-2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7.6288859771960565E-2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0.46411259046510028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0.51851027984542042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0.14947403801122375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0.82201438205487543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3.172050872271595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10.190678260993739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16.296054237543821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15.240940712712721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5.8784500843101772E-5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6.1620348395051371E-5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9.6377264923157253E-5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9.9869268543730441E-5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9.0127645125056131E-5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4.5490835671440472E-4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7.9503042431684819E-3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6.3335368225791251E-4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1.217059596717162E-2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4.1756114304894818E-3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2.9443403653306613E-3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1.7522670817436581E-2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0.19443491257485596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1.1478695653896291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3.3104621584596519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3.7196891305550714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1.762254217694828E-2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2.0531352870405445E-2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2.5526919938233115E-2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2.1128787024916836E-3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1.5530264738574024E-3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8.5453210875046019E-5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8.1520143160878977E-5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1.2323260560492523E-4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1.0033991156308913E-4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9.1459825260365395E-5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1.9182255878355004E-5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8.4015328800886679E-5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2.3687816228391392E-4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2.8072480787278285E-2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1.9463519256376325E-2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1.6146969806988669E-4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9.2344582489014018E-2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0.75044216486987836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2.2832601011191729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2.574164972066463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5.5188704891913694E-2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6.3103801101342422E-2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7.8252899195293324E-2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2.4779248964521185E-3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1.8026451199839998E-3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1.3844109537942864E-2</v>
      </c>
      <c r="J1149" s="1">
        <f>[1]Transport!F$32</f>
        <v>1.6513700306812129</v>
      </c>
      <c r="K1149" s="1">
        <f>[1]Transport!G$32</f>
        <v>8.2705216970215627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9.4558196463883249E-4</v>
      </c>
      <c r="G1150" s="1">
        <f t="shared" ref="G1150:K1150" si="786">SUM(G1151:G1154)</f>
        <v>2.059054959476597E-3</v>
      </c>
      <c r="H1150" s="1">
        <f t="shared" si="786"/>
        <v>2.0269570541027178E-3</v>
      </c>
      <c r="I1150" s="1">
        <f t="shared" si="786"/>
        <v>1.7754445459171471E-3</v>
      </c>
      <c r="J1150" s="1">
        <f t="shared" si="786"/>
        <v>1.0563682846794437E-3</v>
      </c>
      <c r="K1150" s="1">
        <f t="shared" si="786"/>
        <v>2.6093476210696499E-2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1.6198108111483158E-5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3.7925902669353273E-5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5.5022692665130463E-5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3.9698351356537296E-4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1.6710057484554342E-4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8.6236488010510317E-5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1.122305956649537E-4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1.3140582148612562E-4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1.3932228562690377E-4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1.639218745160778E-4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1.0313357321433639E-4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8.5934547662832217E-4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1.9084413999204694E-3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1.8063983961080052E-3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1.5063827629983541E-3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1.4832440757011226E-4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1.1118543819212896E-4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2.2184855779690594E-5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5.1226933839233305E-5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7.4716804626758662E-5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3.4713848902788067E-4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2.571205662444449E-2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77.751956426045737</v>
      </c>
      <c r="G1155" s="1">
        <f t="shared" ref="G1155:K1155" si="787">SUM(G1160:G1177)</f>
        <v>78.218279362489682</v>
      </c>
      <c r="H1155" s="1">
        <f t="shared" si="787"/>
        <v>73.964138277932562</v>
      </c>
      <c r="I1155" s="1">
        <f t="shared" si="787"/>
        <v>40.435773869081665</v>
      </c>
      <c r="J1155" s="1">
        <f t="shared" si="787"/>
        <v>9.3779384014184846</v>
      </c>
      <c r="K1155" s="1">
        <f t="shared" si="787"/>
        <v>4.6850174861760161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73.495776609177071</v>
      </c>
      <c r="G1156" s="1">
        <f t="shared" ref="G1156:K1156" si="788">G1155-G1157</f>
        <v>73.936561124042441</v>
      </c>
      <c r="H1156" s="1">
        <f t="shared" si="788"/>
        <v>69.915257518895928</v>
      </c>
      <c r="I1156" s="1">
        <f t="shared" si="788"/>
        <v>38.222157703645586</v>
      </c>
      <c r="J1156" s="1">
        <f t="shared" si="788"/>
        <v>4.8003997646129859</v>
      </c>
      <c r="K1156" s="1">
        <f t="shared" si="788"/>
        <v>-1.0643904893818501E-2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4.2561798168686629</v>
      </c>
      <c r="G1157" s="1">
        <f t="shared" ref="G1157" si="790">SUM(G1158:G1159)</f>
        <v>4.2817182384472412</v>
      </c>
      <c r="H1157" s="1">
        <f t="shared" ref="H1157" si="791">SUM(H1158:H1159)</f>
        <v>4.0488807590366331</v>
      </c>
      <c r="I1157" s="1">
        <f t="shared" ref="I1157" si="792">SUM(I1158:I1159)</f>
        <v>2.2136161654360809</v>
      </c>
      <c r="J1157" s="1">
        <f t="shared" ref="J1157" si="793">SUM(J1158:J1159)</f>
        <v>4.5775386368054987</v>
      </c>
      <c r="K1157" s="1">
        <f t="shared" ref="K1157" si="794">SUM(K1158:K1159)</f>
        <v>4.6956613910698346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4.2561798168686629</v>
      </c>
      <c r="G1158" s="1">
        <f>[1]Transport!C$25/SUM([1]Transport!C$21,[1]Transport!C$25)*G1155*(G$34+G$598)/(G$34+G$598+G$37)</f>
        <v>4.2817182384472412</v>
      </c>
      <c r="H1158" s="1">
        <f>[1]Transport!D$25/SUM([1]Transport!D$21,[1]Transport!D$25)*H1155*(H$34+H$598)/(H$34+H$598+H$37)</f>
        <v>4.0488807590366331</v>
      </c>
      <c r="I1158" s="1">
        <f>[1]Transport!E$25/SUM([1]Transport!E$21,[1]Transport!E$25)*I1155*(I$34+I$598)/(I$34+I$598+I$37)</f>
        <v>2.2136161654360809</v>
      </c>
      <c r="J1158" s="1">
        <f>[1]Transport!F$25/SUM([1]Transport!F$21,[1]Transport!F$25)*J1155*(J$34+J$598)/(J$34+J$598+J$37)</f>
        <v>4.0267297534449327</v>
      </c>
      <c r="K1158" s="1">
        <f>[1]Transport!G$25/SUM([1]Transport!G$21,[1]Transport!G$25)*K1155*(K$34+K$598)/(K$34+K$598+K$37)</f>
        <v>3.972324715117133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0.55080888336056566</v>
      </c>
      <c r="K1159" s="1">
        <f>(K$37+K$717)/([1]Transport!G$21+[1]Transport!G$25)*K1155</f>
        <v>0.72333667595270124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1.3769362141018626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1.2428805780466758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0.92518312584476081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0.43896433017544467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4.5858201918477094E-2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5.3120007250573406E-2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3.7241332848781776E-2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5.3955967085825646E-2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2.1510374651533805E-2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3.3213105421858739E-3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0.13752957082541406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0.20445431965869579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0.96100042211272885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0.83577481138211995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4.819266277140543E-2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2.4843987958563673E-4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0.10219824891150189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1.4790607881165074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1.3979771876208271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1.118741135660408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2.9963040494412278E-4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8.7220072047159019E-5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8.3540328207096795E-2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0.12628250342987904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0.1210135320221194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0.10271849199098991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3.7771002509822657E-4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1.1885486417798179E-4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63.987649945665844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58.476257690277755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49.211224833768625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14.852392549028407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0.49249938160095108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0.55018672351687614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0.38593534947506397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0.2932148617627689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7.7576578445467405E-4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6.8686919016262003E-5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3.7298208253674909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5.3066816790919393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4.8960328921336806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4.1050050993885812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7.9985949356107535E-4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9.6100957247830811E-5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3.7183337863758155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5.7399309577427111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5.657250722273119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4.5567047625316262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9.9795344636953594E-4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1.1378825184335309E-4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3.7294174743624557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4.3896883851755071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7.9021167235798915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6.7472342752202481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0.215799105431217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6.2327598737489003E-4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4.3924261486513515E-5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4.6191404086720671E-4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9.8103051481271603E-4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4.8184289255251834E-4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8.7289150353919525E-5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4.4304523190814472E-5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4.1846298174580968E-4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6.9642212366841463E-4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4.4481371662405574E-4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1.1360589656869245E-4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4.7833238121598741E-5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4.349016473065943E-4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7.0730715234765197E-4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4.742099182003678E-4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1.2391546989006492E-4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6.1293804497061644E-5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6.6107767147549005E-4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1.2065946584030279E-3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1.1387634952775491E-3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3.8995053018040811E-4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3.032043334708937E-4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1.3125943931588298E-3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1.0962832967834504E-3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9.7984760860961501E-4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4.665259704658943E-4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2.0289909939945149E-4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8.3494304050781398E-2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0.14785393461823329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0.11989599619375366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0.10220284760697618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1.6054242934488244E-2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5.3211507808781228E-3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8.8253726998623869E-2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0.23873583553297351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2.1036011563357659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7.0516351634824721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9.0635704643098158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4.671886588834008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0.1761212133259264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0.26163600981088342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0.24259236408525348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0.17265837170794526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6.5544761724761341E-3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2.2144089412579333E-3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60.452113312945492</v>
      </c>
      <c r="G1178" s="1">
        <f t="shared" ref="G1178:K1178" si="795">SUM(G1183:G1200)</f>
        <v>59.207132216262387</v>
      </c>
      <c r="H1178" s="1">
        <f t="shared" si="795"/>
        <v>46.42936986309531</v>
      </c>
      <c r="I1178" s="1">
        <f t="shared" si="795"/>
        <v>26.340040610812462</v>
      </c>
      <c r="J1178" s="1">
        <f t="shared" si="795"/>
        <v>6.514646114599655</v>
      </c>
      <c r="K1178" s="1">
        <f t="shared" si="795"/>
        <v>3.2330787538951955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58.950781245061037</v>
      </c>
      <c r="G1179" s="1">
        <f t="shared" ref="G1179:K1179" si="796">G1178-G1180</f>
        <v>57.63249378114817</v>
      </c>
      <c r="H1179" s="1">
        <f t="shared" si="796"/>
        <v>44.909281569348536</v>
      </c>
      <c r="I1179" s="1">
        <f t="shared" si="796"/>
        <v>25.11706342142978</v>
      </c>
      <c r="J1179" s="1">
        <f t="shared" si="796"/>
        <v>5.5607326399663481</v>
      </c>
      <c r="K1179" s="1">
        <f t="shared" si="796"/>
        <v>-0.35100493032862223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1.5013320678844515</v>
      </c>
      <c r="G1180" s="1">
        <f t="shared" ref="G1180" si="800">SUM(G1181:G1182)</f>
        <v>1.5746384351142166</v>
      </c>
      <c r="H1180" s="1">
        <f t="shared" ref="H1180" si="801">SUM(H1181:H1182)</f>
        <v>1.5200882937467757</v>
      </c>
      <c r="I1180" s="1">
        <f t="shared" ref="I1180" si="802">SUM(I1181:I1182)</f>
        <v>1.2229771893826809</v>
      </c>
      <c r="J1180" s="1">
        <f t="shared" ref="J1180" si="803">SUM(J1181:J1182)</f>
        <v>0.95391347463330711</v>
      </c>
      <c r="K1180" s="1">
        <f t="shared" ref="K1180" si="804">SUM(K1181:K1182)</f>
        <v>3.5840836842238177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1.5013320678844515</v>
      </c>
      <c r="G1181" s="1">
        <f>[1]Transport!C$26/SUM([1]Transport!C$22,[1]Transport!C$26)*G1178*(G$33+G$580)/(G$33+G$580+G$36)</f>
        <v>1.5746384351142166</v>
      </c>
      <c r="H1181" s="1">
        <f>[1]Transport!D$26/SUM([1]Transport!D$22,[1]Transport!D$26)*H1178*(H$33+H$580)/(H$33+H$580+H$36)</f>
        <v>1.5200882937467757</v>
      </c>
      <c r="I1181" s="1">
        <f>[1]Transport!E$26/SUM([1]Transport!E$22,[1]Transport!E$26)*I1178*(I$33+I$580)/(I$33+I$580+I$36)</f>
        <v>1.2229771893826809</v>
      </c>
      <c r="J1181" s="1">
        <f>[1]Transport!F$26/SUM([1]Transport!F$22,[1]Transport!F$26)*J1178*(J$33+J$580)/(J$33+J$580+J$36)</f>
        <v>0.46063912821308917</v>
      </c>
      <c r="K1181" s="1">
        <f>[1]Transport!G$26/SUM([1]Transport!G$22,[1]Transport!G$26)*K1178*(K$33+K$580)/(K$33+K$580+K$36)</f>
        <v>0.36068180979827208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0.49327434642021789</v>
      </c>
      <c r="K1182" s="1">
        <f>(K$36+K$716)/([1]Transport!G$22+[1]Transport!G$26)*K1178</f>
        <v>3.2234018744255457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3.3050706228835385E-5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1.2249669909365616E-4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5.2758757234313723E-4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7.1869135455105587E-4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7.7108139888078112E-3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2.2586830698327004E-3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2.8164229146414375E-3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0.6741042296768297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1.5908330869151086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1.3503068168938264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5.8934791067204985E-2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2.4256204097632215E-4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2.9455140182563993E-2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4.5217378482380603E-2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4.3282848210441163E-2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3.2409026994359373E-2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2.8610387364795249E-4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8.6537200753023432E-5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3.5445958206252889E-2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0.14810724075195872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0.14002329783357137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0.11358007465713589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3.6045465178793869E-4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1.1778879954870256E-4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52.172115223172263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48.700924204801929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34.528552301288002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13.239420107984909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5.1841584313987105E-3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5.8540148045186629E-3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4.3014464740761642E-3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3.0761531437975306E-3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1.8110522642799065E-4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3.449686708314008E-5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1.2211755539627356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1.2825749456822104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0.94985215343619989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0.82841671006342044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2.3071786169310865E-4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4.5231720035514713E-5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5.0392364348318441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5.3267386179008138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5.2756344006138063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4.0289080241430719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2.4960383683753459E-4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5.0075971615561462E-5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1.9406416593639475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2.2108061500209049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2.1723679565324794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1.6724606942382547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1.6412105697090066E-4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3.3867172174396871E-5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4.3879157805085274E-5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3.6523360220194122E-4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7.7503165882902392E-4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4.8607707501459351E-4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1.2072611927642108E-4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4.4150359883409974E-5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3.5682962453751857E-4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6.4674898014049876E-4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4.3981305128798666E-4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1.2564871598328499E-4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4.7262973015055412E-5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3.5695452547353582E-4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5.927053208248231E-4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4.5927274791276573E-4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1.3384373006486395E-4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4.4552552606033486E-5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2.0209530752762282E-4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3.2012721245331039E-4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2.8753952435668585E-4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9.2123060383058605E-5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1.8121643930775026E-5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1.872355565695721E-3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1.4228176088540738E-3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1.2275510133569114E-3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4.6005929381464099E-4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2.0219894970116732E-4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5.1050814865267236E-6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3.4798152264964158E-4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1.3676248046660504E-3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2.0426912097104371E-3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0.10882908156663322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3.4915995020720993E-2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9.8109682228363638E-5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2.1664742303693515E-3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0.98456272230895614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4.5431362262371469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6.3279361971788406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3.1920790435208013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5.8883747659740533E-3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0.80811628107971412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0.73536050643707618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0.52200322970667212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7.6303625984163312E-3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2.5399319362449774E-3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0.11244415402651436</v>
      </c>
      <c r="G1201" s="1">
        <f t="shared" ref="G1201:K1201" si="805">SUM(G1206:G1210)</f>
        <v>0.11715252639881978</v>
      </c>
      <c r="H1201" s="1">
        <f t="shared" si="805"/>
        <v>0.18037317359524307</v>
      </c>
      <c r="I1201" s="1">
        <f t="shared" si="805"/>
        <v>0.35494362728207501</v>
      </c>
      <c r="J1201" s="1">
        <f t="shared" si="805"/>
        <v>0.1610831587495484</v>
      </c>
      <c r="K1201" s="1">
        <f t="shared" si="805"/>
        <v>2.8540165973566449E-2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0.10401745798592026</v>
      </c>
      <c r="G1202" s="1">
        <f t="shared" ref="G1202:K1202" si="806">G1201-G1203</f>
        <v>9.9416780902569668E-2</v>
      </c>
      <c r="H1202" s="1">
        <f t="shared" si="806"/>
        <v>0.18033310150664514</v>
      </c>
      <c r="I1202" s="1">
        <f t="shared" si="806"/>
        <v>0.35493777409848859</v>
      </c>
      <c r="J1202" s="1">
        <f t="shared" si="806"/>
        <v>-0.2405359941959461</v>
      </c>
      <c r="K1202" s="1">
        <f t="shared" si="806"/>
        <v>-5.9473211765710514E-2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8.4266960405941123E-3</v>
      </c>
      <c r="G1203" s="1">
        <f t="shared" ref="G1203" si="807">SUM(G1204:G1205)</f>
        <v>1.7735745496250115E-2</v>
      </c>
      <c r="H1203" s="1">
        <f t="shared" ref="H1203" si="808">SUM(H1204:H1205)</f>
        <v>4.0072088597935139E-5</v>
      </c>
      <c r="I1203" s="1">
        <f t="shared" ref="I1203" si="809">SUM(I1204:I1205)</f>
        <v>5.8531835864486993E-6</v>
      </c>
      <c r="J1203" s="1">
        <f t="shared" ref="J1203" si="810">SUM(J1204:J1205)</f>
        <v>0.4016191529454945</v>
      </c>
      <c r="K1203" s="1">
        <f t="shared" ref="K1203" si="811">SUM(K1204:K1205)</f>
        <v>8.8013377739276963E-2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8.4266960405941123E-3</v>
      </c>
      <c r="G1204" s="1">
        <f>[1]Transport!C$27/SUM([1]Transport!C$24,[1]Transport!C$27)*G1201*(G$45+G$612)/(G$45+G$612+G$47)</f>
        <v>1.7735745496250115E-2</v>
      </c>
      <c r="H1204" s="1">
        <f>[1]Transport!D$27/SUM([1]Transport!D$24,[1]Transport!D$27)*H1201*(H$45+H$612)/(H$45+H$612+H$47)</f>
        <v>4.0072088597935139E-5</v>
      </c>
      <c r="I1204" s="1">
        <f>[1]Transport!E$27/SUM([1]Transport!E$24,[1]Transport!E$27)*I1201*(I$45+I$612)/(I$45+I$612+I$47)</f>
        <v>5.8531835864486993E-6</v>
      </c>
      <c r="J1204" s="1">
        <f>[1]Transport!F$27/SUM([1]Transport!F$24,[1]Transport!F$27)*J1201*(J$45+J$612)/(J$45+J$612+J$47)</f>
        <v>1.1038023706201575E-5</v>
      </c>
      <c r="K1204" s="1">
        <f>[1]Transport!G$27/SUM([1]Transport!G$24,[1]Transport!G$27)*K1201*(K$45+K$612)/(K$45+K$612+K$47)</f>
        <v>1.8947677498875989E-6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0.40160811492178827</v>
      </c>
      <c r="K1205" s="1">
        <f>(K$47+K$714)/([1]Transport!G$24+[1]Transport!G$27)*K1201</f>
        <v>8.8011482971527069E-2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3.6439476599484737E-3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4.0211086733213629E-3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2.9944228954796367E-3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2.2986655828624758E-3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1.4171265825157594E-4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2.4393868433800117E-5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5.603105499689922E-2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6.0834942964397287E-2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6.0217378898468142E-2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4.9174988887352208E-2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3.2633167670125635E-4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5.6362691434464066E-5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4.3617789416866689E-3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4.9989782135490624E-3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1.6286731451034517E-2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1.538046188334553E-2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2.3687150136896744E-3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2.3976113343437361E-4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4.8407372427980003E-2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4.7297496547552054E-2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0.10087464035026079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0.28808951092851481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0.1582463994009059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2.8219648280263812E-2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49.003251626570403</v>
      </c>
      <c r="G1211" s="3">
        <f t="shared" ref="G1211:K1211" si="812">SUM(G1212:G1261)</f>
        <v>57.664302378439096</v>
      </c>
      <c r="H1211" s="3">
        <f t="shared" si="812"/>
        <v>60.26146553461453</v>
      </c>
      <c r="I1211" s="3">
        <f t="shared" si="812"/>
        <v>62.143373933100968</v>
      </c>
      <c r="J1211" s="3">
        <f t="shared" si="812"/>
        <v>61.954435888901621</v>
      </c>
      <c r="K1211" s="3">
        <f t="shared" si="812"/>
        <v>60.216336175390907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0.41619648616260996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0.36070405883458578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0.27746479720081452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0.13873295657692872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1.3740215112667938E-2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0.33129053610082954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0.80179355427832488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1.597718800597695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2.3264810486279726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2.4040536409565241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9.6843049638945577E-2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0.14974970122389111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0.18821063354357381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7.3953129390220234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17.948108085595532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17.701332279419539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6.1150058403868737E-2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9.1031704085795875E-2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0.11933215634603477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0.10203274340053414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0.65394886880936243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0.82119262550750605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0.19356483199718383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1.0644863675240612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4.1077199916929237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13.196652420525984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22.509333051786246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23.166515694652738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2.1489210054459977E-4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1.0455487914994362E-3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8.9706780373215991E-4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8.7815264255646365E-4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5.4329999644801776E-4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3.5243412531016122E-4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4.9615821966630072E-2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9.8598998374612737E-2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7.1217691089770815E-2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7.819214014170163E-2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1.71504038146237E-2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9.1767855182466242E-3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4.8145632713978634E-2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0.15479519295358432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1.4200316312402292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5.4552853127956835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10.631692534225866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9.4539291151481528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9.1540001828868137E-2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0.15959435629376842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0.15359330191361351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0.12393667279950599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6.6783504631315292E-3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3.8073078722839532E-3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1.3199908656899383E-5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1.5183059261994751E-3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1.1844955308933809E-3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1.1190563791378518E-3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5.4604223562373E-4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3.577273449780456E-4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3.5339470493071054E-6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2.3510171371509924E-4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9.3997985943191514E-4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1.5723467729636398E-3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0.11616278872548359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6.1322694931381587E-2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5.3264281171474399E-5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1.425691088899959E-3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0.67442797115730357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3.5664977652338594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7.332596581903287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6.5415777423240415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3.1024533388791927E-3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0.49979907968290449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0.4720592937501813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0.37991190600812896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7.8478749614351966E-3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4.4267622105645986E-3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1.7762353995429341E-5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4.1588394408337379E-5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6.033621569712255E-5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4.6830518663413514E-4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2.057942182236367E-4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7.6879414959068511E-5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1.0005303711090147E-4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1.171476588522237E-4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1.2420514861935435E-4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1.5950308715648948E-4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1.0844800691864723E-4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7.1326110468721579E-4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1.5840160426268618E-3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1.4993198318427544E-3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1.2503053345129709E-3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1.346270888661414E-4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1.1053519805949715E-4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1.8563240656392002E-5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4.2864281399444885E-5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6.2519497045046115E-5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3.1902334067299192E-4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2.7254162472805099E-2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0.67992469556601887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0.62769472336008225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0.48284150959415767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0.24142145096615544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5.2120588876370944E-2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6.1492694477063473E-2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4.2998579194330686E-2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5.6656688224547315E-2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1.9451629205626701E-2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3.0752088523818737E-3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0.22116124426957326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0.38722071720069617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1.8074164848393366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1.5676468216688613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8.8597346304479685E-2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1.9455327432725276E-4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0.2025736258388369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3.7019556848319581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3.4959571750754082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2.8131221012965568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2.1824547276634777E-4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6.1754542237074406E-5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0.10182864624718166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0.17775968338957482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0.17011042600360357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0.14336357187826568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2.6593563423797889E-4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8.3086436843568464E-5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18.302989350388732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17.107144392646987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14.877156919798663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4.731751375623352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0.33676650468710911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0.37202675863588697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0.26097051124762771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0.20038575925514257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4.6748644185416521E-4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4.314651296127738E-5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2.2602713643290859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3.2076679966762733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2.9845284611804814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2.5015251260857716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4.1041562757858688E-4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4.8487066070277191E-5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1.9195661708213503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2.961962858980141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2.9190926478365653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2.3707192406192075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4.6652698430306455E-4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5.3361205384264967E-5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1.6944554153667537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1.9797010898434129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3.5062107051682352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2.9992582361890143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9.3837414050694401E-2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2.9499591254056133E-4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2.2769295106645241E-5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2.540365805099548E-4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5.7423735141263316E-4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3.1377038439213065E-4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6.3521994093918108E-5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1.8489921767418628E-5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1.8562054357310537E-4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3.2612044148269101E-4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2.437766022657247E-4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6.7326472633670833E-5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1.8557857086911248E-5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1.7936541244293862E-4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3.0732763475027001E-4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2.4359131865136452E-4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6.8228174180902636E-5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2.4108360368709666E-5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2.7620434575545232E-4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5.3327365846308019E-4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6.080419583772257E-4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2.1960334143036862E-4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1.3823166256331904E-5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1.6212437091689175E-4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7.2319702478354953E-4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8.5842398166906459E-4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7.1474109893886403E-3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2.0916520978589014E-3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3.2994586103374285E-3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1.8075529301338453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3.5700534365636458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3.0087718905128917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0.11419726881348113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1.8984938004610731E-4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2.6416263609652438E-2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5.3639705094314226E-2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5.1143765573547419E-2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4.0690276711338673E-2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2.0489869472189762E-4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6.1225415948221163E-5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4.7677961539518858E-2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0.2407705567442838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0.22821300811657713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0.18705659335486838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2.5444237400008461E-4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8.2281450705611118E-5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17.68731225735322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17.235952119404065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12.991641573474126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5.474465227718178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3.88799195983365E-3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4.4755408169036602E-3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3.2976402465264188E-3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2.4213975186628657E-3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1.1859241323151592E-4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2.246703708072259E-5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0.85054151372051323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0.9027005444327123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0.67617248904103378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0.63211479485827615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1.2164553964043473E-4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2.3639255896852318E-5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2.6604191216686064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2.836047178841246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2.8063831070055216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2.1805143716861344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1.2049077565478967E-4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2.432574465296227E-5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0.90434433067753905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1.0075779678726486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0.99231181825737369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0.77476508247136533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7.3558981485097612E-5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1.5546787309741917E-5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2.4661642092269995E-5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2.1533132592877426E-4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4.8162369562642526E-4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3.3869105830054084E-4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9.0961237728772024E-5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1.9960442059627489E-5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1.6959798559952708E-4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3.2224445644965201E-4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2.5332437134140557E-4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7.6967829628892505E-5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1.9863753019713712E-5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1.5771210810726572E-4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2.7393915130155853E-4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2.4745632494685307E-4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7.621776876480288E-5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1.7795806046546524E-5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8.4430580335649304E-5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1.3975976160348952E-4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1.4758571075773404E-4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4.9613151604916542E-5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2.2422565783015475E-3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2.4705236206845425E-3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1.833322985657823E-3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1.4185732157861414E-3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8.3436261942454535E-5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1.4913362587629955E-5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3.5377847298900117E-2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3.7551965835079353E-2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3.7123263866135008E-2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3.0890152866672887E-2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1.5405844733754919E-4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2.7579864410878425E-5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2.0404668888484761E-3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2.3674504810746247E-3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7.9867422493063375E-3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7.4542000124134837E-3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1.1167503588156262E-3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1.1263359454585236E-4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3.3047145187151829E-2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3.2245926402967952E-2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5.5202965816304725E-2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0.13380347114216823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7.256170795297423E-2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1.3379277719772762E-2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0.88951199431361438</v>
      </c>
      <c r="G1263" s="1">
        <f t="shared" si="816"/>
        <v>0.95694536964701815</v>
      </c>
      <c r="H1263" s="1">
        <f t="shared" si="816"/>
        <v>1.0580954326471252</v>
      </c>
      <c r="I1263" s="1">
        <f t="shared" si="816"/>
        <v>1.2266788709806384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1.8116719735064488</v>
      </c>
      <c r="G1264" s="1">
        <f t="shared" si="816"/>
        <v>1.8116719735064508</v>
      </c>
      <c r="H1264" s="1">
        <f t="shared" si="816"/>
        <v>1.8116719735064482</v>
      </c>
      <c r="I1264" s="1">
        <f t="shared" si="816"/>
        <v>1.8116719735064515</v>
      </c>
      <c r="J1264" s="1">
        <f t="shared" si="816"/>
        <v>1.9221840258610039</v>
      </c>
      <c r="K1264" s="1">
        <f t="shared" si="816"/>
        <v>2.1167141850761375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1.4637982671179697</v>
      </c>
      <c r="G1265" s="1">
        <f t="shared" si="816"/>
        <v>1.4637982671179679</v>
      </c>
      <c r="H1265" s="1">
        <f t="shared" si="816"/>
        <v>1.4637982671179712</v>
      </c>
      <c r="I1265" s="1">
        <f t="shared" si="816"/>
        <v>1.463798267117969</v>
      </c>
      <c r="J1265" s="1">
        <f t="shared" si="816"/>
        <v>1.5541504126474299</v>
      </c>
      <c r="K1265" s="1">
        <f t="shared" si="816"/>
        <v>1.7176310487188755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1.3374527251492017</v>
      </c>
      <c r="G1266" s="1">
        <f t="shared" si="816"/>
        <v>1.3374527251491966</v>
      </c>
      <c r="H1266" s="1">
        <f t="shared" si="816"/>
        <v>1.3374527251491999</v>
      </c>
      <c r="I1266" s="1">
        <f t="shared" si="816"/>
        <v>1.3374527251492041</v>
      </c>
      <c r="J1266" s="1">
        <f t="shared" si="816"/>
        <v>1.409030658172884</v>
      </c>
      <c r="K1266" s="1">
        <f t="shared" si="816"/>
        <v>1.5837537989648383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1.2949729235430796</v>
      </c>
      <c r="G1267" s="1">
        <f t="shared" si="816"/>
        <v>1.2949729235430811</v>
      </c>
      <c r="H1267" s="1">
        <f t="shared" si="816"/>
        <v>1.2949729235430798</v>
      </c>
      <c r="I1267" s="1">
        <f t="shared" si="816"/>
        <v>1.2949729235430811</v>
      </c>
      <c r="J1267" s="1">
        <f t="shared" si="816"/>
        <v>1.3812750450920752</v>
      </c>
      <c r="K1267" s="1">
        <f t="shared" si="816"/>
        <v>1.5200187528666891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0.7087369038715553</v>
      </c>
      <c r="G1268" s="1">
        <f t="shared" si="820"/>
        <v>0.76240694389596142</v>
      </c>
      <c r="H1268" s="1">
        <f t="shared" si="820"/>
        <v>0.77473441548227306</v>
      </c>
      <c r="I1268" s="1">
        <f t="shared" si="820"/>
        <v>0.81595646425999724</v>
      </c>
      <c r="J1268" s="1">
        <f t="shared" si="820"/>
        <v>0.95922415837747799</v>
      </c>
      <c r="K1268" s="1">
        <f t="shared" si="820"/>
        <v>1.2027370603391629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0.59102188744536566</v>
      </c>
      <c r="G1269" s="1">
        <f t="shared" si="820"/>
        <v>0.63283899780366759</v>
      </c>
      <c r="H1269" s="1">
        <f t="shared" si="820"/>
        <v>0.59087426558786216</v>
      </c>
      <c r="I1269" s="1">
        <f t="shared" si="820"/>
        <v>0.68365643018355049</v>
      </c>
      <c r="J1269" s="1">
        <f t="shared" si="820"/>
        <v>0.84777692934432469</v>
      </c>
      <c r="K1269" s="1">
        <f t="shared" si="820"/>
        <v>1.1102529003924748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0.54553653824420767</v>
      </c>
      <c r="G1270" s="1">
        <f t="shared" si="820"/>
        <v>0.60405874972952522</v>
      </c>
      <c r="H1270" s="1">
        <f t="shared" si="820"/>
        <v>0.61793269933895845</v>
      </c>
      <c r="I1270" s="1">
        <f t="shared" si="820"/>
        <v>0.66531888122297544</v>
      </c>
      <c r="J1270" s="1">
        <f t="shared" si="820"/>
        <v>0.85919383424466489</v>
      </c>
      <c r="K1270" s="1">
        <f t="shared" si="820"/>
        <v>1.1265976058947382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0.51975568473665945</v>
      </c>
      <c r="G1271" s="1">
        <f t="shared" si="820"/>
        <v>0.57149317418476964</v>
      </c>
      <c r="H1271" s="1">
        <f t="shared" si="820"/>
        <v>0.58373035958403063</v>
      </c>
      <c r="I1271" s="1">
        <f t="shared" si="820"/>
        <v>0.6253575720481368</v>
      </c>
      <c r="J1271" s="1">
        <f t="shared" si="820"/>
        <v>0.77051771382054168</v>
      </c>
      <c r="K1271" s="1">
        <f t="shared" si="820"/>
        <v>1.0105834480953928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0.72840569582556902</v>
      </c>
      <c r="G1272" s="1">
        <f t="shared" si="821"/>
        <v>0.77551288173244859</v>
      </c>
      <c r="H1272" s="1">
        <f t="shared" si="821"/>
        <v>0.78738669511340387</v>
      </c>
      <c r="I1272" s="1">
        <f t="shared" si="821"/>
        <v>0.82844977051018576</v>
      </c>
      <c r="J1272" s="1">
        <f t="shared" si="821"/>
        <v>0.97438081707428026</v>
      </c>
      <c r="K1272" s="1">
        <f t="shared" si="821"/>
        <v>1.2181735247819701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0.69224106581527844</v>
      </c>
      <c r="G1273" s="1">
        <f t="shared" si="821"/>
        <v>0.64031837415349102</v>
      </c>
      <c r="H1273" s="1">
        <f t="shared" si="821"/>
        <v>0.64752953418763026</v>
      </c>
      <c r="I1273" s="1">
        <f t="shared" si="821"/>
        <v>0.68975605317421163</v>
      </c>
      <c r="J1273" s="1">
        <f t="shared" si="821"/>
        <v>0.84851324359020086</v>
      </c>
      <c r="K1273" s="1">
        <f t="shared" si="821"/>
        <v>1.1276800785476762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0.54290544991772105</v>
      </c>
      <c r="G1274" s="1">
        <f t="shared" si="821"/>
        <v>0.61242501225354196</v>
      </c>
      <c r="H1274" s="1">
        <f t="shared" si="821"/>
        <v>0.62626371661934954</v>
      </c>
      <c r="I1274" s="1">
        <f t="shared" si="821"/>
        <v>0.67374042693415404</v>
      </c>
      <c r="J1274" s="1">
        <f t="shared" si="821"/>
        <v>0.85151892116924111</v>
      </c>
      <c r="K1274" s="1">
        <f t="shared" si="821"/>
        <v>1.1344607901852404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0.52687769752813718</v>
      </c>
      <c r="G1275" s="1">
        <f t="shared" si="821"/>
        <v>0.57893686218016371</v>
      </c>
      <c r="H1275" s="1">
        <f t="shared" si="821"/>
        <v>0.59120901121490377</v>
      </c>
      <c r="I1275" s="1">
        <f t="shared" si="821"/>
        <v>0.63291632973926137</v>
      </c>
      <c r="J1275" s="1">
        <f t="shared" si="821"/>
        <v>0.77638026870716048</v>
      </c>
      <c r="K1275" s="1">
        <f t="shared" si="821"/>
        <v>1.0193859897580553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1.0965696656165209</v>
      </c>
      <c r="H1276" s="1">
        <f t="shared" si="822"/>
        <v>1.0965696656165194</v>
      </c>
      <c r="I1276" s="1">
        <f t="shared" si="822"/>
        <v>1.096569665616518</v>
      </c>
      <c r="J1276" s="1">
        <f t="shared" si="822"/>
        <v>1.1796590302408549</v>
      </c>
      <c r="K1276" s="1">
        <f t="shared" si="822"/>
        <v>1.2315590081832997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0.89149519806162114</v>
      </c>
      <c r="G1277" s="1">
        <f t="shared" si="823"/>
        <v>0.89149519806161981</v>
      </c>
      <c r="H1277" s="1">
        <f t="shared" si="823"/>
        <v>0.89149519806162192</v>
      </c>
      <c r="I1277" s="1">
        <f t="shared" si="823"/>
        <v>0.89149519806162136</v>
      </c>
      <c r="J1277" s="1">
        <f t="shared" si="823"/>
        <v>0.97304333315713198</v>
      </c>
      <c r="K1277" s="1">
        <f t="shared" si="823"/>
        <v>1.0515296187136478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0.83000507256490774</v>
      </c>
      <c r="G1278" s="1">
        <f t="shared" si="824"/>
        <v>0.83000507256490696</v>
      </c>
      <c r="H1278" s="1">
        <f t="shared" si="824"/>
        <v>0.83000507256490585</v>
      </c>
      <c r="I1278" s="1">
        <f t="shared" si="824"/>
        <v>0.83000507256490497</v>
      </c>
      <c r="J1278" s="1">
        <f t="shared" si="824"/>
        <v>0.90765296873007095</v>
      </c>
      <c r="K1278" s="1">
        <f t="shared" si="824"/>
        <v>0.9941517509558383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0.83675282096654213</v>
      </c>
      <c r="H1279" s="1">
        <f t="shared" si="825"/>
        <v>0.83675282096654213</v>
      </c>
      <c r="I1279" s="1">
        <f t="shared" si="825"/>
        <v>0.83675282096653969</v>
      </c>
      <c r="J1279" s="1">
        <f t="shared" si="825"/>
        <v>0.91900884159050811</v>
      </c>
      <c r="K1279" s="1">
        <f t="shared" si="825"/>
        <v>1.059975982119397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0.49379534694678279</v>
      </c>
      <c r="G1280" s="1">
        <f t="shared" si="826"/>
        <v>0.50503220860251419</v>
      </c>
      <c r="H1280" s="1">
        <f t="shared" si="826"/>
        <v>0.52188750108610937</v>
      </c>
      <c r="I1280" s="1">
        <f t="shared" si="826"/>
        <v>0.54997965522543579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1.1365598016474043</v>
      </c>
      <c r="G1281" s="1">
        <f t="shared" si="826"/>
        <v>1.157618337418425</v>
      </c>
      <c r="H1281" s="1">
        <f t="shared" si="826"/>
        <v>1.1545929188121751</v>
      </c>
      <c r="I1281" s="1">
        <f t="shared" si="826"/>
        <v>1.0500541698089803</v>
      </c>
      <c r="J1281" s="1">
        <f t="shared" si="826"/>
        <v>0.90429058167239762</v>
      </c>
      <c r="K1281" s="1">
        <f t="shared" si="826"/>
        <v>0.9259022344709652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1.6080995740932313</v>
      </c>
      <c r="G1282" s="1">
        <f t="shared" si="826"/>
        <v>1.8939228960635317</v>
      </c>
      <c r="H1282" s="1">
        <f t="shared" si="826"/>
        <v>1.880765547288511</v>
      </c>
      <c r="I1282" s="1">
        <f t="shared" si="826"/>
        <v>1.8756808656107322</v>
      </c>
      <c r="J1282" s="1">
        <f t="shared" si="826"/>
        <v>1.8383990676076092</v>
      </c>
      <c r="K1282" s="1">
        <f t="shared" si="826"/>
        <v>0.78310001861110479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1.9821633736039312</v>
      </c>
      <c r="G1283" s="1">
        <f t="shared" si="826"/>
        <v>2.5029097617726519</v>
      </c>
      <c r="H1283" s="1">
        <f t="shared" si="826"/>
        <v>2.5007254810967741</v>
      </c>
      <c r="I1283" s="1">
        <f t="shared" si="826"/>
        <v>2.5145424724513528</v>
      </c>
      <c r="J1283" s="1">
        <f t="shared" si="826"/>
        <v>0.72838226416657459</v>
      </c>
      <c r="K1283" s="1">
        <f t="shared" si="826"/>
        <v>0.70803131421038434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1.2189160424980383</v>
      </c>
      <c r="G1284" s="1">
        <f t="shared" si="826"/>
        <v>1.4076350924439784</v>
      </c>
      <c r="H1284" s="1">
        <f t="shared" si="826"/>
        <v>1.4057140814013265</v>
      </c>
      <c r="I1284" s="1">
        <f t="shared" si="826"/>
        <v>1.3956938921069928</v>
      </c>
      <c r="J1284" s="1">
        <f t="shared" si="826"/>
        <v>0.70407353940054984</v>
      </c>
      <c r="K1284" s="1">
        <f t="shared" si="826"/>
        <v>0.69905794279608846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0.28603940550919499</v>
      </c>
      <c r="G1285" s="1">
        <f t="shared" si="826"/>
        <v>0.29254854993039708</v>
      </c>
      <c r="H1285" s="1">
        <f t="shared" si="826"/>
        <v>0.30231226656220095</v>
      </c>
      <c r="I1285" s="1">
        <f t="shared" si="826"/>
        <v>0.31858512761520613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0.68379071582261408</v>
      </c>
      <c r="G1286" s="1">
        <f t="shared" si="826"/>
        <v>0.6761827262167216</v>
      </c>
      <c r="H1286" s="1">
        <f t="shared" si="826"/>
        <v>0.67620266348389924</v>
      </c>
      <c r="I1286" s="1">
        <f t="shared" si="826"/>
        <v>0.68340928577238524</v>
      </c>
      <c r="J1286" s="1">
        <f t="shared" si="826"/>
        <v>0.60261286489038135</v>
      </c>
      <c r="K1286" s="1">
        <f t="shared" si="826"/>
        <v>0.62816200783532317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0.60599998502780261</v>
      </c>
      <c r="G1287" s="1">
        <f t="shared" si="826"/>
        <v>0.60445833962762929</v>
      </c>
      <c r="H1287" s="1">
        <f t="shared" si="826"/>
        <v>0.60958096625037794</v>
      </c>
      <c r="I1287" s="1">
        <f t="shared" si="826"/>
        <v>0.60938417018248303</v>
      </c>
      <c r="J1287" s="1">
        <f t="shared" si="826"/>
        <v>0.51310965348597004</v>
      </c>
      <c r="K1287" s="1">
        <f t="shared" si="826"/>
        <v>0.50454300829944787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0.51624364059373817</v>
      </c>
      <c r="G1288" s="1">
        <f t="shared" si="826"/>
        <v>0.5160276109218157</v>
      </c>
      <c r="H1288" s="1">
        <f t="shared" si="826"/>
        <v>0.51599138718456083</v>
      </c>
      <c r="I1288" s="1">
        <f t="shared" si="826"/>
        <v>0.52027053850688298</v>
      </c>
      <c r="J1288" s="1">
        <f t="shared" si="826"/>
        <v>0.4674837147967647</v>
      </c>
      <c r="K1288" s="1">
        <f t="shared" si="826"/>
        <v>0.46895179880015048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0.45434854826930338</v>
      </c>
      <c r="G1289" s="1">
        <f t="shared" si="826"/>
        <v>0.45098898056843756</v>
      </c>
      <c r="H1289" s="1">
        <f t="shared" si="826"/>
        <v>0.44370525364497759</v>
      </c>
      <c r="I1289" s="1">
        <f t="shared" si="826"/>
        <v>0.4445166884458166</v>
      </c>
      <c r="J1289" s="1">
        <f t="shared" si="826"/>
        <v>0.4348369001029237</v>
      </c>
      <c r="K1289" s="1">
        <f t="shared" si="826"/>
        <v>0.47329901763586835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0.51837627625535188</v>
      </c>
      <c r="H1290" s="1">
        <f t="shared" si="826"/>
        <v>0.54996505417549424</v>
      </c>
      <c r="I1290" s="1">
        <f t="shared" si="826"/>
        <v>0.58534096823915627</v>
      </c>
      <c r="J1290" s="1">
        <f t="shared" si="826"/>
        <v>0.6511881553963802</v>
      </c>
      <c r="K1290" s="1">
        <f t="shared" si="826"/>
        <v>0.72771923929106952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0.41733711223535047</v>
      </c>
      <c r="H1291" s="1">
        <f t="shared" si="826"/>
        <v>0.44357697495416293</v>
      </c>
      <c r="I1291" s="1">
        <f t="shared" si="826"/>
        <v>0.46827984120442123</v>
      </c>
      <c r="J1291" s="1">
        <f t="shared" si="826"/>
        <v>0.54804200759788613</v>
      </c>
      <c r="K1291" s="1">
        <f t="shared" si="826"/>
        <v>0.59263184981742123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0.38796990995538699</v>
      </c>
      <c r="H1292" s="1">
        <f t="shared" si="826"/>
        <v>0.41242753057794396</v>
      </c>
      <c r="I1292" s="1">
        <f t="shared" si="826"/>
        <v>0.43450378485528718</v>
      </c>
      <c r="J1292" s="1">
        <f t="shared" si="826"/>
        <v>0.51367824522902528</v>
      </c>
      <c r="K1292" s="1">
        <f t="shared" si="826"/>
        <v>0.55060255383313461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0.3933245874771143</v>
      </c>
      <c r="H1293" s="1">
        <f t="shared" si="826"/>
        <v>0.41780921920865816</v>
      </c>
      <c r="I1293" s="1">
        <f t="shared" si="826"/>
        <v>0.44196587043480479</v>
      </c>
      <c r="J1293" s="1">
        <f t="shared" si="826"/>
        <v>0.53394928876696079</v>
      </c>
      <c r="K1293" s="1">
        <f t="shared" si="826"/>
        <v>0.56315692487652358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0.41824117647058806</v>
      </c>
      <c r="G1295" s="1">
        <f t="shared" si="827"/>
        <v>1.3234999156421172</v>
      </c>
      <c r="H1295" s="1">
        <f t="shared" si="827"/>
        <v>1.370762054859757</v>
      </c>
      <c r="I1295" s="1">
        <f t="shared" si="827"/>
        <v>1.1944264756117671</v>
      </c>
      <c r="J1295" s="1">
        <f t="shared" si="827"/>
        <v>0.92693339506867289</v>
      </c>
      <c r="K1295" s="1">
        <f t="shared" si="827"/>
        <v>0.92604939833981625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1.1715068050273576</v>
      </c>
      <c r="G1296" s="1">
        <f t="shared" si="827"/>
        <v>2.6814146100231397</v>
      </c>
      <c r="H1296" s="1">
        <f t="shared" si="827"/>
        <v>2.2441408001430094</v>
      </c>
      <c r="I1296" s="1">
        <f t="shared" si="827"/>
        <v>2.2282135088632002</v>
      </c>
      <c r="J1296" s="1">
        <f t="shared" si="827"/>
        <v>1.9376885324537556</v>
      </c>
      <c r="K1296" s="1">
        <f t="shared" si="827"/>
        <v>0.7826838003257055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0.8968303476379168</v>
      </c>
      <c r="G1297" s="1">
        <f t="shared" si="827"/>
        <v>1.1862630451965601</v>
      </c>
      <c r="H1297" s="1">
        <f t="shared" si="827"/>
        <v>1.1816173770470577</v>
      </c>
      <c r="I1297" s="1">
        <f t="shared" si="827"/>
        <v>1.2555229355827502</v>
      </c>
      <c r="J1297" s="1">
        <f t="shared" si="827"/>
        <v>0.71616889386832661</v>
      </c>
      <c r="K1297" s="1">
        <f t="shared" si="827"/>
        <v>0.70750400308138084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1.3450888042605706</v>
      </c>
      <c r="G1298" s="1">
        <f t="shared" si="827"/>
        <v>1.6256501405458774</v>
      </c>
      <c r="H1298" s="1">
        <f t="shared" si="827"/>
        <v>1.6298216914432777</v>
      </c>
      <c r="I1298" s="1">
        <f t="shared" si="827"/>
        <v>1.6469138087779569</v>
      </c>
      <c r="J1298" s="1">
        <f t="shared" si="827"/>
        <v>0.70589288482751267</v>
      </c>
      <c r="K1298" s="1">
        <f t="shared" si="827"/>
        <v>0.69855071977017569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0.33901850024086033</v>
      </c>
      <c r="G1299" s="1">
        <f t="shared" si="827"/>
        <v>0.35391427166601069</v>
      </c>
      <c r="H1299" s="1">
        <f t="shared" si="827"/>
        <v>0.37625792880373687</v>
      </c>
      <c r="I1299" s="1">
        <f t="shared" si="827"/>
        <v>0.41349735736661453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0.74997552858056682</v>
      </c>
      <c r="G1300" s="1">
        <f t="shared" si="827"/>
        <v>0.76452502536362388</v>
      </c>
      <c r="H1300" s="1">
        <f t="shared" si="827"/>
        <v>0.76663519269635083</v>
      </c>
      <c r="I1300" s="1">
        <f t="shared" si="827"/>
        <v>0.78715116103538174</v>
      </c>
      <c r="J1300" s="1">
        <f t="shared" si="827"/>
        <v>0.65482601231648896</v>
      </c>
      <c r="K1300" s="1">
        <f t="shared" si="827"/>
        <v>0.65127760809627488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0.69649405522448549</v>
      </c>
      <c r="G1301" s="1">
        <f t="shared" si="827"/>
        <v>0.70381894443802628</v>
      </c>
      <c r="H1301" s="1">
        <f t="shared" si="827"/>
        <v>0.71187130185987546</v>
      </c>
      <c r="I1301" s="1">
        <f t="shared" si="827"/>
        <v>0.76303964801709978</v>
      </c>
      <c r="J1301" s="1">
        <f t="shared" si="827"/>
        <v>0.52724803683488797</v>
      </c>
      <c r="K1301" s="1">
        <f t="shared" si="827"/>
        <v>0.52262562375013422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0.52794092042981955</v>
      </c>
      <c r="G1302" s="1">
        <f t="shared" si="827"/>
        <v>0.5324171847498852</v>
      </c>
      <c r="H1302" s="1">
        <f t="shared" si="827"/>
        <v>0.53195177942561866</v>
      </c>
      <c r="I1302" s="1">
        <f t="shared" si="827"/>
        <v>0.54121721285755053</v>
      </c>
      <c r="J1302" s="1">
        <f t="shared" si="827"/>
        <v>0.48272805891688392</v>
      </c>
      <c r="K1302" s="1">
        <f t="shared" si="827"/>
        <v>0.48577678811134384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0.4660027400287497</v>
      </c>
      <c r="G1303" s="1">
        <f t="shared" si="827"/>
        <v>0.45575138637239687</v>
      </c>
      <c r="H1303" s="1">
        <f t="shared" si="827"/>
        <v>0.45678809396604053</v>
      </c>
      <c r="I1303" s="1">
        <f t="shared" si="827"/>
        <v>0.46324860437108373</v>
      </c>
      <c r="J1303" s="1">
        <f t="shared" si="827"/>
        <v>0.44819953540842672</v>
      </c>
      <c r="K1303" s="1">
        <f t="shared" si="827"/>
        <v>0.4590518284102586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0.56203544748554612</v>
      </c>
      <c r="H1304" s="1">
        <f t="shared" si="827"/>
        <v>0.58957150883865139</v>
      </c>
      <c r="I1304" s="1">
        <f t="shared" si="827"/>
        <v>0.621424544584538</v>
      </c>
      <c r="J1304" s="1">
        <f t="shared" si="827"/>
        <v>0.69678467821254952</v>
      </c>
      <c r="K1304" s="1">
        <f t="shared" si="827"/>
        <v>0.75345118582418968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0.45210145766281429</v>
      </c>
      <c r="H1305" s="1">
        <f t="shared" si="827"/>
        <v>0.47529121445378991</v>
      </c>
      <c r="I1305" s="1">
        <f t="shared" si="827"/>
        <v>0.49825274773475192</v>
      </c>
      <c r="J1305" s="1">
        <f t="shared" si="827"/>
        <v>0.57598193277700271</v>
      </c>
      <c r="K1305" s="1">
        <f t="shared" si="827"/>
        <v>0.61256359865334009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0.42028149632876882</v>
      </c>
      <c r="H1306" s="1">
        <f t="shared" si="827"/>
        <v>0.44182689068879255</v>
      </c>
      <c r="I1306" s="1">
        <f t="shared" si="827"/>
        <v>0.46218439699569114</v>
      </c>
      <c r="J1306" s="1">
        <f t="shared" si="827"/>
        <v>0.53880036660449737</v>
      </c>
      <c r="K1306" s="1">
        <f t="shared" si="827"/>
        <v>0.56945341203406308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0.39943403925494819</v>
      </c>
      <c r="H1307" s="1">
        <f t="shared" si="827"/>
        <v>0.417776055112557</v>
      </c>
      <c r="I1307" s="1">
        <f t="shared" si="827"/>
        <v>0.43657569918044087</v>
      </c>
      <c r="J1307" s="1">
        <f t="shared" si="827"/>
        <v>0.51327104017414149</v>
      </c>
      <c r="K1307" s="1">
        <f t="shared" si="827"/>
        <v>0.53855301157624569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0.61533720776144563</v>
      </c>
      <c r="G1309" s="1">
        <f t="shared" si="828"/>
        <v>7.0995827648353069</v>
      </c>
      <c r="H1309" s="1">
        <f t="shared" si="828"/>
        <v>1.3405160387577848</v>
      </c>
      <c r="I1309" s="1">
        <f t="shared" si="828"/>
        <v>0.69446287771866999</v>
      </c>
      <c r="J1309" s="1">
        <f t="shared" si="828"/>
        <v>7.6667248075018145E-4</v>
      </c>
      <c r="K1309" s="1">
        <f t="shared" si="828"/>
        <v>4.2712122563826635E-4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0.63139712969634321</v>
      </c>
      <c r="G1310" s="1">
        <f t="shared" si="828"/>
        <v>17.333216019226459</v>
      </c>
      <c r="H1310" s="1">
        <f t="shared" si="828"/>
        <v>3.7705331539543821E-2</v>
      </c>
      <c r="I1310" s="1">
        <f t="shared" si="828"/>
        <v>6.7993014799509234E-3</v>
      </c>
      <c r="J1310" s="1">
        <f t="shared" si="828"/>
        <v>2.4345764959866767E-5</v>
      </c>
      <c r="K1310" s="1">
        <f t="shared" si="828"/>
        <v>8.640094444672137E-6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0.4678061213389787</v>
      </c>
      <c r="G1311" s="1">
        <f t="shared" si="828"/>
        <v>2.9295913676080174E-3</v>
      </c>
      <c r="H1311" s="1">
        <f t="shared" si="828"/>
        <v>1.0860988833902997E-2</v>
      </c>
      <c r="I1311" s="1">
        <f t="shared" si="828"/>
        <v>1.4279988299310336E-2</v>
      </c>
      <c r="J1311" s="1">
        <f t="shared" si="828"/>
        <v>0.14635613241334111</v>
      </c>
      <c r="K1311" s="1">
        <f t="shared" si="828"/>
        <v>4.4345123165925975E-2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0.68268826688164153</v>
      </c>
      <c r="G1312" s="1">
        <f t="shared" si="828"/>
        <v>0.27524738385234521</v>
      </c>
      <c r="H1312" s="1">
        <f t="shared" si="828"/>
        <v>0.30604864745674448</v>
      </c>
      <c r="I1312" s="1">
        <f t="shared" si="828"/>
        <v>0.3769710479569594</v>
      </c>
      <c r="J1312" s="1">
        <f t="shared" si="828"/>
        <v>0.45046116872958114</v>
      </c>
      <c r="K1312" s="1">
        <f t="shared" si="828"/>
        <v>0.46878766339917172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0.75546124215417554</v>
      </c>
      <c r="G1313" s="3">
        <f t="shared" ref="G1313:K1313" si="831">G1314+G1320+G1325+G1339</f>
        <v>1.2653573627631352</v>
      </c>
      <c r="H1313" s="3">
        <f t="shared" si="831"/>
        <v>2.3283893347577123</v>
      </c>
      <c r="I1313" s="3">
        <f t="shared" si="831"/>
        <v>3.7700297651196424</v>
      </c>
      <c r="J1313" s="3">
        <f t="shared" si="831"/>
        <v>2.5769234967409527</v>
      </c>
      <c r="K1313" s="3">
        <f t="shared" si="831"/>
        <v>1.2155716375023187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5.8058442603849897E-3</v>
      </c>
      <c r="G1314" s="1">
        <f t="shared" ref="G1314:K1314" si="832">SUM(G1315:G1319)</f>
        <v>1.2260863571028149E-2</v>
      </c>
      <c r="H1314" s="1">
        <f t="shared" si="832"/>
        <v>9.6661891145933716E-3</v>
      </c>
      <c r="I1314" s="1">
        <f t="shared" si="832"/>
        <v>5.2577935264335622E-2</v>
      </c>
      <c r="J1314" s="1">
        <f t="shared" si="832"/>
        <v>0.52710312701101592</v>
      </c>
      <c r="K1314" s="1">
        <f t="shared" si="832"/>
        <v>1.0745313164290557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4.7621005290003144E-4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4.755720540994478E-4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4.6639008175380735E-4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3.0117576232470865E-6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5.6927043754907627E-4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5.3737356961728122E-3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5.0893787842949526E-2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0.1050903470350929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0.20501609365453891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1.4124014401904364E-3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2.2954600570652861E-3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2.4502765659439162E-3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1.1583348182110809E-3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0.1117552360830342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0.12023063349368461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3.7785772600571091E-3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8.8994145791231327E-3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1.2620281223803551E-3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4.9331505526663212E-4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0.31021103406974493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0.74926622255892616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1.3564374961416668E-4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2.1146443191205191E-5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1.1375864834248239E-4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3.2497547908384377E-5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4.650982314396755E-5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1.8366721905918463E-5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5.8330725917379571E-5</v>
      </c>
      <c r="J1320" s="1">
        <f t="shared" si="835"/>
        <v>9.1069570342671696E-5</v>
      </c>
      <c r="K1320" s="1">
        <f t="shared" si="835"/>
        <v>1.0066152989559559E-3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2.9548960321883242E-5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2.3712455582149235E-5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7.2897794736199897E-4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1.8961561364322479E-5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3.0357864413675565E-5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1.1417807806088769E-4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9.8202042311738554E-6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3.6999250346846893E-5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1.6345927353306918E-4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0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0.74933878846481339</v>
      </c>
      <c r="G1325" s="1">
        <f t="shared" ref="G1325:K1325" si="836">SUM(G1330:G1338)</f>
        <v>1.2525717243871888</v>
      </c>
      <c r="H1325" s="1">
        <f t="shared" si="836"/>
        <v>2.1713707407538192</v>
      </c>
      <c r="I1325" s="1">
        <f t="shared" si="836"/>
        <v>3.6097427522870196</v>
      </c>
      <c r="J1325" s="1">
        <f t="shared" si="836"/>
        <v>1.8170196710232784</v>
      </c>
      <c r="K1325" s="1">
        <f t="shared" si="836"/>
        <v>0.10899489830249877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0.73072891213165647</v>
      </c>
      <c r="G1326" s="1">
        <f t="shared" ref="G1326:K1326" si="837">G1325-G1327</f>
        <v>1.2192590556912437</v>
      </c>
      <c r="H1326" s="1">
        <f t="shared" si="837"/>
        <v>2.1002804964938449</v>
      </c>
      <c r="I1326" s="1">
        <f t="shared" si="837"/>
        <v>3.4421411486746738</v>
      </c>
      <c r="J1326" s="1">
        <f t="shared" si="837"/>
        <v>1.5509607758242721</v>
      </c>
      <c r="K1326" s="1">
        <f t="shared" si="837"/>
        <v>-1.1833224488809968E-2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1.8609876333156972E-2</v>
      </c>
      <c r="G1327" s="1">
        <f t="shared" ref="G1327" si="838">SUM(G1328:G1329)</f>
        <v>3.3312668695944965E-2</v>
      </c>
      <c r="H1327" s="1">
        <f t="shared" ref="H1327" si="839">SUM(H1328:H1329)</f>
        <v>7.1090244259974525E-2</v>
      </c>
      <c r="I1327" s="1">
        <f t="shared" ref="I1327" si="840">SUM(I1328:I1329)</f>
        <v>0.16760160361234586</v>
      </c>
      <c r="J1327" s="1">
        <f t="shared" ref="J1327" si="841">SUM(J1328:J1329)</f>
        <v>0.26605889519900644</v>
      </c>
      <c r="K1327" s="1">
        <f t="shared" ref="K1327" si="842">SUM(K1328:K1329)</f>
        <v>0.12082812279130874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1.8609876333156972E-2</v>
      </c>
      <c r="G1328" s="1">
        <f>[1]Transport!C$26/SUM([1]Transport!C$22,[1]Transport!C$26)*G1325*(G$33+G$580)/(G$33+G$580+G$36)</f>
        <v>3.3312668695944965E-2</v>
      </c>
      <c r="H1328" s="1">
        <f>[1]Transport!D$26/SUM([1]Transport!D$22,[1]Transport!D$26)*H1325*(H$33+H$580)/(H$33+H$580+H$36)</f>
        <v>7.1090244259974525E-2</v>
      </c>
      <c r="I1328" s="1">
        <f>[1]Transport!E$26/SUM([1]Transport!E$22,[1]Transport!E$26)*I1325*(I$33+I$580)/(I$33+I$580+I$36)</f>
        <v>0.16760160361234586</v>
      </c>
      <c r="J1328" s="1">
        <f>[1]Transport!F$26/SUM([1]Transport!F$22,[1]Transport!F$26)*J1325*(J$33+J$580)/(J$33+J$580+J$36)</f>
        <v>0.12847825384259307</v>
      </c>
      <c r="K1328" s="1">
        <f>[1]Transport!G$26/SUM([1]Transport!G$22,[1]Transport!G$26)*K1325*(K$33+K$580)/(K$33+K$580+K$36)</f>
        <v>1.2159455482227402E-2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0.13758064135641337</v>
      </c>
      <c r="K1329" s="1">
        <f>(K$36+K$716)/([1]Transport!G$22+[1]Transport!G$26)*K1325</f>
        <v>0.10866866730908134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0.21484002000904409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0.21341579912565095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9.6475889363697141E-4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1.0394033328554543E-3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7.0121664082429813E-2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4.215107732731805E-3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4.3715954230302218E-3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4.2619040712572852E-3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6.8964486215575748E-4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2.5543037579900217E-4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0.12807264495066295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0.12817608306249495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7.647412214481801E-2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0.21446956914677118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3.7923313154738306E-2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0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0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1.7339969672598526E-2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1.7318197437165003E-2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1.7250235112102649E-2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2.9280791523844597E-4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6.5511044025985579E-4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0.16279544433573276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0.61870319835829868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0.44384975079422923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2.4138894983429408E-4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0.11091647944683715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0.13213659088186214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0.24079679215586666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0.4044106923006161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4.0050929255691647E-2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1.7640789196094728E-4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0.61766074402293814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0.75533405293546285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1.404564791538941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2.5049280765183926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1.1169203736315751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2.7669384773640538E-4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3.1287874072011431E-3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0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0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3.1660942897720844E-4</v>
      </c>
      <c r="G1339" s="1">
        <f t="shared" ref="G1339:K1339" si="843">SUM(G1344:G1348)</f>
        <v>5.2477480491820879E-4</v>
      </c>
      <c r="H1339" s="1">
        <f t="shared" si="843"/>
        <v>0.14735240488929974</v>
      </c>
      <c r="I1339" s="1">
        <f t="shared" si="843"/>
        <v>0.10765074684236987</v>
      </c>
      <c r="J1339" s="1">
        <f t="shared" si="843"/>
        <v>0.2327096291363156</v>
      </c>
      <c r="K1339" s="1">
        <f t="shared" si="843"/>
        <v>3.1038807471808275E-2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2.9288234912432521E-4</v>
      </c>
      <c r="G1340" s="1">
        <f t="shared" ref="G1340:K1340" si="844">G1339-G1341</f>
        <v>4.4532903734518088E-4</v>
      </c>
      <c r="H1340" s="1">
        <f t="shared" si="844"/>
        <v>0.14731966876504052</v>
      </c>
      <c r="I1340" s="1">
        <f t="shared" si="844"/>
        <v>0.10764897163206588</v>
      </c>
      <c r="J1340" s="1">
        <f t="shared" si="844"/>
        <v>-0.34749158408486019</v>
      </c>
      <c r="K1340" s="1">
        <f t="shared" si="844"/>
        <v>-6.4679987195438632E-2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2.3727079852883208E-5</v>
      </c>
      <c r="G1341" s="1">
        <f t="shared" ref="G1341" si="845">SUM(G1342:G1343)</f>
        <v>7.944576757302792E-5</v>
      </c>
      <c r="H1341" s="1">
        <f t="shared" ref="H1341" si="846">SUM(H1342:H1343)</f>
        <v>3.2736124259214971E-5</v>
      </c>
      <c r="I1341" s="1">
        <f t="shared" ref="I1341" si="847">SUM(I1342:I1343)</f>
        <v>1.7752103039899375E-6</v>
      </c>
      <c r="J1341" s="1">
        <f t="shared" ref="J1341" si="848">SUM(J1342:J1343)</f>
        <v>0.58020121322117579</v>
      </c>
      <c r="K1341" s="1">
        <f t="shared" ref="K1341" si="849">SUM(K1342:K1343)</f>
        <v>9.5718794667246906E-2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2.3727079852883208E-5</v>
      </c>
      <c r="G1342" s="1">
        <f>[1]Transport!C$27/SUM([1]Transport!C$24,[1]Transport!C$27)*G1339*(G$45+G$612)/(G$45+G$612+G$47)</f>
        <v>7.944576757302792E-5</v>
      </c>
      <c r="H1342" s="1">
        <f>[1]Transport!D$27/SUM([1]Transport!D$24,[1]Transport!D$27)*H1339*(H$45+H$612)/(H$45+H$612+H$47)</f>
        <v>3.2736124259214971E-5</v>
      </c>
      <c r="I1342" s="1">
        <f>[1]Transport!E$27/SUM([1]Transport!E$24,[1]Transport!E$27)*I1339*(I$45+I$612)/(I$45+I$612+I$47)</f>
        <v>1.7752103039899375E-6</v>
      </c>
      <c r="J1342" s="1">
        <f>[1]Transport!F$27/SUM([1]Transport!F$24,[1]Transport!F$27)*J1339*(J$45+J$612)/(J$45+J$612+J$47)</f>
        <v>1.5946138770855399E-5</v>
      </c>
      <c r="K1342" s="1">
        <f>[1]Transport!G$27/SUM([1]Transport!G$24,[1]Transport!G$27)*K1339*(K$45+K$612)/(K$45+K$612+K$47)</f>
        <v>2.0606513447407029E-6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0.58018526708240492</v>
      </c>
      <c r="K1343" s="1">
        <f>(K$47+K$714)/([1]Transport!G$24+[1]Transport!G$27)*K1339</f>
        <v>9.5716734015902166E-2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3.1660942897720844E-4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3.1705169429985361E-4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3.1591319080928967E-4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6.5234209148218512E-5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4.1728442056327301E-2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4.0251638240943079E-4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5.698619418135428E-4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2.5442768194682713E-3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7.5465836060384034E-5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7.7571921864454953E-4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1.1195185261202302E-3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6.7242495061325155E-4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3.0440931012854877E-4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6.7023065409752659E-5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0.1045323304235186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0.10612871193384021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0.23146734224388879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2.8190121342211456E-2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0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0.29538419820145151</v>
      </c>
      <c r="G1349" s="3">
        <f t="shared" ref="G1349:K1349" si="850">SUM(G1350:G1372)</f>
        <v>0.30246140366663848</v>
      </c>
      <c r="H1349" s="3">
        <f t="shared" si="850"/>
        <v>0.31307688498041597</v>
      </c>
      <c r="I1349" s="3">
        <f t="shared" si="850"/>
        <v>0.33075779980069697</v>
      </c>
      <c r="J1349" s="3">
        <f t="shared" si="850"/>
        <v>0.35544405574504645</v>
      </c>
      <c r="K1349" s="3">
        <f t="shared" si="850"/>
        <v>0.37214421702241335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1.995607854653963E-3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1.6044615659620159E-3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1.0020253368095784E-3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1.1405321832280879E-6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2.2334249216249234E-4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2.2079479889477657E-3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2.2765291734232751E-2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4.9639436711259366E-2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0.11021120930865383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3.8866562400505423E-4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6.3635816519371576E-4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6.8340685279443295E-4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3.6750118376611821E-4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3.9366116479442707E-2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4.559978976845263E-2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6.913678196614312E-4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1.6410233536783467E-3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2.3466470568422318E-4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9.9139818658763068E-5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7.4155094925654252E-2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0.19397066259844722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1.6546788524555272E-5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2.6736355520815001E-6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1.4538610078388787E-5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4.6868948000983318E-6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7.3541169090782945E-6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3.1378772215911764E-6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6.9263283571660154E-6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6.1278156147298799E-6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2.2104102864857353E-4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3.2064287441906349E-6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5.679688245068589E-6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2.4839187815009602E-5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1.1107475035495032E-6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4.69766715437659E-6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2.3868031382475062E-5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0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3.4914446492893859E-2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3.4684965991730335E-2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1.7071489336659181E-4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2.0548629937870702E-4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1.5766596849925634E-2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4.910344835264024E-4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5.1023024608484746E-4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5.0437850267706251E-4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9.7370805226619592E-5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3.8051918655882138E-5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1.0019869442943186E-2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1.0028416115799414E-2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5.9884384627751268E-3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2.0659494825073739E-2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3.7449339328470208E-3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0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0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0.24221649996234926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0.19378364214796145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0.12111338806969121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3.6284513089652153E-5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8.2830583880616956E-5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2.2037712736841193E-2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8.9574558795435147E-2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7.1038520240307948E-2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3.9594344874017725E-5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9.7014038860302482E-3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1.1590572524908919E-2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2.1931531931175668E-2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3.9660264832639604E-2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4.1269819167319508E-3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1.9967390190502623E-5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3.5793148571949672E-2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4.3906253083044099E-2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8.4848017611233187E-2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0.16514955003917564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8.0055577614224993E-2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2.0953963117360211E-5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1.2091662429924342E-4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0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0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4.4226160247052499E-3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3.5468560601925269E-3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2.2159633212220395E-3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7.8435995107348831E-6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5.2906790889654847E-3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5.2513311562448723E-5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8.4244086427775772E-5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4.2487169857371863E-4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6.4144508864935476E-6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6.8964336384406264E-5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1.0231386166232313E-4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6.9398160350751085E-5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3.3386759634945531E-5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3.7815843415302877E-6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6.2044320369738209E-3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6.307203965340338E-3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1.592247439304437E-2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2.0013123639729727E-3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0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4.1906042144660303</v>
      </c>
      <c r="G1374" s="1">
        <f t="shared" ref="G1374:K1374" si="856">IFERROR(G1350/G1315,"-")</f>
        <v>3.3737507326839347</v>
      </c>
      <c r="H1374" s="1">
        <f t="shared" si="856"/>
        <v>2.1484705100107941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0.37869321701871822</v>
      </c>
      <c r="G1375" s="1">
        <f t="shared" si="857"/>
        <v>0.39233109157058271</v>
      </c>
      <c r="H1375" s="1">
        <f t="shared" si="857"/>
        <v>0.41087766756379024</v>
      </c>
      <c r="I1375" s="1">
        <f t="shared" si="857"/>
        <v>0.44730983287160653</v>
      </c>
      <c r="J1375" s="1">
        <f t="shared" si="857"/>
        <v>0.47235010742407418</v>
      </c>
      <c r="K1375" s="1">
        <f t="shared" si="857"/>
        <v>0.53757345262057599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0.27518070496490699</v>
      </c>
      <c r="G1376" s="1">
        <f t="shared" si="858"/>
        <v>0.27722467364877212</v>
      </c>
      <c r="H1376" s="1">
        <f t="shared" si="858"/>
        <v>0.27891008806639145</v>
      </c>
      <c r="I1376" s="1">
        <f t="shared" si="858"/>
        <v>0.31726680229960008</v>
      </c>
      <c r="J1376" s="1">
        <f t="shared" si="858"/>
        <v>0.35225299376750152</v>
      </c>
      <c r="K1376" s="1">
        <f t="shared" si="858"/>
        <v>0.37926931301453937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0.18297040713439902</v>
      </c>
      <c r="G1377" s="1">
        <f t="shared" si="859"/>
        <v>0.18439677566297155</v>
      </c>
      <c r="H1377" s="1">
        <f t="shared" si="859"/>
        <v>0.18594253291409538</v>
      </c>
      <c r="I1377" s="1">
        <f t="shared" si="859"/>
        <v>0.20096653771326509</v>
      </c>
      <c r="J1377" s="1">
        <f t="shared" si="859"/>
        <v>0.23904725100455942</v>
      </c>
      <c r="K1377" s="1">
        <f t="shared" si="859"/>
        <v>0.25888083134989093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0.12198710645807095</v>
      </c>
      <c r="G1378" s="1">
        <f t="shared" si="860"/>
        <v>0.12643429100140421</v>
      </c>
      <c r="H1378" s="1">
        <f t="shared" si="860"/>
        <v>0.12780224000744778</v>
      </c>
      <c r="I1378" s="1">
        <f t="shared" si="860"/>
        <v>0.14422302917473695</v>
      </c>
      <c r="J1378" s="1">
        <f t="shared" si="860"/>
        <v>0.15811964896779324</v>
      </c>
      <c r="K1378" s="1">
        <f t="shared" si="860"/>
        <v>0.17084579587280799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0.23440176174444097</v>
      </c>
      <c r="J1379" s="1">
        <f t="shared" si="861"/>
        <v>0.25842180678001592</v>
      </c>
      <c r="K1379" s="1">
        <f t="shared" si="861"/>
        <v>0.30322046016408233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0.16910151451049585</v>
      </c>
      <c r="J1380" s="1">
        <f t="shared" si="862"/>
        <v>0.18709116582357524</v>
      </c>
      <c r="K1380" s="1">
        <f t="shared" si="862"/>
        <v>0.21754778357508892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0.11310839137372301</v>
      </c>
      <c r="J1381" s="1">
        <f t="shared" si="863"/>
        <v>0.12696654960137399</v>
      </c>
      <c r="K1381" s="1">
        <f t="shared" si="863"/>
        <v>0.14601821522011327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 t="str">
        <f t="shared" si="864"/>
        <v>-</v>
      </c>
      <c r="K1382" s="1" t="str">
        <f t="shared" si="864"/>
        <v>-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0.16251369968883855</v>
      </c>
      <c r="H1383" s="1">
        <f t="shared" si="865"/>
        <v>0.16252295347313611</v>
      </c>
      <c r="I1383" s="1">
        <f t="shared" si="865"/>
        <v>0.1769508366209786</v>
      </c>
      <c r="J1383" s="1">
        <f t="shared" si="865"/>
        <v>0.19769640223703533</v>
      </c>
      <c r="K1383" s="1">
        <f t="shared" si="865"/>
        <v>0.22484630187029783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0.11649393435744136</v>
      </c>
      <c r="H1384" s="1">
        <f t="shared" si="866"/>
        <v>0.1167148824881822</v>
      </c>
      <c r="I1384" s="1">
        <f t="shared" si="866"/>
        <v>0.11834581310232731</v>
      </c>
      <c r="J1384" s="1">
        <f t="shared" si="866"/>
        <v>0.14118977834801621</v>
      </c>
      <c r="K1384" s="1">
        <f t="shared" si="866"/>
        <v>0.14897178355101018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7.8235828164578872E-2</v>
      </c>
      <c r="H1385" s="1">
        <f t="shared" si="867"/>
        <v>7.8239370998018781E-2</v>
      </c>
      <c r="I1385" s="1">
        <f t="shared" si="867"/>
        <v>7.8306730366056398E-2</v>
      </c>
      <c r="J1385" s="1">
        <f t="shared" si="867"/>
        <v>9.6328327171373754E-2</v>
      </c>
      <c r="K1385" s="1">
        <f t="shared" si="867"/>
        <v>9.8750178223262972E-2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 t="str">
        <f t="shared" si="868"/>
        <v>-</v>
      </c>
      <c r="I1386" s="1" t="str">
        <f t="shared" si="868"/>
        <v>-</v>
      </c>
      <c r="J1386" s="1" t="str">
        <f t="shared" si="868"/>
        <v>-</v>
      </c>
      <c r="K1386" s="1" t="str">
        <f t="shared" si="868"/>
        <v>-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13.968680714886814</v>
      </c>
      <c r="G1387" s="1">
        <f t="shared" ref="G1387:K1387" si="869">IFERROR(G1363/G1334,"-")</f>
        <v>11.189596541502643</v>
      </c>
      <c r="H1387" s="1">
        <f t="shared" si="869"/>
        <v>7.0209702814264183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0.12391916748597498</v>
      </c>
      <c r="G1388" s="1">
        <f t="shared" si="870"/>
        <v>0.12643758790924078</v>
      </c>
      <c r="H1388" s="1">
        <f t="shared" si="870"/>
        <v>0.1353705739541019</v>
      </c>
      <c r="I1388" s="1">
        <f t="shared" si="870"/>
        <v>0.1447779145689197</v>
      </c>
      <c r="J1388" s="1">
        <f t="shared" si="870"/>
        <v>0.16005082826607631</v>
      </c>
      <c r="K1388" s="1">
        <f t="shared" si="870"/>
        <v>0.16402716404871887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8.7465847585616721E-2</v>
      </c>
      <c r="G1389" s="1">
        <f t="shared" si="871"/>
        <v>8.7716600281231488E-2</v>
      </c>
      <c r="H1389" s="1">
        <f t="shared" si="871"/>
        <v>9.1079003730994423E-2</v>
      </c>
      <c r="I1389" s="1">
        <f t="shared" si="871"/>
        <v>9.8069278552008213E-2</v>
      </c>
      <c r="J1389" s="1">
        <f t="shared" si="871"/>
        <v>0.1030433498904514</v>
      </c>
      <c r="K1389" s="1">
        <f t="shared" si="871"/>
        <v>0.11318875798891669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5.794952798654858E-2</v>
      </c>
      <c r="G1390" s="1">
        <f t="shared" si="872"/>
        <v>5.8128258500210278E-2</v>
      </c>
      <c r="H1390" s="1">
        <f t="shared" si="872"/>
        <v>6.0408760152863915E-2</v>
      </c>
      <c r="I1390" s="1">
        <f t="shared" si="872"/>
        <v>6.5929857063488029E-2</v>
      </c>
      <c r="J1390" s="1">
        <f t="shared" si="872"/>
        <v>7.1675277400420984E-2</v>
      </c>
      <c r="K1390" s="1">
        <f t="shared" si="872"/>
        <v>7.5729776027843504E-2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3.8646481387947476E-2</v>
      </c>
      <c r="G1391" s="1" t="str">
        <f t="shared" si="873"/>
        <v>-</v>
      </c>
      <c r="H1391" s="1" t="str">
        <f t="shared" si="873"/>
        <v>-</v>
      </c>
      <c r="I1391" s="1" t="str">
        <f t="shared" si="873"/>
        <v>-</v>
      </c>
      <c r="J1391" s="1" t="str">
        <f t="shared" si="873"/>
        <v>-</v>
      </c>
      <c r="K1391" s="1" t="str">
        <f t="shared" si="873"/>
        <v>-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13.968680714886789</v>
      </c>
      <c r="G1392" s="1">
        <f t="shared" ref="G1392:K1392" si="874">IFERROR(G1368/G1344,"-")</f>
        <v>11.186996076539069</v>
      </c>
      <c r="H1392" s="1">
        <f t="shared" si="874"/>
        <v>7.0144691190174813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0.1202375197484721</v>
      </c>
      <c r="H1393" s="1">
        <f t="shared" si="875"/>
        <v>0.12678832058536574</v>
      </c>
      <c r="I1393" s="1">
        <f t="shared" si="875"/>
        <v>0.13046254477422323</v>
      </c>
      <c r="J1393" s="1">
        <f t="shared" si="875"/>
        <v>0.14783244896066458</v>
      </c>
      <c r="K1393" s="1">
        <f t="shared" si="875"/>
        <v>0.16699114472241766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8.4998076233608819E-2</v>
      </c>
      <c r="H1394" s="1">
        <f t="shared" si="876"/>
        <v>8.8903735690487179E-2</v>
      </c>
      <c r="I1394" s="1">
        <f t="shared" si="876"/>
        <v>9.1390950015716996E-2</v>
      </c>
      <c r="J1394" s="1">
        <f t="shared" si="876"/>
        <v>0.10320580800498251</v>
      </c>
      <c r="K1394" s="1">
        <f t="shared" si="876"/>
        <v>0.10967719620942823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5.642213346123709E-2</v>
      </c>
      <c r="H1395" s="1">
        <f t="shared" si="877"/>
        <v>5.9354192256464738E-2</v>
      </c>
      <c r="I1395" s="1">
        <f t="shared" si="877"/>
        <v>5.9429760810365793E-2</v>
      </c>
      <c r="J1395" s="1">
        <f t="shared" si="877"/>
        <v>6.8789291131478206E-2</v>
      </c>
      <c r="K1395" s="1">
        <f t="shared" si="877"/>
        <v>7.0993393028650723E-2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 t="str">
        <f t="shared" si="878"/>
        <v>-</v>
      </c>
      <c r="I1396" s="1" t="str">
        <f t="shared" si="878"/>
        <v>-</v>
      </c>
      <c r="J1396" s="1" t="str">
        <f t="shared" si="878"/>
        <v>-</v>
      </c>
      <c r="K1396" s="1" t="str">
        <f t="shared" si="878"/>
        <v>-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0.8121930832016081</v>
      </c>
      <c r="G1397" s="3">
        <f t="shared" ref="G1397" si="879">G1398+G1404+G1409+G1423</f>
        <v>0.77882469055117176</v>
      </c>
      <c r="H1397" s="3">
        <f t="shared" ref="H1397" si="880">H1398+H1404+H1409+H1423</f>
        <v>0.96527941687335506</v>
      </c>
      <c r="I1397" s="3">
        <f t="shared" ref="I1397" si="881">I1398+I1404+I1409+I1423</f>
        <v>1.172548548633344</v>
      </c>
      <c r="J1397" s="3">
        <f t="shared" ref="J1397" si="882">J1398+J1404+J1409+J1423</f>
        <v>0.74959538153823035</v>
      </c>
      <c r="K1397" s="3">
        <f t="shared" ref="K1397" si="883">K1398+K1404+K1409+K1423</f>
        <v>0.35762166207163404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1.4318555148511486E-3</v>
      </c>
      <c r="G1398" s="1">
        <f t="shared" ref="G1398" si="884">SUM(G1399:G1403)</f>
        <v>2.5062296342101276E-3</v>
      </c>
      <c r="H1398" s="1">
        <f t="shared" ref="H1398" si="885">SUM(H1399:H1403)</f>
        <v>2.4765756647413526E-3</v>
      </c>
      <c r="I1398" s="1">
        <f t="shared" ref="I1398" si="886">SUM(I1399:I1403)</f>
        <v>1.635258685977466E-2</v>
      </c>
      <c r="J1398" s="1">
        <f t="shared" ref="J1398" si="887">SUM(J1399:J1403)</f>
        <v>0.14637615687440705</v>
      </c>
      <c r="K1398" s="1">
        <f t="shared" ref="K1398" si="888">SUM(K1399:K1403)</f>
        <v>0.26143165541576741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4.080354028930083E-4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9.0536014130586644E-4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9.5585698961455268E-4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1.4956771681435091E-2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4.9454717402378931E-2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0.11136962896012692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7.4708212822134287E-4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1.0953129409352446E-3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1.0574642048883458E-3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9.788105207702508E-4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9.5187567181313701E-2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0.14522617204854732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2.7673798373679752E-4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4.9102226586397962E-4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4.1596422182190297E-4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3.9390314085763981E-4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1.6913163429930636E-3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4.8243432723149449E-3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1.4534286105036784E-5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4.7290248416551411E-5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2.3101516711678732E-5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4.2555947721333372E-5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1.1511134778223088E-5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1.870840235724543E-2</v>
      </c>
      <c r="J1404" s="1">
        <f t="shared" ref="J1404" si="894">SUM(J1405:J1408)</f>
        <v>6.5712629618601873E-2</v>
      </c>
      <c r="K1404" s="1">
        <f t="shared" ref="K1404" si="895">SUM(K1405:K1408)</f>
        <v>8.2523784488685872E-2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1.8481815271493545E-2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3.9294484619878785E-2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1.2865295173658068E-2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1.4136335057942138E-4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6.1903310053067814E-3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1.8403701161324464E-3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8.5223735172464213E-5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2.0227813993416305E-2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6.7818119198895355E-2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0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0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0.81062395510708729</v>
      </c>
      <c r="G1409" s="1">
        <f t="shared" ref="G1409:K1409" si="896">SUM(G1414:G1422)</f>
        <v>0.77600703029978868</v>
      </c>
      <c r="H1409" s="1">
        <f t="shared" si="896"/>
        <v>0.93336203524806272</v>
      </c>
      <c r="I1409" s="1">
        <f t="shared" si="896"/>
        <v>1.0956464402235495</v>
      </c>
      <c r="J1409" s="1">
        <f t="shared" si="896"/>
        <v>0.45083781697743158</v>
      </c>
      <c r="K1409" s="1">
        <f t="shared" si="896"/>
        <v>7.0725486493513983E-4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0.7904920577737814</v>
      </c>
      <c r="G1410" s="1">
        <f t="shared" ref="G1410" si="897">G1409-G1411</f>
        <v>0.75536879888932928</v>
      </c>
      <c r="H1410" s="1">
        <f t="shared" ref="H1410" si="898">H1409-H1411</f>
        <v>0.90280394867932856</v>
      </c>
      <c r="I1410" s="1">
        <f t="shared" ref="I1410" si="899">I1409-I1411</f>
        <v>1.0447751973192507</v>
      </c>
      <c r="J1410" s="1">
        <f t="shared" ref="J1410" si="900">J1409-J1411</f>
        <v>0.38482344552519726</v>
      </c>
      <c r="K1410" s="1">
        <f t="shared" ref="K1410" si="901">K1409-K1411</f>
        <v>-7.6784379066562416E-5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2.0131897333305945E-2</v>
      </c>
      <c r="G1411" s="1">
        <f t="shared" ref="G1411" si="902">SUM(G1412:G1413)</f>
        <v>2.0638231410459409E-2</v>
      </c>
      <c r="H1411" s="1">
        <f t="shared" ref="H1411" si="903">SUM(H1412:H1413)</f>
        <v>3.0558086568734207E-2</v>
      </c>
      <c r="I1411" s="1">
        <f t="shared" ref="I1411" si="904">SUM(I1412:I1413)</f>
        <v>5.0871242904298813E-2</v>
      </c>
      <c r="J1411" s="1">
        <f t="shared" ref="J1411" si="905">SUM(J1412:J1413)</f>
        <v>6.6014371452234322E-2</v>
      </c>
      <c r="K1411" s="1">
        <f t="shared" ref="K1411" si="906">SUM(K1412:K1413)</f>
        <v>7.8403924400170224E-4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2.0131897333305945E-2</v>
      </c>
      <c r="G1412" s="1">
        <f>[1]Transport!C$26/SUM([1]Transport!C$22,[1]Transport!C$26)*G1409*(G$33+G$580)/(G$33+G$580+G$36)</f>
        <v>2.0638231410459409E-2</v>
      </c>
      <c r="H1412" s="1">
        <f>[1]Transport!D$26/SUM([1]Transport!D$22,[1]Transport!D$26)*H1409*(H$33+H$580)/(H$33+H$580+H$36)</f>
        <v>3.0558086568734207E-2</v>
      </c>
      <c r="I1412" s="1">
        <f>[1]Transport!E$26/SUM([1]Transport!E$22,[1]Transport!E$26)*I1409*(I$33+I$580)/(I$33+I$580+I$36)</f>
        <v>5.0871242904298813E-2</v>
      </c>
      <c r="J1412" s="1">
        <f>[1]Transport!F$26/SUM([1]Transport!F$22,[1]Transport!F$26)*J1409*(J$33+J$580)/(J$33+J$580+J$36)</f>
        <v>3.1877946295896159E-2</v>
      </c>
      <c r="K1412" s="1">
        <f>[1]Transport!G$26/SUM([1]Transport!G$22,[1]Transport!G$26)*K1409*(K$33+K$580)/(K$33+K$580+K$36)</f>
        <v>7.8901252982502482E-5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3.413642515633817E-2</v>
      </c>
      <c r="K1413" s="1">
        <f>(K$36+K$716)/([1]Transport!G$22+[1]Transport!G$26)*K1409</f>
        <v>7.0513799101919975E-4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0.23785885454917469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0.23790275082326814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1.1277786041151254E-2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8.5517789011988735E-4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1.4961356317703516E-4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1.8862422389992684E-4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3.0687258263749091E-4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8.790910927029166E-3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2.0991649396300484E-3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1.7386313368899308E-4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1.5799908411959318E-4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2.2607370278873983E-4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7.1787413119479754E-2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1.1762644603739998E-3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1.1965995837002485E-4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0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0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6.0275799742325487E-3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6.0132300472722352E-3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5.9688433802322889E-3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0.11350002492640288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6.0191715808782355E-3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7.440444314444121E-2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0.35646180301333863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0.19107729727917705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8.1972729543434284E-5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0.51963262160661561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0.39783079773859809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0.4846670910699597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0.59000834309619665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0.20901912125854072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9.7741883438724192E-5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0.15877960794567905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0.12793835307584589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0.12988596054473514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5.7320184026353888E-2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4.6610791149589881E-2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8.440359671692816E-5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1.2684120654157216E-2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0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0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1.3727257966967107E-4</v>
      </c>
      <c r="G1423" s="1">
        <f t="shared" ref="G1423" si="907">SUM(G1428:G1432)</f>
        <v>3.1143061717302115E-4</v>
      </c>
      <c r="H1423" s="1">
        <f t="shared" ref="H1423" si="908">SUM(H1428:H1432)</f>
        <v>2.9440805960550979E-2</v>
      </c>
      <c r="I1423" s="1">
        <f t="shared" ref="I1423" si="909">SUM(I1428:I1432)</f>
        <v>4.1841119192774244E-2</v>
      </c>
      <c r="J1423" s="1">
        <f t="shared" ref="J1423" si="910">SUM(J1428:J1432)</f>
        <v>8.666877806778979E-2</v>
      </c>
      <c r="K1423" s="1">
        <f t="shared" ref="K1423" si="911">SUM(K1428:K1432)</f>
        <v>1.2958967302245689E-2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1.2698521245525996E-4</v>
      </c>
      <c r="G1424" s="1">
        <f t="shared" ref="G1424" si="912">G1423-G1425</f>
        <v>2.6428307084425118E-4</v>
      </c>
      <c r="H1424" s="1">
        <f t="shared" ref="H1424" si="913">H1423-H1425</f>
        <v>2.9434265328364215E-2</v>
      </c>
      <c r="I1424" s="1">
        <f t="shared" ref="I1424" si="914">I1423-I1425</f>
        <v>4.1840429213483805E-2</v>
      </c>
      <c r="J1424" s="1">
        <f t="shared" ref="J1424" si="915">J1423-J1425</f>
        <v>-0.12941738205355419</v>
      </c>
      <c r="K1424" s="1">
        <f t="shared" ref="K1424" si="916">K1423-K1425</f>
        <v>-2.7004447253221986E-2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1.0287367214411111E-5</v>
      </c>
      <c r="G1425" s="1">
        <f t="shared" ref="G1425" si="917">SUM(G1426:G1427)</f>
        <v>4.7147546328769978E-5</v>
      </c>
      <c r="H1425" s="1">
        <f t="shared" ref="H1425" si="918">SUM(H1426:H1427)</f>
        <v>6.5406321867639917E-6</v>
      </c>
      <c r="I1425" s="1">
        <f t="shared" ref="I1425" si="919">SUM(I1426:I1427)</f>
        <v>6.8997929043860235E-7</v>
      </c>
      <c r="J1425" s="1">
        <f t="shared" ref="J1425" si="920">SUM(J1426:J1427)</f>
        <v>0.21608616012134396</v>
      </c>
      <c r="K1425" s="1">
        <f t="shared" ref="K1425" si="921">SUM(K1426:K1427)</f>
        <v>3.9963414555467675E-2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1.0287367214411111E-5</v>
      </c>
      <c r="G1426" s="1">
        <f>[1]Transport!C$27/SUM([1]Transport!C$24,[1]Transport!C$27)*G1423*(G$45+G$612)/(G$45+G$612+G$47)</f>
        <v>4.7147546328769978E-5</v>
      </c>
      <c r="H1426" s="1">
        <f>[1]Transport!D$27/SUM([1]Transport!D$24,[1]Transport!D$27)*H1423*(H$45+H$612)/(H$45+H$612+H$47)</f>
        <v>6.5406321867639917E-6</v>
      </c>
      <c r="I1426" s="1">
        <f>[1]Transport!E$27/SUM([1]Transport!E$24,[1]Transport!E$27)*I1423*(I$45+I$612)/(I$45+I$612+I$47)</f>
        <v>6.8997929043860235E-7</v>
      </c>
      <c r="J1426" s="1">
        <f>[1]Transport!F$27/SUM([1]Transport!F$24,[1]Transport!F$27)*J1423*(J$45+J$612)/(J$45+J$612+J$47)</f>
        <v>5.9388705456613652E-6</v>
      </c>
      <c r="K1426" s="1">
        <f>[1]Transport!G$27/SUM([1]Transport!G$24,[1]Transport!G$27)*K1423*(K$45+K$612)/(K$45+K$612+K$47)</f>
        <v>8.6033954178419487E-7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0.21608022125079829</v>
      </c>
      <c r="K1427" s="1">
        <f>(K$47+K$714)/([1]Transport!G$24+[1]Transport!G$27)*K1423</f>
        <v>3.9962554215925893E-2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1.3727257966967107E-4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1.3733128271846176E-4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1.3605641805090136E-4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7.1368992903053449E-5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7.2098398911676648E-4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3.7789956762174779E-4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1.1772003592642336E-3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1.7581860325935325E-4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6.1735552522880453E-5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5.1858920368379852E-4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9.4323058122173066E-4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9.5292056864497443E-4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2.962452791576106E-4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4.0994789028625478E-5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2.8065176349699513E-2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4.0519989043930768E-2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8.4538657139880583E-2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1.2486903419828724E-2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0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0.13095889555798579</v>
      </c>
      <c r="G1433" s="3">
        <f t="shared" ref="G1433" si="922">SUM(G1434:G1456)</f>
        <v>0.1316650160685264</v>
      </c>
      <c r="H1433" s="3">
        <f t="shared" ref="H1433" si="923">SUM(H1434:H1456)</f>
        <v>0.13271593299832632</v>
      </c>
      <c r="I1433" s="3">
        <f t="shared" ref="I1433" si="924">SUM(I1434:I1456)</f>
        <v>0.1344542195068138</v>
      </c>
      <c r="J1433" s="3">
        <f t="shared" ref="J1433" si="925">SUM(J1434:J1456)</f>
        <v>0.13476083387028487</v>
      </c>
      <c r="K1433" s="3">
        <f t="shared" ref="K1433" si="926">SUM(K1434:K1456)</f>
        <v>0.13117316383590058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1.5452023937908202E-4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3.4708598182626104E-4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3.7224307798072807E-4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6.6895705152743845E-3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2.41419960312888E-2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5.9645724269994163E-2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2.0558258671063212E-4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3.0594635728562597E-4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2.9664678882542313E-4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3.1398609528252632E-4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3.362288591141098E-2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5.5598575051344294E-2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5.0634861553874551E-5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9.0676563526302225E-5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7.7194072645137728E-5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7.8740778362865123E-5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4.0021944213635774E-4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1.2540724034186619E-3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1.8376321589018855E-6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6.1271044842187504E-6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3.3317707186891141E-6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6.750942121393993E-6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2.01598551917096E-6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4.3321700598733994E-3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1.0361694227600204E-2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3.4475270682634051E-3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2.3904756679258368E-5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1.1467019505206788E-3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3.5406027909405761E-4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9.6395195922176033E-6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2.6253903272572053E-3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9.8261759337656355E-3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0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0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3.8655322456535746E-2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3.8664108082214613E-2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2.072815851023431E-3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1.6321141067162414E-4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3.1067470294458392E-5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2.1973577957221416E-5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3.6502511571364043E-5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1.1575953334160098E-3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2.825396705320838E-4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2.5374682638092467E-5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1.2361189195341338E-5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1.7999125728266036E-5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6.3741474768385497E-3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1.1138238084889348E-4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1.2216961505003124E-5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0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0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5.9975925192589277E-2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4.7983932068016787E-2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2.9987124362239725E-2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1.4064828598517241E-2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7.5504180555632219E-4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1.0003965922329912E-2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5.1596224504584377E-2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3.0041994255334773E-2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1.3462595552378152E-5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4.5450107681958639E-2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3.4935410627376567E-2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4.3200581950969527E-2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5.5837931120708596E-2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2.2402237935611871E-2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1.1039005921499062E-5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9.2012033343413131E-3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7.4438223146842787E-3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7.5682839698873235E-3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3.3619461336249221E-3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3.3414280661174223E-3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6.4316448322694441E-6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4.9019663278336708E-4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0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0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1.3658964301523349E-3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1.0954638470559981E-3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6.8254329632527538E-4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8.5812306936094618E-6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9.0865809584887619E-5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4.9196076248708385E-5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1.7764593877127235E-4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2.7285890894206491E-5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5.2474031996637581E-6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4.6048620852502171E-5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8.7101809720023065E-5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9.816643403309238E-5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3.1611672781866587E-5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2.3130134577883655E-6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1.6656983026874068E-3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2.4659177048658343E-3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5.8365889460282707E-3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8.8652292008143958E-4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0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</v>
      </c>
      <c r="G1459" s="1">
        <f t="shared" si="933"/>
        <v>0.38336786212571033</v>
      </c>
      <c r="H1459" s="1">
        <f t="shared" si="933"/>
        <v>0.3894338609490467</v>
      </c>
      <c r="I1459" s="1">
        <f t="shared" si="933"/>
        <v>0.44726032179642961</v>
      </c>
      <c r="J1459" s="1">
        <f t="shared" si="933"/>
        <v>0.48816366363722247</v>
      </c>
      <c r="K1459" s="1">
        <f t="shared" si="933"/>
        <v>0.53556543940133627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0.27518070496490693</v>
      </c>
      <c r="G1460" s="1">
        <f t="shared" si="934"/>
        <v>0.27932323800026537</v>
      </c>
      <c r="H1460" s="1">
        <f t="shared" si="934"/>
        <v>0.28052655347964717</v>
      </c>
      <c r="I1460" s="1">
        <f t="shared" si="934"/>
        <v>0.32078332692566758</v>
      </c>
      <c r="J1460" s="1">
        <f t="shared" si="934"/>
        <v>0.35322770511999702</v>
      </c>
      <c r="K1460" s="1">
        <f t="shared" si="934"/>
        <v>0.38284129001732814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0.18297040713439908</v>
      </c>
      <c r="G1461" s="1">
        <f t="shared" si="935"/>
        <v>0.18466894442505988</v>
      </c>
      <c r="H1461" s="1">
        <f t="shared" si="935"/>
        <v>0.18557863536203056</v>
      </c>
      <c r="I1461" s="1">
        <f t="shared" si="935"/>
        <v>0.19989883348333787</v>
      </c>
      <c r="J1461" s="1">
        <f t="shared" si="935"/>
        <v>0.23663192506500785</v>
      </c>
      <c r="K1461" s="1">
        <f t="shared" si="935"/>
        <v>0.25994676013527113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0.12643429100140413</v>
      </c>
      <c r="H1462" s="1">
        <f t="shared" si="936"/>
        <v>0.12956380415363364</v>
      </c>
      <c r="I1462" s="1">
        <f t="shared" si="936"/>
        <v>0.14422302917473692</v>
      </c>
      <c r="J1462" s="1">
        <f t="shared" si="936"/>
        <v>0.15863686471279628</v>
      </c>
      <c r="K1462" s="1">
        <f t="shared" si="936"/>
        <v>0.17513351706947497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0.23440176174444091</v>
      </c>
      <c r="J1463" s="1">
        <f t="shared" si="937"/>
        <v>0.26369334851533593</v>
      </c>
      <c r="K1463" s="1">
        <f t="shared" si="937"/>
        <v>0.26797108202556297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0.16910151451049607</v>
      </c>
      <c r="J1464" s="1">
        <f t="shared" si="938"/>
        <v>0.1852408133810044</v>
      </c>
      <c r="K1464" s="1">
        <f t="shared" si="938"/>
        <v>0.19238536639473278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0.11310839137372299</v>
      </c>
      <c r="J1465" s="1">
        <f t="shared" si="939"/>
        <v>0.12979110486737275</v>
      </c>
      <c r="K1465" s="1">
        <f t="shared" si="939"/>
        <v>0.14489012744437313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 t="str">
        <f t="shared" si="940"/>
        <v>-</v>
      </c>
      <c r="J1466" s="1" t="str">
        <f t="shared" si="940"/>
        <v>-</v>
      </c>
      <c r="K1466" s="1" t="str">
        <f t="shared" si="940"/>
        <v>-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0.16251369968883872</v>
      </c>
      <c r="H1467" s="1">
        <f t="shared" si="941"/>
        <v>0.16252064319734238</v>
      </c>
      <c r="I1467" s="1">
        <f t="shared" si="941"/>
        <v>0.18379634473113612</v>
      </c>
      <c r="J1467" s="1">
        <f t="shared" si="941"/>
        <v>0.19085083063682054</v>
      </c>
      <c r="K1467" s="1">
        <f t="shared" si="941"/>
        <v>0.20765142968820807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0.11649393435744146</v>
      </c>
      <c r="H1468" s="1">
        <f t="shared" si="942"/>
        <v>0.11895005822167086</v>
      </c>
      <c r="I1468" s="1">
        <f t="shared" si="942"/>
        <v>0.13168093079600934</v>
      </c>
      <c r="J1468" s="1">
        <f t="shared" si="942"/>
        <v>0.13459622214435321</v>
      </c>
      <c r="K1468" s="1">
        <f t="shared" si="942"/>
        <v>0.14594630902881792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7.8235828164578899E-2</v>
      </c>
      <c r="H1469" s="1">
        <f t="shared" si="943"/>
        <v>7.9616184926584607E-2</v>
      </c>
      <c r="I1469" s="1">
        <f t="shared" si="943"/>
        <v>8.8791992911483028E-2</v>
      </c>
      <c r="J1469" s="1">
        <f t="shared" si="943"/>
        <v>9.4691614514544484E-2</v>
      </c>
      <c r="K1469" s="1">
        <f t="shared" si="943"/>
        <v>0.10209732371145055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 t="str">
        <f t="shared" si="944"/>
        <v>-</v>
      </c>
      <c r="H1470" s="1" t="str">
        <f t="shared" si="944"/>
        <v>-</v>
      </c>
      <c r="I1470" s="1" t="str">
        <f t="shared" si="944"/>
        <v>-</v>
      </c>
      <c r="J1470" s="1" t="str">
        <f t="shared" si="944"/>
        <v>-</v>
      </c>
      <c r="K1470" s="1" t="str">
        <f t="shared" si="944"/>
        <v>-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9.9502495941956557</v>
      </c>
      <c r="G1471" s="1">
        <f t="shared" ref="G1471:K1471" si="945">IFERROR(G1447/G1418,"-")</f>
        <v>7.9797266512003153</v>
      </c>
      <c r="H1471" s="1">
        <f t="shared" si="945"/>
        <v>5.0239422367072928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0.12391916748597487</v>
      </c>
      <c r="G1472" s="1">
        <f t="shared" si="946"/>
        <v>0.12543948870886926</v>
      </c>
      <c r="H1472" s="1">
        <f t="shared" si="946"/>
        <v>0.13445387801517755</v>
      </c>
      <c r="I1472" s="1">
        <f t="shared" si="946"/>
        <v>0.14474545117714527</v>
      </c>
      <c r="J1472" s="1">
        <f t="shared" si="946"/>
        <v>0.15722429971071528</v>
      </c>
      <c r="K1472" s="1">
        <f t="shared" si="946"/>
        <v>0.1642326128135678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8.7465847585616624E-2</v>
      </c>
      <c r="G1473" s="1">
        <f t="shared" si="947"/>
        <v>8.7814746434818527E-2</v>
      </c>
      <c r="H1473" s="1">
        <f t="shared" si="947"/>
        <v>8.9134547706961401E-2</v>
      </c>
      <c r="I1473" s="1">
        <f t="shared" si="947"/>
        <v>9.4639222943334919E-2</v>
      </c>
      <c r="J1473" s="1">
        <f t="shared" si="947"/>
        <v>0.10717793568705138</v>
      </c>
      <c r="K1473" s="1">
        <f t="shared" si="947"/>
        <v>0.11294038474733889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5.7949527986548413E-2</v>
      </c>
      <c r="G1474" s="1">
        <f t="shared" si="948"/>
        <v>5.8182883675791469E-2</v>
      </c>
      <c r="H1474" s="1">
        <f t="shared" si="948"/>
        <v>5.8268683837316398E-2</v>
      </c>
      <c r="I1474" s="1">
        <f t="shared" si="948"/>
        <v>5.8652047105766665E-2</v>
      </c>
      <c r="J1474" s="1">
        <f t="shared" si="948"/>
        <v>7.1687864198520967E-2</v>
      </c>
      <c r="K1474" s="1">
        <f t="shared" si="948"/>
        <v>7.6201075338528795E-2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3.8646481387947483E-2</v>
      </c>
      <c r="G1475" s="1" t="str">
        <f t="shared" si="949"/>
        <v>-</v>
      </c>
      <c r="H1475" s="1" t="str">
        <f t="shared" si="949"/>
        <v>-</v>
      </c>
      <c r="I1475" s="1" t="str">
        <f t="shared" si="949"/>
        <v>-</v>
      </c>
      <c r="J1475" s="1" t="str">
        <f t="shared" si="949"/>
        <v>-</v>
      </c>
      <c r="K1475" s="1" t="str">
        <f t="shared" si="949"/>
        <v>-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9.9502495941956521</v>
      </c>
      <c r="G1476" s="1">
        <f t="shared" ref="G1476:K1476" si="950">IFERROR(G1452/G1428,"-")</f>
        <v>7.9767976048237434</v>
      </c>
      <c r="H1476" s="1">
        <f t="shared" si="950"/>
        <v>5.0166196207658693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</v>
      </c>
      <c r="H1477" s="1">
        <f t="shared" si="951"/>
        <v>0.12603027384311513</v>
      </c>
      <c r="I1477" s="1">
        <f t="shared" si="951"/>
        <v>0.13018293870595365</v>
      </c>
      <c r="J1477" s="1">
        <f t="shared" si="951"/>
        <v>0.15090544049978333</v>
      </c>
      <c r="K1477" s="1">
        <f t="shared" si="951"/>
        <v>0.15519342315532203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8.4998076233608888E-2</v>
      </c>
      <c r="H1478" s="1">
        <f t="shared" si="952"/>
        <v>8.8795949713946568E-2</v>
      </c>
      <c r="I1478" s="1">
        <f t="shared" si="952"/>
        <v>9.2344132446600072E-2</v>
      </c>
      <c r="J1478" s="1">
        <f t="shared" si="952"/>
        <v>0.10301638695099448</v>
      </c>
      <c r="K1478" s="1">
        <f t="shared" si="952"/>
        <v>0.10670776888582353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5.642213346123711E-2</v>
      </c>
      <c r="H1479" s="1">
        <f t="shared" si="953"/>
        <v>5.9351072016522032E-2</v>
      </c>
      <c r="I1479" s="1">
        <f t="shared" si="953"/>
        <v>6.0856820622343884E-2</v>
      </c>
      <c r="J1479" s="1">
        <f t="shared" si="953"/>
        <v>6.9040473831644245E-2</v>
      </c>
      <c r="K1479" s="1">
        <f t="shared" si="953"/>
        <v>7.0996218219616811E-2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 t="str">
        <f t="shared" si="954"/>
        <v>-</v>
      </c>
      <c r="I1480" s="1" t="str">
        <f t="shared" si="954"/>
        <v>-</v>
      </c>
      <c r="J1480" s="1" t="str">
        <f t="shared" si="954"/>
        <v>-</v>
      </c>
      <c r="K1480" s="1" t="str">
        <f t="shared" si="954"/>
        <v>-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2.4007727231343603</v>
      </c>
      <c r="G1495" s="3">
        <f t="shared" ref="G1495:K1495" si="976">SUM(G1496,G1501,G1506)</f>
        <v>1.6660269577172682</v>
      </c>
      <c r="H1495" s="3">
        <f t="shared" si="976"/>
        <v>1.385028689022354</v>
      </c>
      <c r="I1495" s="3">
        <f t="shared" si="976"/>
        <v>1.0915181343178892</v>
      </c>
      <c r="J1495" s="3">
        <f t="shared" si="976"/>
        <v>0.9530853287839719</v>
      </c>
      <c r="K1495" s="3">
        <f t="shared" si="976"/>
        <v>0.56471918411696143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2.0317704642511566E-3</v>
      </c>
      <c r="G1496" s="1">
        <f t="shared" ref="G1496:K1496" si="978">SUM(G1497:G1500)</f>
        <v>5.1394804190582469E-2</v>
      </c>
      <c r="H1496" s="1">
        <f t="shared" si="978"/>
        <v>5.1417399872192127E-2</v>
      </c>
      <c r="I1496" s="1">
        <f t="shared" si="978"/>
        <v>4.4236093259594732E-2</v>
      </c>
      <c r="J1496" s="1">
        <f t="shared" si="978"/>
        <v>5.3853856779175965E-4</v>
      </c>
      <c r="K1496" s="1">
        <f t="shared" si="978"/>
        <v>7.2373081900776751E-2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1.5790885179010664E-3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5.0770182433001049E-2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5.0779867252660052E-2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4.3640172299205991E-2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2.6082482142397208E-4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7.2215004989134218E-2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3.5445276977308577E-4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4.4286690392166602E-4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4.4071180023402926E-4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3.7985065601609045E-4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7.4167596776361845E-5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5.0379193813267159E-5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7.6612192846289479E-5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1.3279363750732799E-4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1.3636134208388093E-4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1.4521809567654572E-4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9.6201829363902407E-5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3.9384491904463825E-5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2.1616983730714893E-5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4.8961216152423618E-5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6.0459477214159524E-5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7.0852208696105392E-5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1.0734432022752326E-4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6.8313225924806012E-5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3.2451883445244976E-5</v>
      </c>
      <c r="J1501" s="1">
        <f t="shared" si="982"/>
        <v>1.2585972292187888E-4</v>
      </c>
      <c r="K1501" s="1">
        <f t="shared" si="982"/>
        <v>1.105307184198891E-4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1.0942320353168258E-5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4.8263124077468428E-5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3.9158172650510567E-5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9.435824311590986E-6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3.5697773656667187E-5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2.6604713961174972E-5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7.8859231730230319E-6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2.6921236190439875E-5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2.6878526111813981E-5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4.1878156074627031E-6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1.4977588997303373E-5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1.788930569638958E-5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2.3987409526701091</v>
      </c>
      <c r="G1506" s="1">
        <f t="shared" ref="G1506:K1506" si="986">SUM(G1511:G1515)</f>
        <v>1.6146321535266857</v>
      </c>
      <c r="H1506" s="1">
        <f t="shared" si="986"/>
        <v>1.3336112891501619</v>
      </c>
      <c r="I1506" s="1">
        <f t="shared" si="986"/>
        <v>1.0472495891748492</v>
      </c>
      <c r="J1506" s="1">
        <f t="shared" si="986"/>
        <v>0.95242093049325827</v>
      </c>
      <c r="K1506" s="1">
        <f t="shared" si="986"/>
        <v>0.49223557149776476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2.2674327091487818</v>
      </c>
      <c r="G1507" s="1">
        <f t="shared" ref="G1507:K1507" si="987">G1506-G1508</f>
        <v>1.5262461650277628</v>
      </c>
      <c r="H1507" s="1">
        <f t="shared" si="987"/>
        <v>1.2606078956896161</v>
      </c>
      <c r="I1507" s="1">
        <f t="shared" si="987"/>
        <v>0.98991895350185899</v>
      </c>
      <c r="J1507" s="1">
        <f t="shared" si="987"/>
        <v>0.48752732368777008</v>
      </c>
      <c r="K1507" s="1">
        <f t="shared" si="987"/>
        <v>-1.1183114308187525E-3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0.13130824352132711</v>
      </c>
      <c r="G1508" s="1">
        <f t="shared" ref="G1508" si="990">SUM(G1509:G1510)</f>
        <v>8.8385988498922957E-2</v>
      </c>
      <c r="H1508" s="1">
        <f t="shared" ref="H1508" si="991">SUM(H1509:H1510)</f>
        <v>7.3003393460545837E-2</v>
      </c>
      <c r="I1508" s="1">
        <f t="shared" ref="I1508" si="992">SUM(I1509:I1510)</f>
        <v>5.7330635672990259E-2</v>
      </c>
      <c r="J1508" s="1">
        <f t="shared" ref="J1508" si="993">SUM(J1509:J1510)</f>
        <v>0.46489360680548819</v>
      </c>
      <c r="K1508" s="1">
        <f t="shared" ref="K1508" si="994">SUM(K1509:K1510)</f>
        <v>0.49335388292858351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0.13130824352132711</v>
      </c>
      <c r="G1509" s="1">
        <f>[1]Transport!C$25/SUM([1]Transport!C$21,[1]Transport!C$25)*G1506*(G$34+G$598)/(G$34+G$598+G$37)</f>
        <v>8.8385988498922957E-2</v>
      </c>
      <c r="H1509" s="1">
        <f>[1]Transport!D$25/SUM([1]Transport!D$21,[1]Transport!D$25)*H1506*(H$34+H$598)/(H$34+H$598+H$37)</f>
        <v>7.3003393460545837E-2</v>
      </c>
      <c r="I1509" s="1">
        <f>[1]Transport!E$25/SUM([1]Transport!E$21,[1]Transport!E$25)*I1506*(I$34+I$598)/(I$34+I$598+I$37)</f>
        <v>5.7330635672990259E-2</v>
      </c>
      <c r="J1509" s="1">
        <f>[1]Transport!F$25/SUM([1]Transport!F$21,[1]Transport!F$25)*J1506*(J$34+J$598)/(J$34+J$598+J$37)</f>
        <v>0.40895360306917955</v>
      </c>
      <c r="K1509" s="1">
        <f>[1]Transport!G$25/SUM([1]Transport!G$21,[1]Transport!G$25)*K1506*(K$34+K$598)/(K$34+K$598+K$37)</f>
        <v>0.41735586517871026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5.5940003736308655E-2</v>
      </c>
      <c r="K1510" s="1">
        <f>(K$37+K$717)/([1]Transport!G$21+[1]Transport!G$25)*K1506</f>
        <v>7.5998017749873234E-2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2.0980311707527091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1.3960212578389073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0.95135690625327596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0.45304035083233934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4.4288775165288098E-2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5.2710925446381486E-2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0.22934677321746794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0.48990864421013097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0.95010170841823183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0.4918770505728281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0.11232805366678016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0.16287805165893815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0.14954853673173008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0.10114064501611313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1.9146451026930771E-4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9.6213201829099002E-5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9.8898539134350344E-2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1.458728202116257E-3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1.6107280821002392E-3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1.5292125087667816E-3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5.6348328190028094E-4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8.8264013060297941E-5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4.5194413950981227E-2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1.5631903803423222E-3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1.7483448655878202E-3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1.6307366074990778E-3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1.5642742828568374E-3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1.7404371004726981E-4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1.7526188206353203E-2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0.5662772728104476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0.56638681528116819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0.4867817528012276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3.0178601757312176E-3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0.86033708794444486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2.2275670671491029E-3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2.784681425961351E-3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2.7720643665492387E-3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2.3919619954628083E-3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4.8507049842999074E-4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3.3452274368544886E-4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3.1335484524320009E-4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5.4393971219571084E-4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5.591537228819603E-4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5.9672761858969869E-4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4.0180943256947215E-4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1.707625172279773E-4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8.1389099886418638E-5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1.8486480520214405E-4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2.2905444546955989E-4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2.6968005515224243E-4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4.151052446126198E-4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2.7092281345093307E-4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5.0762714749022188E-5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2.2916488582689203E-4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1.907111363731013E-4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2.5485093811516166E-5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9.8254565775119529E-5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7.4723581090672023E-5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1.3884339083067684E-5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4.8197306699774294E-5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4.8976342237911222E-5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6.5415404271472145E-6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2.3859545224606182E-5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2.8928693421258986E-5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1.6179284288122373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1.0990014436199789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0.7718816819559019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0.38577800648326177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8.4497829281676706E-2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0.10066363017324527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0.44556171536305272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0.9708186699388528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1.9587790982919004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1.0511830979123629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0.12387121973243555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0.17986494252395713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0.16515530282177973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0.11171831196598142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2.2606129547470956E-4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1.167073101681412E-4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7.2139262770337276E-2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1.0654797781305845E-3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1.1772718669032362E-3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1.1191978500323053E-3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4.180295386544381E-4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6.9980230954685217E-5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3.0542460208381583E-2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1.0576818907467782E-3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1.1833350275815471E-3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1.1043909353920713E-3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1.0613704762162579E-3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1.2119672782480288E-4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11.098927012431902</v>
      </c>
      <c r="G1531" s="1">
        <f t="shared" si="1000"/>
        <v>11.153737207025724</v>
      </c>
      <c r="H1531" s="1">
        <f t="shared" si="1000"/>
        <v>11.153767150730364</v>
      </c>
      <c r="I1531" s="1">
        <f t="shared" si="1000"/>
        <v>11.154441587988055</v>
      </c>
      <c r="J1531" s="1">
        <f t="shared" si="1000"/>
        <v>11.570448545714408</v>
      </c>
      <c r="K1531" s="1">
        <f t="shared" si="1000"/>
        <v>11.913550211260041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6.2845243629360006</v>
      </c>
      <c r="G1532" s="1">
        <f t="shared" si="1000"/>
        <v>6.2878517254337511</v>
      </c>
      <c r="H1532" s="1">
        <f t="shared" si="1000"/>
        <v>6.2899708269150079</v>
      </c>
      <c r="I1532" s="1">
        <f t="shared" si="1000"/>
        <v>6.2971116610668298</v>
      </c>
      <c r="J1532" s="1">
        <f t="shared" si="1000"/>
        <v>6.5401943640243294</v>
      </c>
      <c r="K1532" s="1">
        <f t="shared" si="1000"/>
        <v>6.6400971981682178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4.0901432735634931</v>
      </c>
      <c r="G1533" s="1">
        <f t="shared" si="1000"/>
        <v>4.0961278146002629</v>
      </c>
      <c r="H1533" s="1">
        <f t="shared" si="1000"/>
        <v>4.1005296247231424</v>
      </c>
      <c r="I1533" s="1">
        <f t="shared" si="1000"/>
        <v>4.1091822324872735</v>
      </c>
      <c r="J1533" s="1">
        <f t="shared" si="1000"/>
        <v>4.1767338025303937</v>
      </c>
      <c r="K1533" s="1">
        <f t="shared" si="1000"/>
        <v>4.3357806326967783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3.7650534829600404</v>
      </c>
      <c r="G1534" s="1">
        <f t="shared" si="1000"/>
        <v>3.7757396512911803</v>
      </c>
      <c r="H1534" s="1">
        <f t="shared" si="1000"/>
        <v>3.7885614633782452</v>
      </c>
      <c r="I1534" s="1">
        <f t="shared" si="1000"/>
        <v>3.8062335686518436</v>
      </c>
      <c r="J1534" s="1">
        <f t="shared" si="1000"/>
        <v>3.8670443273829234</v>
      </c>
      <c r="K1534" s="1">
        <f t="shared" si="1000"/>
        <v>3.9658910816061335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4.6391179485367804</v>
      </c>
      <c r="J1535" s="1">
        <f t="shared" si="1001"/>
        <v>4.7482397836296997</v>
      </c>
      <c r="K1535" s="1">
        <f t="shared" si="1001"/>
        <v>4.8702767127366116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2.7008868509993582</v>
      </c>
      <c r="J1536" s="1">
        <f t="shared" si="1001"/>
        <v>2.7524003799258994</v>
      </c>
      <c r="K1536" s="1">
        <f t="shared" si="1001"/>
        <v>2.8086594428234899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1.7606485351727295</v>
      </c>
      <c r="J1537" s="1">
        <f t="shared" si="1001"/>
        <v>1.7903080809078842</v>
      </c>
      <c r="K1537" s="1">
        <f t="shared" si="1001"/>
        <v>1.8221364532478785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1.5620411785777208</v>
      </c>
      <c r="J1538" s="1">
        <f t="shared" si="1001"/>
        <v>1.5930164213280225</v>
      </c>
      <c r="K1538" s="1">
        <f t="shared" si="1001"/>
        <v>1.6170942524112255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0.77116510534577731</v>
      </c>
      <c r="G1539" s="1">
        <f t="shared" si="1002"/>
        <v>0.78723832996732002</v>
      </c>
      <c r="H1539" s="1">
        <f t="shared" si="1002"/>
        <v>0.81134816689963352</v>
      </c>
      <c r="I1539" s="1">
        <f t="shared" si="1002"/>
        <v>0.8515312284534895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</v>
      </c>
      <c r="G1540" s="1">
        <f t="shared" si="1002"/>
        <v>1.9097298960467342</v>
      </c>
      <c r="H1540" s="1">
        <f t="shared" si="1002"/>
        <v>1.9427424642271662</v>
      </c>
      <c r="I1540" s="1">
        <f t="shared" si="1002"/>
        <v>1.9816320479588241</v>
      </c>
      <c r="J1540" s="1">
        <f t="shared" si="1002"/>
        <v>2.0616520115019643</v>
      </c>
      <c r="K1540" s="1">
        <f t="shared" si="1002"/>
        <v>2.1370850636112837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1.1027629847473193</v>
      </c>
      <c r="G1541" s="1">
        <f t="shared" si="1002"/>
        <v>1.1042920804368965</v>
      </c>
      <c r="H1541" s="1">
        <f t="shared" si="1002"/>
        <v>1.1043592029124705</v>
      </c>
      <c r="I1541" s="1">
        <f t="shared" si="1002"/>
        <v>1.1045837402775425</v>
      </c>
      <c r="J1541" s="1">
        <f t="shared" si="1002"/>
        <v>1.18069555113237</v>
      </c>
      <c r="K1541" s="1">
        <f t="shared" si="1002"/>
        <v>1.213007237566476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0.72942698043636933</v>
      </c>
      <c r="G1542" s="1">
        <f t="shared" si="1002"/>
        <v>0.73041693208154512</v>
      </c>
      <c r="H1542" s="1">
        <f t="shared" si="1002"/>
        <v>0.73089423347495341</v>
      </c>
      <c r="I1542" s="1">
        <f t="shared" si="1002"/>
        <v>0.73187856077300295</v>
      </c>
      <c r="J1542" s="1">
        <f t="shared" si="1002"/>
        <v>0.74186679903737829</v>
      </c>
      <c r="K1542" s="1">
        <f t="shared" si="1002"/>
        <v>0.79285122586572088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0.67580166525687335</v>
      </c>
      <c r="G1543" s="1">
        <f t="shared" si="1002"/>
        <v>0.67661745110992622</v>
      </c>
      <c r="H1543" s="1">
        <f t="shared" si="1002"/>
        <v>0.67683158561722989</v>
      </c>
      <c r="I1543" s="1">
        <f t="shared" si="1002"/>
        <v>0.67723440457118445</v>
      </c>
      <c r="J1543" s="1">
        <f t="shared" si="1002"/>
        <v>0.67850663265899558</v>
      </c>
      <c r="K1543" s="1">
        <f t="shared" si="1002"/>
        <v>0.69635798841501462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16.700479074186624</v>
      </c>
      <c r="G1544" s="3">
        <f t="shared" ref="G1544:K1544" si="1003">G1545+G1548+G1550+G1557+G1565</f>
        <v>15.585667856743775</v>
      </c>
      <c r="H1544" s="3">
        <f t="shared" si="1003"/>
        <v>14.274081580170458</v>
      </c>
      <c r="I1544" s="3">
        <f t="shared" si="1003"/>
        <v>11.885408578348612</v>
      </c>
      <c r="J1544" s="3">
        <f t="shared" si="1003"/>
        <v>9.415530691610849</v>
      </c>
      <c r="K1544" s="3">
        <f t="shared" si="1003"/>
        <v>8.5871691369738183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7.6042953017165488E-2</v>
      </c>
      <c r="G1545" s="1">
        <f t="shared" ref="G1545:K1545" si="1006">SUM(G1546:G1547)</f>
        <v>0.11349010356448011</v>
      </c>
      <c r="H1545" s="1">
        <f t="shared" si="1006"/>
        <v>0.3177205482368739</v>
      </c>
      <c r="I1545" s="1">
        <f t="shared" si="1006"/>
        <v>1.2493261632378276</v>
      </c>
      <c r="J1545" s="1">
        <f t="shared" si="1006"/>
        <v>3.121551059051261</v>
      </c>
      <c r="K1545" s="1">
        <f t="shared" si="1006"/>
        <v>6.6731340220543194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4.0537325552629823E-2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3.4849048724975726E-2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2.6411637355277046E-2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1.3205125011755579E-2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3.5505627464535672E-2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7.8641054839504385E-2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0.29130891088159688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1.2361210382260721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3.121551059051261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6.6731340220543194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2.5465217623362101E-5</v>
      </c>
      <c r="H1548" s="1">
        <f t="shared" si="1008"/>
        <v>4.5749105076922246E-5</v>
      </c>
      <c r="I1548" s="1">
        <f t="shared" si="1008"/>
        <v>7.9769146722910149E-5</v>
      </c>
      <c r="J1548" s="1">
        <f t="shared" si="1008"/>
        <v>2.3696217888346581E-4</v>
      </c>
      <c r="K1548" s="1">
        <f t="shared" si="1008"/>
        <v>5.6921519862578405E-3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2.5465217623362101E-5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4.5749105076922246E-5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7.9769146722910149E-5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2.3696217888346581E-4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5.6921519862578405E-3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1.1960782942553629</v>
      </c>
      <c r="G1550" s="1">
        <f t="shared" ref="G1550:K1550" si="1009">SUM(G1555:G1556)</f>
        <v>2.3231470411982702</v>
      </c>
      <c r="H1550" s="1">
        <f t="shared" si="1009"/>
        <v>1.4714547912467961</v>
      </c>
      <c r="I1550" s="1">
        <f t="shared" si="1009"/>
        <v>1.6394096335674215</v>
      </c>
      <c r="J1550" s="1">
        <f t="shared" si="1009"/>
        <v>0.14341499106226147</v>
      </c>
      <c r="K1550" s="1">
        <f t="shared" si="1009"/>
        <v>1.7553791294634788E-3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1.1306043881389753</v>
      </c>
      <c r="G1551" s="1">
        <f t="shared" ref="G1551:K1551" si="1010">G1550-G1552</f>
        <v>2.1959764982258867</v>
      </c>
      <c r="H1551" s="1">
        <f t="shared" si="1010"/>
        <v>1.3909056882519881</v>
      </c>
      <c r="I1551" s="1">
        <f t="shared" si="1010"/>
        <v>1.5496617860701503</v>
      </c>
      <c r="J1551" s="1">
        <f t="shared" si="1010"/>
        <v>7.3411581508481677E-2</v>
      </c>
      <c r="K1551" s="1">
        <f t="shared" si="1010"/>
        <v>-3.9880509649606755E-6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6.5473906116387537E-2</v>
      </c>
      <c r="G1552" s="1">
        <f t="shared" ref="G1552:K1552" si="1011">SUM(G1553:G1554)</f>
        <v>0.12717054297238331</v>
      </c>
      <c r="H1552" s="1">
        <f t="shared" si="1011"/>
        <v>8.0549102994808094E-2</v>
      </c>
      <c r="I1552" s="1">
        <f t="shared" si="1011"/>
        <v>8.974784749727123E-2</v>
      </c>
      <c r="J1552" s="1">
        <f t="shared" si="1011"/>
        <v>7.0003409553779788E-2</v>
      </c>
      <c r="K1552" s="1">
        <f t="shared" si="1011"/>
        <v>1.7593671804284395E-3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6.5473906116387537E-2</v>
      </c>
      <c r="G1553" s="1">
        <f>[1]Transport!C$25/SUM([1]Transport!C$21,[1]Transport!C$25)*G1550*(G$34+G$598)/(G$34+G$598+G$37)</f>
        <v>0.12717054297238331</v>
      </c>
      <c r="H1553" s="1">
        <f>[1]Transport!D$25/SUM([1]Transport!D$21,[1]Transport!D$25)*H1550*(H$34+H$598)/(H$34+H$598+H$37)</f>
        <v>8.0549102994808094E-2</v>
      </c>
      <c r="I1553" s="1">
        <f>[1]Transport!E$25/SUM([1]Transport!E$21,[1]Transport!E$25)*I1550*(I$34+I$598)/(I$34+I$598+I$37)</f>
        <v>8.974784749727123E-2</v>
      </c>
      <c r="J1553" s="1">
        <f>[1]Transport!F$25/SUM([1]Transport!F$21,[1]Transport!F$25)*J1550*(J$34+J$598)/(J$34+J$598+J$37)</f>
        <v>6.1579996250892104E-2</v>
      </c>
      <c r="K1553" s="1">
        <f>[1]Transport!G$25/SUM([1]Transport!G$21,[1]Transport!G$25)*K1550*(K$34+K$598)/(K$34+K$598+K$37)</f>
        <v>1.4883478921783049E-3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8.4234133028876848E-3</v>
      </c>
      <c r="K1554" s="1">
        <f>(K$37+K$717)/([1]Transport!G$21+[1]Transport!G$25)*K1550</f>
        <v>2.710192882501347E-4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0.83199754357712052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1.7462190685654049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0.54243490777856262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0.27090897195207991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0.36408075067824242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0.5769279726328651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0.92901988346823361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1.3685006616153417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0.14341499106226147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1.7553791294634788E-3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15.402750609642666</v>
      </c>
      <c r="G1557" s="1">
        <f t="shared" ref="G1557:K1557" si="1012">SUM(G1562:G1564)</f>
        <v>13.119849995721189</v>
      </c>
      <c r="H1557" s="1">
        <f t="shared" si="1012"/>
        <v>12.431333035066997</v>
      </c>
      <c r="I1557" s="1">
        <f t="shared" si="1012"/>
        <v>8.9209846508986246</v>
      </c>
      <c r="J1557" s="1">
        <f t="shared" si="1012"/>
        <v>6.054898561662772</v>
      </c>
      <c r="K1557" s="1">
        <f t="shared" si="1012"/>
        <v>1.8018749523915574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15.020222321439196</v>
      </c>
      <c r="G1558" s="1">
        <f t="shared" ref="G1558:K1558" si="1013">G1557-G1559</f>
        <v>12.770922099826221</v>
      </c>
      <c r="H1558" s="1">
        <f t="shared" si="1013"/>
        <v>12.024333675006909</v>
      </c>
      <c r="I1558" s="1">
        <f t="shared" si="1013"/>
        <v>8.5067802502264609</v>
      </c>
      <c r="J1558" s="1">
        <f t="shared" si="1013"/>
        <v>5.1683040753461666</v>
      </c>
      <c r="K1558" s="1">
        <f t="shared" si="1013"/>
        <v>-0.19562375069369886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0.38252828820347134</v>
      </c>
      <c r="G1559" s="1">
        <f t="shared" ref="G1559:K1559" si="1014">SUM(G1560:G1561)</f>
        <v>0.34892789589496914</v>
      </c>
      <c r="H1559" s="1">
        <f t="shared" si="1014"/>
        <v>0.4069993600600878</v>
      </c>
      <c r="I1559" s="1">
        <f t="shared" si="1014"/>
        <v>0.41420440067216396</v>
      </c>
      <c r="J1559" s="1">
        <f t="shared" si="1014"/>
        <v>0.88659448631660509</v>
      </c>
      <c r="K1559" s="1">
        <f t="shared" si="1014"/>
        <v>1.9974987030852562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0.38252828820347134</v>
      </c>
      <c r="G1560" s="1">
        <f>[1]Transport!C$26/SUM([1]Transport!C$22,[1]Transport!C$26)*G1557*(G$33+G$580)/(G$33+G$580+G$36)</f>
        <v>0.34892789589496914</v>
      </c>
      <c r="H1560" s="1">
        <f>[1]Transport!D$26/SUM([1]Transport!D$22,[1]Transport!D$26)*H1557*(H$33+H$580)/(H$33+H$580+H$36)</f>
        <v>0.4069993600600878</v>
      </c>
      <c r="I1560" s="1">
        <f>[1]Transport!E$26/SUM([1]Transport!E$22,[1]Transport!E$26)*I1557*(I$33+I$580)/(I$33+I$580+I$36)</f>
        <v>0.41420440067216396</v>
      </c>
      <c r="J1560" s="1">
        <f>[1]Transport!F$26/SUM([1]Transport!F$22,[1]Transport!F$26)*J1557*(J$33+J$580)/(J$33+J$580+J$36)</f>
        <v>0.42813119021345752</v>
      </c>
      <c r="K1560" s="1">
        <f>[1]Transport!G$26/SUM([1]Transport!G$22,[1]Transport!G$26)*K1557*(K$33+K$580)/(K$33+K$580+K$36)</f>
        <v>0.20101691555634457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0.45846329610314751</v>
      </c>
      <c r="K1561" s="1">
        <f>(K$36+K$716)/([1]Transport!G$22+[1]Transport!G$26)*K1557</f>
        <v>1.7964817875289116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10.953441231998934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7.4387836339763149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5.5507977035766709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2.7253775125824569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4.4493093776437318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5.248527581151059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6.2254371241295559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3.5231656823537114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8.2927364479394952E-4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3.5641948183685965E-4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0.43253878059381723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0.65509820736077085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2.6724414559624554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6.0540692880179776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1.8015185329097205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2.5607217271427112E-2</v>
      </c>
      <c r="G1565" s="1">
        <f t="shared" ref="G1565:K1565" si="1015">G1570</f>
        <v>2.9155251042211786E-2</v>
      </c>
      <c r="H1565" s="1">
        <f t="shared" si="1015"/>
        <v>5.3527456514715049E-2</v>
      </c>
      <c r="I1565" s="1">
        <f t="shared" si="1015"/>
        <v>7.5608361498014601E-2</v>
      </c>
      <c r="J1565" s="1">
        <f t="shared" si="1015"/>
        <v>9.542911765567183E-2</v>
      </c>
      <c r="K1565" s="1">
        <f t="shared" si="1015"/>
        <v>0.1047126314122216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2.3688182544722814E-2</v>
      </c>
      <c r="G1566" s="1">
        <f t="shared" ref="G1566:K1566" si="1016">G1565-G1567</f>
        <v>2.474143148356539E-2</v>
      </c>
      <c r="H1566" s="1">
        <f t="shared" si="1016"/>
        <v>5.3515564740915622E-2</v>
      </c>
      <c r="I1566" s="1">
        <f t="shared" si="1016"/>
        <v>7.5607114681375279E-2</v>
      </c>
      <c r="J1566" s="1">
        <f t="shared" si="1016"/>
        <v>-0.14249868123233142</v>
      </c>
      <c r="K1566" s="1">
        <f t="shared" si="1016"/>
        <v>-0.21820463511991384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1.9190347267042983E-3</v>
      </c>
      <c r="G1567" s="1">
        <f t="shared" ref="G1567:K1567" si="1017">SUM(G1568:G1569)</f>
        <v>4.4138195586463976E-3</v>
      </c>
      <c r="H1567" s="1">
        <f t="shared" si="1017"/>
        <v>1.1891773799429067E-5</v>
      </c>
      <c r="I1567" s="1">
        <f t="shared" si="1017"/>
        <v>1.2468166393272446E-6</v>
      </c>
      <c r="J1567" s="1">
        <f t="shared" si="1017"/>
        <v>0.23792779888800325</v>
      </c>
      <c r="K1567" s="1">
        <f t="shared" si="1017"/>
        <v>0.32291726653213543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1.9190347267042983E-3</v>
      </c>
      <c r="G1568" s="1">
        <f>[1]Transport!C$27/SUM([1]Transport!C$24,[1]Transport!C$27)*G1565*(G$45+G$612)/(G$45+G$612+G$47)</f>
        <v>4.4138195586463976E-3</v>
      </c>
      <c r="H1568" s="1">
        <f>[1]Transport!D$27/SUM([1]Transport!D$24,[1]Transport!D$27)*H1565*(H$45+H$612)/(H$45+H$612+H$47)</f>
        <v>1.1891773799429067E-5</v>
      </c>
      <c r="I1568" s="1">
        <f>[1]Transport!E$27/SUM([1]Transport!E$24,[1]Transport!E$27)*I1565*(I$45+I$612)/(I$45+I$612+I$47)</f>
        <v>1.2468166393272446E-6</v>
      </c>
      <c r="J1568" s="1">
        <f>[1]Transport!F$27/SUM([1]Transport!F$24,[1]Transport!F$27)*J1565*(J$45+J$612)/(J$45+J$612+J$47)</f>
        <v>6.5391619528826634E-6</v>
      </c>
      <c r="K1568" s="1">
        <f>[1]Transport!G$27/SUM([1]Transport!G$24,[1]Transport!G$27)*K1565*(K$45+K$612)/(K$45+K$612+K$47)</f>
        <v>6.9518207143401316E-6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0.23792125972605035</v>
      </c>
      <c r="K1569" s="1">
        <f>(K$47+K$714)/([1]Transport!G$24+[1]Transport!G$27)*K1565</f>
        <v>0.32291031471142106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2.5607217271427112E-2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2.9155251042211786E-2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5.3527456514715049E-2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7.5608361498014601E-2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9.542911765567183E-2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0.1047126314122216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4.7786807754055012</v>
      </c>
      <c r="G1571" s="3">
        <f t="shared" ref="G1571:K1571" si="1018">SUM(G1572:G1580)</f>
        <v>4.7670827436328445</v>
      </c>
      <c r="H1571" s="3">
        <f t="shared" si="1018"/>
        <v>4.7077102223463481</v>
      </c>
      <c r="I1571" s="3">
        <f t="shared" si="1018"/>
        <v>4.6367605242301453</v>
      </c>
      <c r="J1571" s="3">
        <f t="shared" si="1018"/>
        <v>4.9977937164156083</v>
      </c>
      <c r="K1571" s="3">
        <f t="shared" si="1018"/>
        <v>5.4146182740775339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2.7939251185590888E-2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2.4242616379886183E-2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1.8627647087287747E-2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9.3133343137226099E-3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2.4192028048919921E-2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5.3582678024046156E-2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0.19848553162416482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0.8422404267744511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2.1268924440817938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4.5467903812427739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1.1843960105996376E-5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2.1821864307556372E-5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4.0121048438501925E-5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1.346692150302648E-4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3.4396042676620832E-3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0.23094858724396455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0.48923879105515372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0.15407916013477668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7.6951955474798314E-2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0.1278759408542649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0.20263418806991604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0.32629929335596608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0.48065795661468769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5.0371591688185863E-2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6.1654113082858209E-4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2.8373425722007841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1.9931288130280826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1.5613766841640964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0.766617904476945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1.5221733128389381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1.7955974596574711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2.1298123926201753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1.2053261131571107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2.8370654949027511E-4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1.2193627760613596E-4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0.1992998526604691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0.30184802395266502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1.2313744161525495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2.7895189315552029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0.83008135751688117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8.2090830330391745E-3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9.3465007977135833E-3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1.7159667542907538E-2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2.4238296217441873E-2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3.0592373325905566E-2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3.3568453641782521E-2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0.68922285337539624</v>
      </c>
      <c r="G1582" s="1">
        <f t="shared" ref="G1582:K1582" si="1019">IFERROR(G1572/G1546,"-")</f>
        <v>0.69564643130450532</v>
      </c>
      <c r="H1582" s="1">
        <f t="shared" si="1019"/>
        <v>0.70528179819816972</v>
      </c>
      <c r="I1582" s="1">
        <f t="shared" si="1019"/>
        <v>0.70528179819817038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0.68135756995377172</v>
      </c>
      <c r="G1583" s="1">
        <f t="shared" ref="G1583:K1583" si="1020">IFERROR(G1573/G1547,"-")</f>
        <v>0.68135756995377361</v>
      </c>
      <c r="H1583" s="1">
        <f t="shared" si="1020"/>
        <v>0.68135756995377217</v>
      </c>
      <c r="I1583" s="1">
        <f t="shared" si="1020"/>
        <v>0.68135756995377272</v>
      </c>
      <c r="J1583" s="1">
        <f t="shared" si="1020"/>
        <v>0.68135756995377306</v>
      </c>
      <c r="K1583" s="1">
        <f t="shared" si="1020"/>
        <v>0.68135756995377228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0.46510343171505364</v>
      </c>
      <c r="H1584" s="1">
        <f t="shared" si="1021"/>
        <v>0.4769899710795486</v>
      </c>
      <c r="I1584" s="1">
        <f t="shared" si="1021"/>
        <v>0.50296449299963408</v>
      </c>
      <c r="J1584" s="1">
        <f t="shared" si="1021"/>
        <v>0.56831522931131118</v>
      </c>
      <c r="K1584" s="1">
        <f t="shared" si="1021"/>
        <v>0.60427133287482071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0.27758325613680995</v>
      </c>
      <c r="G1585" s="1">
        <f t="shared" ref="G1585:K1585" si="1022">IFERROR(G1575/G1555,"-")</f>
        <v>0.28017034051580064</v>
      </c>
      <c r="H1585" s="1">
        <f t="shared" si="1022"/>
        <v>0.2840509670842869</v>
      </c>
      <c r="I1585" s="1">
        <f t="shared" si="1022"/>
        <v>0.28405096708428712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0.35122961215622106</v>
      </c>
      <c r="G1586" s="1">
        <f t="shared" ref="G1586:K1586" si="1023">IFERROR(G1576/G1556,"-")</f>
        <v>0.35122961215622089</v>
      </c>
      <c r="H1586" s="1">
        <f t="shared" si="1023"/>
        <v>0.35122961215622184</v>
      </c>
      <c r="I1586" s="1">
        <f t="shared" si="1023"/>
        <v>0.35122961215622056</v>
      </c>
      <c r="J1586" s="1">
        <f t="shared" si="1023"/>
        <v>0.35122961215622006</v>
      </c>
      <c r="K1586" s="1">
        <f t="shared" si="1023"/>
        <v>0.35122961215622073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0.25903663625928697</v>
      </c>
      <c r="G1587" s="1">
        <f t="shared" ref="G1587:K1587" si="1024">IFERROR(G1577/G1562,"-")</f>
        <v>0.26793746277611236</v>
      </c>
      <c r="H1587" s="1">
        <f t="shared" si="1024"/>
        <v>0.2812887025513503</v>
      </c>
      <c r="I1587" s="1">
        <f t="shared" si="1024"/>
        <v>0.28128870255135008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0.3421145134315321</v>
      </c>
      <c r="G1588" s="1">
        <f t="shared" ref="G1588:K1588" si="1025">IFERROR(G1578/G1563,"-")</f>
        <v>0.34211451343153221</v>
      </c>
      <c r="H1588" s="1">
        <f t="shared" si="1025"/>
        <v>0.34211451343153143</v>
      </c>
      <c r="I1588" s="1">
        <f t="shared" si="1025"/>
        <v>0.34211451343153182</v>
      </c>
      <c r="J1588" s="1">
        <f t="shared" si="1025"/>
        <v>0.34211451343153199</v>
      </c>
      <c r="K1588" s="1">
        <f t="shared" si="1025"/>
        <v>0.34211451343153187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0.46076759264650757</v>
      </c>
      <c r="H1589" s="1">
        <f t="shared" si="1026"/>
        <v>0.46076759264650757</v>
      </c>
      <c r="I1589" s="1">
        <f t="shared" si="1026"/>
        <v>0.46076759264650802</v>
      </c>
      <c r="J1589" s="1">
        <f t="shared" si="1026"/>
        <v>0.46076759264650813</v>
      </c>
      <c r="K1589" s="1">
        <f t="shared" si="1026"/>
        <v>0.46076759264650818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0.3205769274351799</v>
      </c>
      <c r="G1590" s="1">
        <f t="shared" ref="G1590:K1590" si="1027">IFERROR(G1580/G1570,"-")</f>
        <v>0.32057692743517996</v>
      </c>
      <c r="H1590" s="1">
        <f t="shared" si="1027"/>
        <v>0.32057692743517963</v>
      </c>
      <c r="I1590" s="1">
        <f t="shared" si="1027"/>
        <v>0.32057692743517985</v>
      </c>
      <c r="J1590" s="1">
        <f t="shared" si="1027"/>
        <v>0.32057692743518001</v>
      </c>
      <c r="K1590" s="1">
        <f t="shared" si="1027"/>
        <v>0.32057692743518007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24.512202934011725</v>
      </c>
      <c r="G1591" s="3">
        <f t="shared" ref="G1591" si="1028">G1592+G1595+G1597+G1604+G1612</f>
        <v>21.383931252317794</v>
      </c>
      <c r="H1591" s="3">
        <f t="shared" ref="H1591" si="1029">H1592+H1595+H1597+H1604+H1612</f>
        <v>19.184796378107723</v>
      </c>
      <c r="I1591" s="3">
        <f t="shared" ref="I1591" si="1030">I1592+I1595+I1597+I1604+I1612</f>
        <v>16.321110476229801</v>
      </c>
      <c r="J1591" s="3">
        <f t="shared" ref="J1591" si="1031">J1592+J1595+J1597+J1604+J1612</f>
        <v>14.27257951107703</v>
      </c>
      <c r="K1591" s="3">
        <f t="shared" ref="K1591" si="1032">K1592+K1595+K1597+K1604+K1612</f>
        <v>11.715516388915546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1.0075211238282061E-2</v>
      </c>
      <c r="G1592" s="1">
        <f t="shared" ref="G1592" si="1035">SUM(G1593:G1594)</f>
        <v>2.95192012236591E-2</v>
      </c>
      <c r="H1592" s="1">
        <f t="shared" ref="H1592" si="1036">SUM(H1593:H1594)</f>
        <v>8.136862425619823E-2</v>
      </c>
      <c r="I1592" s="1">
        <f t="shared" ref="I1592" si="1037">SUM(I1593:I1594)</f>
        <v>0.28239379822800964</v>
      </c>
      <c r="J1592" s="1">
        <f t="shared" ref="J1592" si="1038">SUM(J1593:J1594)</f>
        <v>1.1650932362626791</v>
      </c>
      <c r="K1592" s="1">
        <f t="shared" ref="K1592" si="1039">SUM(K1593:K1594)</f>
        <v>4.0343512206778103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1.0075211238282061E-2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2.95192012236591E-2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8.136862425619823E-2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0.28239379822800964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1.1650932362626791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4.0343512206778103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3.9671332624492588E-3</v>
      </c>
      <c r="G1595" s="1">
        <f t="shared" ref="G1595" si="1041">G1596</f>
        <v>1.2374780148579222E-2</v>
      </c>
      <c r="H1595" s="1">
        <f t="shared" ref="H1595" si="1042">H1596</f>
        <v>1.2321521261654931E-2</v>
      </c>
      <c r="I1595" s="1">
        <f t="shared" ref="I1595" si="1043">I1596</f>
        <v>4.58864288288372E-2</v>
      </c>
      <c r="J1595" s="1">
        <f t="shared" ref="J1595" si="1044">J1596</f>
        <v>1.3382536565943828</v>
      </c>
      <c r="K1595" s="1">
        <f t="shared" ref="K1595" si="1045">K1596</f>
        <v>2.9962808549441409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3.9671332624492588E-3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1.2374780148579222E-2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1.2321521261654931E-2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4.58864288288372E-2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1.3382536565943828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2.9962808549441409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24.435504598759849</v>
      </c>
      <c r="G1604" s="1">
        <f t="shared" ref="G1604:K1604" si="1049">SUM(G1609:G1611)</f>
        <v>21.198543385406108</v>
      </c>
      <c r="H1604" s="1">
        <f t="shared" si="1049"/>
        <v>18.844021425230771</v>
      </c>
      <c r="I1604" s="1">
        <f t="shared" si="1049"/>
        <v>15.575848554959238</v>
      </c>
      <c r="J1604" s="1">
        <f t="shared" si="1049"/>
        <v>10.784278371549226</v>
      </c>
      <c r="K1604" s="1">
        <f t="shared" si="1049"/>
        <v>2.6622970617088697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23.828647292396663</v>
      </c>
      <c r="G1605" s="1">
        <f t="shared" ref="G1605:K1605" si="1050">G1604-G1606</f>
        <v>20.634759261203445</v>
      </c>
      <c r="H1605" s="1">
        <f t="shared" si="1050"/>
        <v>18.227071928391378</v>
      </c>
      <c r="I1605" s="1">
        <f t="shared" si="1050"/>
        <v>14.852656523122551</v>
      </c>
      <c r="J1605" s="1">
        <f t="shared" si="1050"/>
        <v>9.2051797878574657</v>
      </c>
      <c r="K1605" s="1">
        <f t="shared" si="1050"/>
        <v>-0.28903700336200044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0.60685730636318513</v>
      </c>
      <c r="G1606" s="1">
        <f t="shared" ref="G1606:K1606" si="1051">SUM(G1607:G1608)</f>
        <v>0.563784124202662</v>
      </c>
      <c r="H1606" s="1">
        <f t="shared" si="1051"/>
        <v>0.61694949683939304</v>
      </c>
      <c r="I1606" s="1">
        <f t="shared" si="1051"/>
        <v>0.72319203183668801</v>
      </c>
      <c r="J1606" s="1">
        <f t="shared" si="1051"/>
        <v>1.5790985836917604</v>
      </c>
      <c r="K1606" s="1">
        <f t="shared" si="1051"/>
        <v>2.9513340650708701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0.60685730636318513</v>
      </c>
      <c r="G1607" s="1">
        <f>[1]Transport!C$26/SUM([1]Transport!C$22,[1]Transport!C$26)*G1604*(G$33+G$580)/(G$33+G$580+G$36)</f>
        <v>0.563784124202662</v>
      </c>
      <c r="H1607" s="1">
        <f>[1]Transport!D$26/SUM([1]Transport!D$22,[1]Transport!D$26)*H1604*(H$33+H$580)/(H$33+H$580+H$36)</f>
        <v>0.61694949683939304</v>
      </c>
      <c r="I1607" s="1">
        <f>[1]Transport!E$26/SUM([1]Transport!E$22,[1]Transport!E$26)*I1604*(I$33+I$580)/(I$33+I$580+I$36)</f>
        <v>0.72319203183668801</v>
      </c>
      <c r="J1607" s="1">
        <f>[1]Transport!F$26/SUM([1]Transport!F$22,[1]Transport!F$26)*J1604*(J$33+J$580)/(J$33+J$580+J$36)</f>
        <v>0.76253728907007357</v>
      </c>
      <c r="K1607" s="1">
        <f>[1]Transport!G$26/SUM([1]Transport!G$22,[1]Transport!G$26)*K1604*(K$33+K$580)/(K$33+K$580+K$36)</f>
        <v>0.29700548471975285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0.81656129462168681</v>
      </c>
      <c r="K1608" s="1">
        <f>(K$36+K$716)/([1]Transport!G$22+[1]Transport!G$26)*K1604</f>
        <v>2.6543285803511174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19.239203462972178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15.923723456236099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11.441632412839871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4.8681377924812574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5.1963011357876727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9.8737946900086834E-4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1.4393381540807276E-3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1.0670810681458634E-3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2.5290079288561179E-4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9.365209670118107E-5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5.2738325497010088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7.400949674236819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10.706643681409835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10.78402547075634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2.6622034096121685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6.2655990751146862E-2</v>
      </c>
      <c r="G1612" s="1">
        <f t="shared" ref="G1612:K1612" si="1052">G1617</f>
        <v>0.14349388553945081</v>
      </c>
      <c r="H1612" s="1">
        <f t="shared" si="1052"/>
        <v>0.24708480735909885</v>
      </c>
      <c r="I1612" s="1">
        <f t="shared" si="1052"/>
        <v>0.41698169421371722</v>
      </c>
      <c r="J1612" s="1">
        <f t="shared" si="1052"/>
        <v>0.98495424667074272</v>
      </c>
      <c r="K1612" s="1">
        <f t="shared" si="1052"/>
        <v>2.0225872515847252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5.7960477731788897E-2</v>
      </c>
      <c r="G1613" s="1">
        <f t="shared" ref="G1613:K1613" si="1053">G1612-G1614</f>
        <v>0.12177031616859529</v>
      </c>
      <c r="H1613" s="1">
        <f t="shared" si="1053"/>
        <v>0.24702991447179004</v>
      </c>
      <c r="I1613" s="1">
        <f t="shared" si="1053"/>
        <v>0.4169748179938873</v>
      </c>
      <c r="J1613" s="1">
        <f t="shared" si="1053"/>
        <v>-1.4707741690664506</v>
      </c>
      <c r="K1613" s="1">
        <f t="shared" si="1053"/>
        <v>-4.2147533423434069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4.6955130193579641E-3</v>
      </c>
      <c r="G1614" s="1">
        <f t="shared" ref="G1614:K1614" si="1054">SUM(G1615:G1616)</f>
        <v>2.1723569370855518E-2</v>
      </c>
      <c r="H1614" s="1">
        <f t="shared" si="1054"/>
        <v>5.489288730881801E-5</v>
      </c>
      <c r="I1614" s="1">
        <f t="shared" si="1054"/>
        <v>6.8762198299215839E-6</v>
      </c>
      <c r="J1614" s="1">
        <f t="shared" si="1054"/>
        <v>2.4557284157371932</v>
      </c>
      <c r="K1614" s="1">
        <f t="shared" si="1054"/>
        <v>6.2373405939281321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4.6955130193579641E-3</v>
      </c>
      <c r="G1615" s="1">
        <f>[1]Transport!C$27/SUM([1]Transport!C$24,[1]Transport!C$27)*G1612*(G$45+G$612)/(G$45+G$612+G$47)</f>
        <v>2.1723569370855518E-2</v>
      </c>
      <c r="H1615" s="1">
        <f>[1]Transport!D$27/SUM([1]Transport!D$24,[1]Transport!D$27)*H1612*(H$45+H$612)/(H$45+H$612+H$47)</f>
        <v>5.489288730881801E-5</v>
      </c>
      <c r="I1615" s="1">
        <f>[1]Transport!E$27/SUM([1]Transport!E$24,[1]Transport!E$27)*I1612*(I$45+I$612)/(I$45+I$612+I$47)</f>
        <v>6.8762198299215839E-6</v>
      </c>
      <c r="J1615" s="1">
        <f>[1]Transport!F$27/SUM([1]Transport!F$24,[1]Transport!F$27)*J1612*(J$45+J$612)/(J$45+J$612+J$47)</f>
        <v>6.7492768385422859E-5</v>
      </c>
      <c r="K1615" s="1">
        <f>[1]Transport!G$27/SUM([1]Transport!G$24,[1]Transport!G$27)*K1612*(K$45+K$612)/(K$45+K$612+K$47)</f>
        <v>1.3427858475616408E-4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2.455660922968808</v>
      </c>
      <c r="K1616" s="1">
        <f>(K$47+K$714)/([1]Transport!G$24+[1]Transport!G$27)*K1612</f>
        <v>6.2372063153433759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6.2655990751146862E-2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0.14349388553945081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0.24708480735909885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0.41698169421371722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0.98495424667074272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2.0225872515847252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2.2034095552058197</v>
      </c>
      <c r="G1618" s="3">
        <f t="shared" ref="G1618" si="1055">SUM(G1619:G1627)</f>
        <v>2.2248531391323403</v>
      </c>
      <c r="H1618" s="3">
        <f t="shared" ref="H1618" si="1056">SUM(H1619:H1627)</f>
        <v>2.2570142576474757</v>
      </c>
      <c r="I1618" s="3">
        <f t="shared" ref="I1618" si="1057">SUM(I1619:I1627)</f>
        <v>2.3106100512271119</v>
      </c>
      <c r="J1618" s="3">
        <f t="shared" ref="J1618" si="1058">SUM(J1619:J1627)</f>
        <v>2.5121553871306181</v>
      </c>
      <c r="K1618" s="3">
        <f t="shared" ref="K1618" si="1059">SUM(K1619:K1627)</f>
        <v>2.7162850041571258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2.707488989557741E-3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7.9965798337252002E-3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2.2570348377353215E-2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8.204590761048583E-2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0.3646716129238663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1.3663275512814368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6.9210103567013729E-4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2.1696660936924039E-3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2.1605134179926606E-3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8.5189226560786341E-3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0.26725388328258343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0.65393730839529784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1.5767231752846802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1.3375324292155364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0.99610890380693373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0.4238202404237188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0.61681920961141723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1.1720541357026954E-4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1.7085449810619013E-4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1.2666627353675628E-4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3.0020213051828367E-5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1.1116833061854115E-5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0.86209680538504241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1.2098099457740201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1.7501813391217098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1.7628306966357989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0.4351820110105572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6.4675802844942603E-3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1.4940453190773337E-2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2.6193691773069825E-2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4.5916975141582196E-2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0.11736917407531787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0.26082701663677227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0.26872776416540906</v>
      </c>
      <c r="G1630" s="1">
        <f t="shared" ref="G1630:K1630" si="1062">IFERROR(G1620/G1594,"-")</f>
        <v>0.27089418081259214</v>
      </c>
      <c r="H1630" s="1">
        <f t="shared" si="1062"/>
        <v>0.27738392511452503</v>
      </c>
      <c r="I1630" s="1">
        <f t="shared" si="1062"/>
        <v>0.29053721478770062</v>
      </c>
      <c r="J1630" s="1">
        <f t="shared" si="1062"/>
        <v>0.31299779414533335</v>
      </c>
      <c r="K1630" s="1">
        <f t="shared" si="1062"/>
        <v>0.33867342641820869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0.17445873125089897</v>
      </c>
      <c r="G1631" s="1">
        <f t="shared" ref="G1631:K1631" si="1063">IFERROR(G1621/G1596,"-")</f>
        <v>0.175329667892444</v>
      </c>
      <c r="H1631" s="1">
        <f t="shared" si="1063"/>
        <v>0.17534469746980555</v>
      </c>
      <c r="I1631" s="1">
        <f t="shared" si="1063"/>
        <v>0.1856523349824282</v>
      </c>
      <c r="J1631" s="1">
        <f t="shared" si="1063"/>
        <v>0.19970345828360891</v>
      </c>
      <c r="K1631" s="1">
        <f t="shared" si="1063"/>
        <v>0.2182496701923789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8.1953661871669789E-2</v>
      </c>
      <c r="G1634" s="1">
        <f t="shared" ref="G1634:K1634" si="1066">IFERROR(G1624/G1609,"-")</f>
        <v>8.3996210615660233E-2</v>
      </c>
      <c r="H1634" s="1">
        <f t="shared" si="1066"/>
        <v>8.706003373164603E-2</v>
      </c>
      <c r="I1634" s="1">
        <f t="shared" si="1066"/>
        <v>8.7060033731645961E-2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0.11870351496053504</v>
      </c>
      <c r="G1635" s="1">
        <f t="shared" ref="G1635:K1635" si="1067">IFERROR(G1625/G1610,"-")</f>
        <v>0.11870351496053486</v>
      </c>
      <c r="H1635" s="1">
        <f t="shared" si="1067"/>
        <v>0.11870351496053475</v>
      </c>
      <c r="I1635" s="1">
        <f t="shared" si="1067"/>
        <v>0.11870351496053511</v>
      </c>
      <c r="J1635" s="1">
        <f t="shared" si="1067"/>
        <v>0.11870351496053494</v>
      </c>
      <c r="K1635" s="1">
        <f t="shared" si="1067"/>
        <v>0.11870351496053498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</v>
      </c>
      <c r="H1636" s="1">
        <f t="shared" si="1068"/>
        <v>0.1634668520967581</v>
      </c>
      <c r="I1636" s="1">
        <f t="shared" si="1068"/>
        <v>0.16346685209675799</v>
      </c>
      <c r="J1636" s="1">
        <f t="shared" si="1068"/>
        <v>0.1634668520967581</v>
      </c>
      <c r="K1636" s="1">
        <f t="shared" si="1068"/>
        <v>0.16346685209675799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0.10322365358775971</v>
      </c>
      <c r="G1637" s="1">
        <f t="shared" ref="G1637:K1637" si="1069">IFERROR(G1627/G1617,"-")</f>
        <v>0.10411909284222258</v>
      </c>
      <c r="H1637" s="1">
        <f t="shared" si="1069"/>
        <v>0.10601093629767944</v>
      </c>
      <c r="I1637" s="1">
        <f t="shared" si="1069"/>
        <v>0.11011748424152211</v>
      </c>
      <c r="J1637" s="1">
        <f t="shared" si="1069"/>
        <v>0.11916205699101153</v>
      </c>
      <c r="K1637" s="1">
        <f t="shared" si="1069"/>
        <v>0.12895711491922571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28.743134919749458</v>
      </c>
      <c r="G1638" s="1">
        <f t="shared" ref="G1638:K1638" si="1070">G1639+G1643+G1647+G1653</f>
        <v>26.545347304818723</v>
      </c>
      <c r="H1638" s="1">
        <f t="shared" si="1070"/>
        <v>20.783591693871536</v>
      </c>
      <c r="I1638" s="1">
        <f t="shared" si="1070"/>
        <v>19.691756576313537</v>
      </c>
      <c r="J1638" s="1">
        <f t="shared" si="1070"/>
        <v>28.081374729511392</v>
      </c>
      <c r="K1638" s="1">
        <f t="shared" si="1070"/>
        <v>28.977112083282357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9.2070897788152219</v>
      </c>
      <c r="G1639" s="1">
        <f t="shared" ref="G1639:K1639" si="1073">SUM(G1640:G1642)</f>
        <v>10.390781927379416</v>
      </c>
      <c r="H1639" s="1">
        <f t="shared" si="1073"/>
        <v>10.848868049395241</v>
      </c>
      <c r="I1639" s="1">
        <f t="shared" si="1073"/>
        <v>11.500888966487796</v>
      </c>
      <c r="J1639" s="1">
        <f t="shared" si="1073"/>
        <v>11.738071560263077</v>
      </c>
      <c r="K1639" s="1">
        <f t="shared" si="1073"/>
        <v>12.63381011141653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8.7117815262246268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9.7092839321266187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10.452551381509696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1.5023697657142763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1.5905136328191694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1.746604371810685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1.8947458272520563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2.0287876281364587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2.1812587299068338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0.89436285770932278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0.89436222528020182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0.8943616130111145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0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0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2.0599085285266765E-7</v>
      </c>
      <c r="J1643" s="1">
        <f t="shared" si="1075"/>
        <v>0</v>
      </c>
      <c r="K1643" s="1">
        <f t="shared" si="1075"/>
        <v>0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2.0599085285266765E-7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0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0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8.4742674581172974E-7</v>
      </c>
      <c r="H1647" s="1">
        <f t="shared" si="1077"/>
        <v>1.0899391743152896E-5</v>
      </c>
      <c r="I1647" s="1">
        <f t="shared" si="1077"/>
        <v>1.0161834046050784E-5</v>
      </c>
      <c r="J1647" s="1">
        <f t="shared" si="1077"/>
        <v>1.4475311893185532E-5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1.6634750329542631</v>
      </c>
      <c r="G1648" s="1">
        <f t="shared" ref="G1648:K1648" si="1079">G1647-G1649</f>
        <v>8.0103806809005989E-7</v>
      </c>
      <c r="H1648" s="1">
        <f t="shared" si="1079"/>
        <v>1.0302746685946559E-5</v>
      </c>
      <c r="I1648" s="1">
        <f t="shared" si="1079"/>
        <v>9.6055345626367524E-6</v>
      </c>
      <c r="J1648" s="1">
        <f t="shared" si="1079"/>
        <v>7.4096545349708107E-6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9.6332730774094794E-2</v>
      </c>
      <c r="G1649" s="1">
        <f t="shared" ref="G1649:K1649" si="1080">SUM(G1650:G1651)</f>
        <v>4.6388677721669893E-8</v>
      </c>
      <c r="H1649" s="1">
        <f t="shared" si="1080"/>
        <v>5.9664505720633712E-7</v>
      </c>
      <c r="I1649" s="1">
        <f t="shared" si="1080"/>
        <v>5.5629948341403214E-7</v>
      </c>
      <c r="J1649" s="1">
        <f t="shared" si="1080"/>
        <v>7.0656573582147208E-6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9.6332730774094794E-2</v>
      </c>
      <c r="G1650" s="1">
        <f>[1]Transport!C$25/SUM([1]Transport!C$21,[1]Transport!C$25)*G1647*(G$34+G$598)/(G$34+G$598+G$37)</f>
        <v>4.6388677721669893E-8</v>
      </c>
      <c r="H1650" s="1">
        <f>[1]Transport!D$25/SUM([1]Transport!D$21,[1]Transport!D$25)*H1647*(H$34+H$598)/(H$34+H$598+H$37)</f>
        <v>5.9664505720633712E-7</v>
      </c>
      <c r="I1650" s="1">
        <f>[1]Transport!E$25/SUM([1]Transport!E$21,[1]Transport!E$25)*I1647*(I$34+I$598)/(I$34+I$598+I$37)</f>
        <v>5.5629948341403214E-7</v>
      </c>
      <c r="J1650" s="1">
        <f>[1]Transport!F$25/SUM([1]Transport!F$21,[1]Transport!F$25)*J1647*(J$34+J$598)/(J$34+J$598+J$37)</f>
        <v>6.2154565956488842E-6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8.5020076256583658E-7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8.4742674581172974E-7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1.0899391743152896E-5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1.0161834046050784E-5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1.4475311893185532E-5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17.776237377205881</v>
      </c>
      <c r="G1653" s="1">
        <f t="shared" ref="G1653:K1653" si="1081">SUM(G1658:G1660)</f>
        <v>16.154564530012561</v>
      </c>
      <c r="H1653" s="1">
        <f t="shared" si="1081"/>
        <v>9.9347127450845498</v>
      </c>
      <c r="I1653" s="1">
        <f t="shared" si="1081"/>
        <v>8.1908572420008436</v>
      </c>
      <c r="J1653" s="1">
        <f t="shared" si="1081"/>
        <v>16.343288693936422</v>
      </c>
      <c r="K1653" s="1">
        <f t="shared" si="1081"/>
        <v>16.343301971865827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17.334763394607982</v>
      </c>
      <c r="G1654" s="1">
        <f t="shared" ref="G1654:K1654" si="1082">G1653-G1655</f>
        <v>15.724927132298783</v>
      </c>
      <c r="H1654" s="1">
        <f t="shared" si="1082"/>
        <v>9.6094522345484474</v>
      </c>
      <c r="I1654" s="1">
        <f t="shared" si="1082"/>
        <v>7.8105529092753674</v>
      </c>
      <c r="J1654" s="1">
        <f t="shared" si="1082"/>
        <v>13.950206547842567</v>
      </c>
      <c r="K1654" s="1">
        <f t="shared" si="1082"/>
        <v>-1.7743395712408798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0.44147398259789677</v>
      </c>
      <c r="G1655" s="1">
        <f t="shared" ref="G1655:K1655" si="1083">SUM(G1656:G1657)</f>
        <v>0.42963739771377873</v>
      </c>
      <c r="H1655" s="1">
        <f t="shared" si="1083"/>
        <v>0.32526051053610266</v>
      </c>
      <c r="I1655" s="1">
        <f t="shared" si="1083"/>
        <v>0.38030433272547581</v>
      </c>
      <c r="J1655" s="1">
        <f t="shared" si="1083"/>
        <v>2.3930821460938549</v>
      </c>
      <c r="K1655" s="1">
        <f t="shared" si="1083"/>
        <v>18.117641543106707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0.44147398259789677</v>
      </c>
      <c r="G1656" s="1">
        <f>[1]Transport!C$26/SUM([1]Transport!C$22,[1]Transport!C$26)*G1653*(G$33+G$580)/(G$33+G$580+G$36)</f>
        <v>0.42963739771377873</v>
      </c>
      <c r="H1656" s="1">
        <f>[1]Transport!D$26/SUM([1]Transport!D$22,[1]Transport!D$26)*H1653*(H$33+H$580)/(H$33+H$580+H$36)</f>
        <v>0.32526051053610266</v>
      </c>
      <c r="I1656" s="1">
        <f>[1]Transport!E$26/SUM([1]Transport!E$22,[1]Transport!E$26)*I1653*(I$33+I$580)/(I$33+I$580+I$36)</f>
        <v>0.38030433272547581</v>
      </c>
      <c r="J1656" s="1">
        <f>[1]Transport!F$26/SUM([1]Transport!F$22,[1]Transport!F$26)*J1653*(J$33+J$580)/(J$33+J$580+J$36)</f>
        <v>1.1556050971423109</v>
      </c>
      <c r="K1656" s="1">
        <f>[1]Transport!G$26/SUM([1]Transport!G$22,[1]Transport!G$26)*K1653*(K$33+K$580)/(K$33+K$580+K$36)</f>
        <v>1.8232564629581927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1.2374770489515443</v>
      </c>
      <c r="K1657" s="1">
        <f>(K$36+K$716)/([1]Transport!G$22+[1]Transport!G$26)*K1653</f>
        <v>16.294385080148515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0.39583957087117227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0.27677268046008346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0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0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15.877791849552477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9.9347127450845498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8.1908572420008436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16.343288693936422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16.343301971865827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0.2201697330892062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0.24502467682785092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0.26340014424945973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2.5095632971945676E-2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2.6567990968008395E-2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2.9175335701272814E-2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3.1649895345994515E-2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3.3888933906714158E-2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3.6435816103214051E-2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2.2067431380436702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2.2067415775935499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2.2067400668861201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0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0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3.6944011652924202E-7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0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0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7.6811799952696404E-7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9.8793424012031003E-6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9.2108110554156094E-6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1.31206002983446E-5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1.604367028054329E-3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1.121780123748393E-3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0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0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15.691541860444501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9.8181763804505309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8.0947766858024703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16.1515783245049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16.151591446681199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2.5272641700947229E-2</v>
      </c>
      <c r="J1673" s="7">
        <f t="shared" si="1087"/>
        <v>2.5236122307341291E-2</v>
      </c>
      <c r="K1673" s="7">
        <f t="shared" si="1087"/>
        <v>2.5199602913735304E-2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1.6704032219401314E-2</v>
      </c>
      <c r="G1674" s="7">
        <f t="shared" ref="G1674:K1674" si="1088">IFERROR(G1663/G1641,"-")</f>
        <v>1.6704032219401289E-2</v>
      </c>
      <c r="H1674" s="7">
        <f t="shared" si="1088"/>
        <v>1.6704032219401279E-2</v>
      </c>
      <c r="I1674" s="7">
        <f t="shared" si="1088"/>
        <v>1.67040322194013E-2</v>
      </c>
      <c r="J1674" s="7">
        <f t="shared" si="1088"/>
        <v>1.6704032219401303E-2</v>
      </c>
      <c r="K1674" s="7">
        <f t="shared" si="1088"/>
        <v>1.6704032219401272E-2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2.467391304347843</v>
      </c>
      <c r="H1675">
        <f t="shared" si="1089"/>
        <v>2.4673913043478355</v>
      </c>
      <c r="I1675">
        <f t="shared" si="1089"/>
        <v>2.4673913043478266</v>
      </c>
      <c r="J1675" t="str">
        <f t="shared" si="1089"/>
        <v>-</v>
      </c>
      <c r="K1675" t="str">
        <f t="shared" si="1089"/>
        <v>-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1.7934782608695707</v>
      </c>
      <c r="J1678" t="str">
        <f t="shared" si="1092"/>
        <v>-</v>
      </c>
      <c r="K1678" t="str">
        <f t="shared" si="1092"/>
        <v>-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0.90641226905247396</v>
      </c>
      <c r="H1679" s="4">
        <f t="shared" si="1093"/>
        <v>0.90641226905248173</v>
      </c>
      <c r="I1679" s="4">
        <f t="shared" si="1093"/>
        <v>0.90641226905247751</v>
      </c>
      <c r="J1679" s="4">
        <f t="shared" si="1093"/>
        <v>0.90641226905247674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4.0530738867855061E-3</v>
      </c>
      <c r="G1681" s="1">
        <f t="shared" si="1094"/>
        <v>4.0530738867855043E-3</v>
      </c>
      <c r="H1681" t="str">
        <f t="shared" si="1094"/>
        <v>-</v>
      </c>
      <c r="I1681" t="str">
        <f t="shared" si="1094"/>
        <v>-</v>
      </c>
      <c r="J1681" t="str">
        <f t="shared" si="1094"/>
        <v>-</v>
      </c>
      <c r="K1681" t="str">
        <f t="shared" si="1094"/>
        <v>-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0.98826978015124778</v>
      </c>
      <c r="H1682" s="4">
        <f t="shared" si="1094"/>
        <v>0.98826978015125011</v>
      </c>
      <c r="I1682" s="4">
        <f t="shared" si="1094"/>
        <v>0.98826978015125277</v>
      </c>
      <c r="J1682" s="4">
        <f t="shared" si="1094"/>
        <v>0.98826978015124645</v>
      </c>
      <c r="K1682" s="4">
        <f t="shared" si="1094"/>
        <v>0.98826978015124189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34.571010021777383</v>
      </c>
      <c r="G1683" s="3">
        <f t="shared" ref="G1683:K1683" si="1095">SUM(G1684:G1686,G1689:G1691,-G1696)</f>
        <v>32.503714562161171</v>
      </c>
      <c r="H1683" s="3">
        <f t="shared" si="1095"/>
        <v>29.902775512821904</v>
      </c>
      <c r="I1683" s="3">
        <f t="shared" si="1095"/>
        <v>24.231692427894306</v>
      </c>
      <c r="J1683" s="3">
        <f t="shared" si="1095"/>
        <v>13.966962325959415</v>
      </c>
      <c r="K1683" s="3">
        <f t="shared" si="1095"/>
        <v>-3.2250625119961178E-5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2.5736082749100668</v>
      </c>
      <c r="G1684" s="1">
        <f>[1]Summary!C53+[1]Summary!C59</f>
        <v>2.492703898274395</v>
      </c>
      <c r="H1684" s="1">
        <f>[1]Summary!D53+[1]Summary!D59</f>
        <v>2.3959177405167331</v>
      </c>
      <c r="I1684" s="1">
        <f>[1]Summary!E53+[1]Summary!E59</f>
        <v>2.2717883836739396</v>
      </c>
      <c r="J1684" s="1">
        <f>[1]Summary!F53+[1]Summary!F59</f>
        <v>0.54680823540272327</v>
      </c>
      <c r="K1684" s="1">
        <f>[1]Summary!G53+[1]Summary!G59</f>
        <v>-2.7472640195484739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-1.1012283987464142E-3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6.4916013132881032</v>
      </c>
      <c r="G1686" s="1">
        <f>[1]Summary!C55+[1]Summary!C60</f>
        <v>5.9887371917622492</v>
      </c>
      <c r="H1686" s="1">
        <f>[1]Summary!D55+[1]Summary!D60</f>
        <v>5.5501477853567804</v>
      </c>
      <c r="I1686" s="1">
        <f>[1]Summary!E55+[1]Summary!E60</f>
        <v>4.856203751835328</v>
      </c>
      <c r="J1686" s="1">
        <f>[1]Summary!F55+[1]Summary!F60</f>
        <v>3.5473318391292659</v>
      </c>
      <c r="K1686" s="1">
        <f>[1]Summary!G55+[1]Summary!G60</f>
        <v>-0.24887747081140166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4.4022545128034629</v>
      </c>
      <c r="G1687" s="1">
        <f t="shared" ref="G1687:K1687" si="1100">G1686-G1688</f>
        <v>3.8777240218881688</v>
      </c>
      <c r="H1687" s="1">
        <f t="shared" si="1100"/>
        <v>3.4478783142955205</v>
      </c>
      <c r="I1687" s="1">
        <f t="shared" si="1100"/>
        <v>2.7625466886375878</v>
      </c>
      <c r="J1687" s="1">
        <f t="shared" si="1100"/>
        <v>1.4699739687073259</v>
      </c>
      <c r="K1687" s="1">
        <f t="shared" si="1100"/>
        <v>-1.2807516983966418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2.0936570631977403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2.07735787042194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1.0318742275852402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3.7897530281622602</v>
      </c>
      <c r="G1689" s="1">
        <f>[1]Summary!C56</f>
        <v>3.41098180866625</v>
      </c>
      <c r="H1689" s="1">
        <f>[1]Summary!D56</f>
        <v>3.5186528243885</v>
      </c>
      <c r="I1689" s="1">
        <f>[1]Summary!E56</f>
        <v>3.1467828738355403</v>
      </c>
      <c r="J1689" s="1">
        <f>[1]Summary!F56</f>
        <v>2.0922770396621972</v>
      </c>
      <c r="K1689" s="1">
        <f>[1]Summary!G56</f>
        <v>0.78062649716631405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7.1744648038761483</v>
      </c>
      <c r="G1690" s="1">
        <f>[1]Summary!C57</f>
        <v>6.5876402454286778</v>
      </c>
      <c r="H1690" s="1">
        <f>[1]Summary!D57</f>
        <v>5.9967811365120109</v>
      </c>
      <c r="I1690" s="1">
        <f>[1]Summary!E57</f>
        <v>5.7850198298868785</v>
      </c>
      <c r="J1690" s="1">
        <f>[1]Summary!F57</f>
        <v>4.2101348766514404</v>
      </c>
      <c r="K1690" s="1">
        <f>[1]Summary!G57</f>
        <v>1.30536433090975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14.541582601540805</v>
      </c>
      <c r="G1691" s="1">
        <f>[1]Summary!C58</f>
        <v>14.023651418029603</v>
      </c>
      <c r="H1691" s="1">
        <f>[1]Summary!D58</f>
        <v>12.441276026047879</v>
      </c>
      <c r="I1691" s="1">
        <f>[1]Summary!E58</f>
        <v>8.1718975886626204</v>
      </c>
      <c r="J1691" s="1">
        <f>[1]Summary!F58</f>
        <v>3.5704121937775555</v>
      </c>
      <c r="K1691" s="1">
        <f>[1]Summary!G58</f>
        <v>0.91122661453313425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1.7476716540646906</v>
      </c>
      <c r="K1692" s="1">
        <f>-[1]Summary!G59</f>
        <v>5.0646609279123203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0.36953827110627918</v>
      </c>
      <c r="K1693" s="1">
        <f>-[1]Summary!G60</f>
        <v>3.4272847912605249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1.0864735317159448E-3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1.3845226682026787E-5</v>
      </c>
      <c r="K1695" s="1">
        <f>-[1]Summary!G62</f>
        <v>1.475486703046934E-5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1.8586637675216239E-6</v>
      </c>
      <c r="K1696" s="1">
        <f>-[1]Summary!G63</f>
        <v>6.9744756964690765E-6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2.1171877053721202</v>
      </c>
      <c r="K1697" s="3">
        <f t="shared" si="1101"/>
        <v>8.4930205698311081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0.83333327168676385</v>
      </c>
      <c r="K1698" s="1">
        <f>[1]Summary!C$77</f>
        <v>1.9047618999354794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0.29510557111706825</v>
      </c>
      <c r="K1699" s="1">
        <f>[1]Summary!C$78</f>
        <v>0.78772731624453629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0.98874886256828787</v>
      </c>
      <c r="K1700" s="1">
        <f>[1]Summary!C$79</f>
        <v>5.8005313536510927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1.4935937650090707E-5</v>
      </c>
      <c r="K1702" s="1">
        <f t="shared" si="1105"/>
        <v>5.0800480273740585E-5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2.5773470909633189E-6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6.3467728837868622E-6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1.2358590559127389E-5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4.4453707389953725E-5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1.8586637675216239E-6</v>
      </c>
      <c r="K1705" s="1">
        <f t="shared" si="1106"/>
        <v>6.9744756964690765E-6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961.7719354705747</v>
      </c>
      <c r="G1706" s="3">
        <f t="shared" ref="G1706:K1706" si="1107">SUM(G1707:G1708,G1725,G1734:G1735,G1736,G1737,G1742,G1745,,G1750:G1753,G1746)</f>
        <v>959.7081097421476</v>
      </c>
      <c r="H1706" s="3">
        <f t="shared" si="1107"/>
        <v>898.26676333267073</v>
      </c>
      <c r="I1706" s="3">
        <f t="shared" si="1107"/>
        <v>856.61470035154343</v>
      </c>
      <c r="J1706" s="3">
        <f t="shared" si="1107"/>
        <v>720.63182904691848</v>
      </c>
      <c r="K1706" s="3">
        <f t="shared" si="1107"/>
        <v>640.52896278959793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3.6600028816255428</v>
      </c>
      <c r="G1707" s="1">
        <f t="shared" ref="G1707:K1707" si="1109">G21</f>
        <v>3.5647190712993777</v>
      </c>
      <c r="H1707" s="1">
        <f t="shared" si="1109"/>
        <v>4.8018299527193865E-3</v>
      </c>
      <c r="I1707" s="1">
        <f t="shared" si="1109"/>
        <v>5.6236271826383313E-4</v>
      </c>
      <c r="J1707" s="1">
        <f t="shared" si="1109"/>
        <v>3.3145594095074693E-4</v>
      </c>
      <c r="K1707" s="1">
        <f t="shared" si="1109"/>
        <v>8.9725491385475264E-5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310.78793008230002</v>
      </c>
      <c r="G1708" s="1">
        <f t="shared" si="1113"/>
        <v>288.93603995066945</v>
      </c>
      <c r="H1708" s="1">
        <f t="shared" si="1113"/>
        <v>250.81608714712365</v>
      </c>
      <c r="I1708" s="1">
        <f t="shared" si="1113"/>
        <v>180.16170139446729</v>
      </c>
      <c r="J1708" s="1">
        <f t="shared" si="1113"/>
        <v>86.946754601700519</v>
      </c>
      <c r="K1708" s="1">
        <f t="shared" si="1113"/>
        <v>21.859167487538585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303.73874127574373</v>
      </c>
      <c r="G1709" s="1">
        <f t="shared" si="1113"/>
        <v>281.55917339230888</v>
      </c>
      <c r="H1709" s="1">
        <f t="shared" si="1113"/>
        <v>244.01038177288589</v>
      </c>
      <c r="I1709" s="1">
        <f t="shared" si="1113"/>
        <v>174.49998581349612</v>
      </c>
      <c r="J1709" s="1">
        <f t="shared" si="1113"/>
        <v>78.812550963244931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101.72854867898748</v>
      </c>
      <c r="G1710" s="1">
        <f t="shared" si="1113"/>
        <v>90.977501537999558</v>
      </c>
      <c r="H1710" s="1">
        <f t="shared" si="1113"/>
        <v>79.430006180027178</v>
      </c>
      <c r="I1710" s="1">
        <f t="shared" si="1113"/>
        <v>68.873838728357583</v>
      </c>
      <c r="J1710" s="1">
        <f t="shared" si="1113"/>
        <v>35.346352485210573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2.7763701258479441</v>
      </c>
      <c r="G1711" s="1">
        <f t="shared" si="1113"/>
        <v>1.8087128457674263E-4</v>
      </c>
      <c r="H1711" s="1">
        <f t="shared" si="1113"/>
        <v>5.2307704769054459E-4</v>
      </c>
      <c r="I1711" s="1">
        <f t="shared" si="1113"/>
        <v>2.4314615849205232E-4</v>
      </c>
      <c r="J1711" s="1">
        <f t="shared" si="1113"/>
        <v>4.4312721717601331E-4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118.39554532741147</v>
      </c>
      <c r="G1712" s="1">
        <f t="shared" si="1113"/>
        <v>110.359310551711</v>
      </c>
      <c r="H1712" s="1">
        <f t="shared" si="1113"/>
        <v>89.081901401828702</v>
      </c>
      <c r="I1712" s="1">
        <f t="shared" si="1113"/>
        <v>61.679801379668923</v>
      </c>
      <c r="J1712" s="1">
        <f t="shared" si="1113"/>
        <v>36.401650234357483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79.728891777117639</v>
      </c>
      <c r="G1713" s="1">
        <f t="shared" si="1113"/>
        <v>78.816965547759992</v>
      </c>
      <c r="H1713" s="1">
        <f t="shared" si="1113"/>
        <v>73.648991954666656</v>
      </c>
      <c r="I1713" s="1">
        <f t="shared" si="1113"/>
        <v>41.369555527510201</v>
      </c>
      <c r="J1713" s="1">
        <f t="shared" si="1113"/>
        <v>5.4504608211164074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2.576547031800922</v>
      </c>
      <c r="J1714" s="1">
        <f t="shared" si="1113"/>
        <v>1.6136442953432948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7.0491888065562689</v>
      </c>
      <c r="G1715" s="1">
        <f t="shared" si="1113"/>
        <v>7.3768665583605904</v>
      </c>
      <c r="H1715" s="1">
        <f t="shared" si="1113"/>
        <v>6.8057053742377533</v>
      </c>
      <c r="I1715" s="1">
        <f t="shared" si="1113"/>
        <v>5.6617155809711655</v>
      </c>
      <c r="J1715" s="1">
        <f t="shared" si="1113"/>
        <v>8.1342036384555882</v>
      </c>
      <c r="K1715" s="1">
        <f t="shared" si="1113"/>
        <v>21.859167487538585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2.6150379481205555</v>
      </c>
      <c r="G1716" s="1">
        <f t="shared" si="1113"/>
        <v>2.8125968180486884</v>
      </c>
      <c r="H1716" s="1">
        <f t="shared" si="1113"/>
        <v>2.5420870159608939</v>
      </c>
      <c r="I1716" s="1">
        <f t="shared" si="1113"/>
        <v>3.2658456823473476</v>
      </c>
      <c r="J1716" s="1">
        <f t="shared" si="1113"/>
        <v>3.2661738388050625</v>
      </c>
      <c r="K1716" s="1">
        <f t="shared" si="1113"/>
        <v>17.402483096213512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4.4341508584357134</v>
      </c>
      <c r="G1717" s="1">
        <f t="shared" si="1113"/>
        <v>4.5642697403119019</v>
      </c>
      <c r="H1717" s="1">
        <f t="shared" si="1113"/>
        <v>4.263618358276859</v>
      </c>
      <c r="I1717" s="1">
        <f t="shared" si="1113"/>
        <v>2.3958698986238178</v>
      </c>
      <c r="J1717" s="1">
        <f t="shared" si="1113"/>
        <v>4.8680297996505253</v>
      </c>
      <c r="K1717" s="1">
        <f t="shared" si="1113"/>
        <v>4.456684391325072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7.0491888065562689</v>
      </c>
      <c r="G1718" s="1">
        <f t="shared" si="1113"/>
        <v>7.3768665583605904</v>
      </c>
      <c r="H1718" s="1">
        <f t="shared" si="1113"/>
        <v>6.8057053742377533</v>
      </c>
      <c r="I1718" s="1">
        <f t="shared" si="1113"/>
        <v>5.6617155809711655</v>
      </c>
      <c r="J1718" s="1">
        <f t="shared" si="1113"/>
        <v>7.8301154226592491</v>
      </c>
      <c r="K1718" s="1">
        <f t="shared" si="1113"/>
        <v>7.7228582301301341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2.6150379481205555</v>
      </c>
      <c r="G1719" s="1">
        <f t="shared" si="1113"/>
        <v>2.8125968180486884</v>
      </c>
      <c r="H1719" s="1">
        <f t="shared" si="1113"/>
        <v>2.5420870159608939</v>
      </c>
      <c r="I1719" s="1">
        <f t="shared" si="1113"/>
        <v>3.2658456823473476</v>
      </c>
      <c r="J1719" s="1">
        <f t="shared" si="1113"/>
        <v>3.2658456823473476</v>
      </c>
      <c r="K1719" s="1">
        <f t="shared" si="1113"/>
        <v>3.2661738388050625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4.4341508584357134</v>
      </c>
      <c r="G1720" s="1">
        <f t="shared" si="1113"/>
        <v>4.5642697403119019</v>
      </c>
      <c r="H1720" s="1">
        <f t="shared" si="1113"/>
        <v>4.263618358276859</v>
      </c>
      <c r="I1720" s="1">
        <f t="shared" si="1113"/>
        <v>2.3958698986238178</v>
      </c>
      <c r="J1720" s="1">
        <f t="shared" si="1113"/>
        <v>4.5642697403119019</v>
      </c>
      <c r="K1720" s="1">
        <f t="shared" si="1113"/>
        <v>4.456684391325072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0.30408821579633827</v>
      </c>
      <c r="K1721" s="1">
        <f t="shared" si="1113"/>
        <v>14.136309257408449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3.2815645771488988E-4</v>
      </c>
      <c r="K1722" s="1">
        <f t="shared" si="1113"/>
        <v>14.136309257408449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0.30376005933862338</v>
      </c>
      <c r="K1723" s="1">
        <f t="shared" si="1113"/>
        <v>0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117.04089724451485</v>
      </c>
      <c r="G1725" s="1">
        <f t="shared" si="1113"/>
        <v>107.23650184527607</v>
      </c>
      <c r="H1725" s="1">
        <f t="shared" si="1113"/>
        <v>117.35589891270031</v>
      </c>
      <c r="I1725" s="1">
        <f t="shared" si="1113"/>
        <v>111.61204740155777</v>
      </c>
      <c r="J1725" s="1">
        <f t="shared" si="1113"/>
        <v>90.800377965661198</v>
      </c>
      <c r="K1725" s="1">
        <f t="shared" si="1113"/>
        <v>56.446642324622246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117.04089724451485</v>
      </c>
      <c r="G1726" s="1">
        <f t="shared" si="1113"/>
        <v>106.7200008966024</v>
      </c>
      <c r="H1726" s="1">
        <f t="shared" si="1113"/>
        <v>116.18875681812331</v>
      </c>
      <c r="I1726" s="1">
        <f t="shared" si="1113"/>
        <v>107.24541843965362</v>
      </c>
      <c r="J1726" s="1">
        <f t="shared" si="1113"/>
        <v>82.572370002513608</v>
      </c>
      <c r="K1726" s="1">
        <f t="shared" si="1113"/>
        <v>41.486748990667557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117.04089724451485</v>
      </c>
      <c r="G1727" s="1">
        <f t="shared" si="1113"/>
        <v>106.7200008966024</v>
      </c>
      <c r="H1727" s="1">
        <f t="shared" si="1113"/>
        <v>116.18875681812331</v>
      </c>
      <c r="I1727" s="1">
        <f t="shared" si="1113"/>
        <v>107.24493569817589</v>
      </c>
      <c r="J1727" s="1">
        <f t="shared" si="1113"/>
        <v>82.571816853830526</v>
      </c>
      <c r="K1727" s="1">
        <f t="shared" si="1113"/>
        <v>41.486546485858675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4.827414777244864E-4</v>
      </c>
      <c r="J1728" s="1">
        <f t="shared" si="1113"/>
        <v>5.531486830826789E-4</v>
      </c>
      <c r="K1728" s="1">
        <f t="shared" si="1113"/>
        <v>2.0250480888344265E-4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0.5165009486736708</v>
      </c>
      <c r="H1729" s="1">
        <f t="shared" si="1113"/>
        <v>1.1671420945769999</v>
      </c>
      <c r="I1729" s="1">
        <f t="shared" si="1113"/>
        <v>4.3666289619041594</v>
      </c>
      <c r="J1729" s="1">
        <f t="shared" si="1113"/>
        <v>8.2280079631475864</v>
      </c>
      <c r="K1729" s="1">
        <f t="shared" si="1113"/>
        <v>14.959893333954689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0.5165009486736708</v>
      </c>
      <c r="H1730" s="1">
        <f t="shared" si="1113"/>
        <v>1.1671420945769999</v>
      </c>
      <c r="I1730" s="1">
        <f t="shared" si="1113"/>
        <v>4.3666289619041594</v>
      </c>
      <c r="J1730" s="1">
        <f t="shared" si="1113"/>
        <v>4.3666289619041594</v>
      </c>
      <c r="K1730" s="1">
        <f t="shared" si="1113"/>
        <v>8.2280079631475864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0.5165009486736708</v>
      </c>
      <c r="H1731" s="1">
        <f t="shared" si="1113"/>
        <v>1.1671420945769999</v>
      </c>
      <c r="I1731" s="1">
        <f t="shared" si="1113"/>
        <v>4.3666289619041594</v>
      </c>
      <c r="J1731" s="1">
        <f t="shared" si="1113"/>
        <v>4.3666289619041594</v>
      </c>
      <c r="K1731" s="1">
        <f t="shared" si="1113"/>
        <v>8.2280079631475864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3.861379001243427</v>
      </c>
      <c r="K1732" s="1">
        <f t="shared" si="1113"/>
        <v>6.7318853708071025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3.861379001243427</v>
      </c>
      <c r="K1733" s="1">
        <f t="shared" si="1113"/>
        <v>6.7318853708071025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250.94818002003367</v>
      </c>
      <c r="G1734" s="1">
        <f t="shared" si="1113"/>
        <v>253.29989345986647</v>
      </c>
      <c r="H1734" s="1">
        <f t="shared" si="1113"/>
        <v>199.29928106204414</v>
      </c>
      <c r="I1734" s="1">
        <f t="shared" si="1113"/>
        <v>206.52072490817798</v>
      </c>
      <c r="J1734" s="1">
        <f t="shared" si="1113"/>
        <v>98.945501596398756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-20.009999997754548</v>
      </c>
      <c r="G1735" s="1">
        <f t="shared" ref="G1735:K1735" si="1114">-G56+G49</f>
        <v>14.899442974801573</v>
      </c>
      <c r="H1735" s="1">
        <f t="shared" si="1114"/>
        <v>-4.3980601934211947</v>
      </c>
      <c r="I1735" s="1">
        <f t="shared" si="1114"/>
        <v>-4.9857354235889666</v>
      </c>
      <c r="J1735" s="1">
        <f t="shared" si="1114"/>
        <v>10.943160836688328</v>
      </c>
      <c r="K1735" s="1">
        <f t="shared" si="1114"/>
        <v>-4.1891818043561209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8.0409439428678429</v>
      </c>
      <c r="K1736" s="1">
        <f t="shared" si="1115"/>
        <v>8.0409578395189332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44.770001606386316</v>
      </c>
      <c r="G1737" s="1">
        <f t="shared" ref="G1737:K1737" si="1116">G3</f>
        <v>46.024550920167925</v>
      </c>
      <c r="H1737" s="1">
        <f t="shared" si="1116"/>
        <v>46.024555207432492</v>
      </c>
      <c r="I1737" s="1">
        <f t="shared" si="1116"/>
        <v>47.788525822506429</v>
      </c>
      <c r="J1737" s="1">
        <f t="shared" si="1116"/>
        <v>47.800212492072383</v>
      </c>
      <c r="K1737" s="1">
        <f t="shared" si="1116"/>
        <v>63.755677038454095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10.18233982331974</v>
      </c>
      <c r="G1738" s="1">
        <f t="shared" ref="G1738:K1738" si="1118">G4</f>
        <v>11.152950901898258</v>
      </c>
      <c r="H1738" s="1">
        <f t="shared" si="1118"/>
        <v>12.608867511300289</v>
      </c>
      <c r="I1738" s="1">
        <f t="shared" si="1118"/>
        <v>15.035395473154882</v>
      </c>
      <c r="J1738" s="1">
        <f t="shared" si="1118"/>
        <v>17.461924079776875</v>
      </c>
      <c r="K1738" s="1">
        <f t="shared" si="1118"/>
        <v>17.461927242079028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7.4592166517600349</v>
      </c>
      <c r="G1739" s="1">
        <f t="shared" ref="G1739:K1739" si="1120">G5</f>
        <v>8.0030405047153277</v>
      </c>
      <c r="H1739" s="1">
        <f t="shared" si="1120"/>
        <v>8.8187763012244584</v>
      </c>
      <c r="I1739" s="1">
        <f t="shared" si="1120"/>
        <v>10.178336250242186</v>
      </c>
      <c r="J1739" s="1">
        <f t="shared" si="1120"/>
        <v>10.230789815112985</v>
      </c>
      <c r="K1739" s="1">
        <f t="shared" si="1120"/>
        <v>7.6165790034878569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2.6225285140943457</v>
      </c>
      <c r="G1740" s="1">
        <f t="shared" ref="G1740:K1740" si="1122">G6</f>
        <v>3.2650045716952305</v>
      </c>
      <c r="H1740" s="1">
        <f t="shared" si="1122"/>
        <v>4.2287189347438092</v>
      </c>
      <c r="I1740" s="1">
        <f t="shared" si="1122"/>
        <v>5.8349098937279704</v>
      </c>
      <c r="J1740" s="1">
        <f t="shared" si="1122"/>
        <v>6.3806251127737159</v>
      </c>
      <c r="K1740" s="1">
        <f t="shared" si="1122"/>
        <v>4.2596764863764482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24.5059166172122</v>
      </c>
      <c r="G1741" s="1">
        <f t="shared" ref="G1741:K1741" si="1124">G7</f>
        <v>23.603554941859112</v>
      </c>
      <c r="H1741" s="1">
        <f t="shared" si="1124"/>
        <v>20.368192460163932</v>
      </c>
      <c r="I1741" s="1">
        <f t="shared" si="1124"/>
        <v>16.739884205381387</v>
      </c>
      <c r="J1741" s="1">
        <f t="shared" si="1124"/>
        <v>13.726873484408806</v>
      </c>
      <c r="K1741" s="1">
        <f t="shared" si="1124"/>
        <v>34.417494306510761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69.392896731596636</v>
      </c>
      <c r="G1742" s="1">
        <f t="shared" ref="G1742:K1742" si="1126">G8</f>
        <v>69.663487559475925</v>
      </c>
      <c r="H1742" s="1">
        <f t="shared" si="1126"/>
        <v>69.270575551216396</v>
      </c>
      <c r="I1742" s="1">
        <f t="shared" si="1126"/>
        <v>68.821068460261671</v>
      </c>
      <c r="J1742" s="1">
        <f t="shared" si="1126"/>
        <v>68.940573143206038</v>
      </c>
      <c r="K1742" s="1">
        <f t="shared" si="1126"/>
        <v>69.384323208655701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35.611782601220561</v>
      </c>
      <c r="G1743" s="1">
        <f t="shared" ref="G1743:K1743" si="1128">G9</f>
        <v>35.882384693312197</v>
      </c>
      <c r="H1743" s="1">
        <f t="shared" si="1128"/>
        <v>35.489473284158279</v>
      </c>
      <c r="I1743" s="1">
        <f t="shared" si="1128"/>
        <v>35.039965407353783</v>
      </c>
      <c r="J1743" s="1">
        <f t="shared" si="1128"/>
        <v>35.159457056859694</v>
      </c>
      <c r="K1743" s="1">
        <f t="shared" si="1128"/>
        <v>35.603178492474456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33.781114130376068</v>
      </c>
      <c r="G1744" s="1">
        <f t="shared" ref="G1744:K1744" si="1130">G10</f>
        <v>33.781102866163728</v>
      </c>
      <c r="H1744" s="1">
        <f t="shared" si="1130"/>
        <v>33.781102267058117</v>
      </c>
      <c r="I1744" s="1">
        <f t="shared" si="1130"/>
        <v>33.781103052907888</v>
      </c>
      <c r="J1744" s="1">
        <f t="shared" si="1130"/>
        <v>33.781116086346344</v>
      </c>
      <c r="K1744" s="1">
        <f t="shared" si="1130"/>
        <v>33.781144716181245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3.7980829119602442</v>
      </c>
      <c r="G1745" s="1">
        <f t="shared" ref="G1745:K1745" si="1132">G11</f>
        <v>11.193844025709648</v>
      </c>
      <c r="H1745" s="1">
        <f t="shared" si="1132"/>
        <v>14.542046431195667</v>
      </c>
      <c r="I1745" s="1">
        <f t="shared" si="1132"/>
        <v>15.862664911354042</v>
      </c>
      <c r="J1745" s="1">
        <f t="shared" si="1132"/>
        <v>15.863836497381619</v>
      </c>
      <c r="K1745" s="1">
        <f t="shared" si="1132"/>
        <v>26.999999615139245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149.43048406933079</v>
      </c>
      <c r="G1746" s="1">
        <f t="shared" ref="G1746:K1746" si="1134">G12</f>
        <v>125.60506766561701</v>
      </c>
      <c r="H1746" s="1">
        <f t="shared" si="1134"/>
        <v>142.66253272400311</v>
      </c>
      <c r="I1746" s="1">
        <f t="shared" si="1134"/>
        <v>150.47906166431645</v>
      </c>
      <c r="J1746" s="1">
        <f t="shared" si="1134"/>
        <v>151.71405700222934</v>
      </c>
      <c r="K1746" s="1">
        <f t="shared" si="1134"/>
        <v>152.37130664424666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66.745681014239452</v>
      </c>
      <c r="G1747" s="1">
        <f t="shared" ref="G1747:K1747" si="1136">G13</f>
        <v>49.798802562992414</v>
      </c>
      <c r="H1747" s="1">
        <f t="shared" si="1136"/>
        <v>68.537015146487676</v>
      </c>
      <c r="I1747" s="1">
        <f t="shared" si="1136"/>
        <v>70.235791819814338</v>
      </c>
      <c r="J1747" s="1">
        <f t="shared" si="1136"/>
        <v>72.371281702125003</v>
      </c>
      <c r="K1747" s="1">
        <f t="shared" si="1136"/>
        <v>69.178231613453448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66.632402035146669</v>
      </c>
      <c r="G1748" s="1">
        <f t="shared" ref="G1748:K1748" si="1138">G14</f>
        <v>55.764005676752618</v>
      </c>
      <c r="H1748" s="1">
        <f t="shared" si="1138"/>
        <v>65.548331957633152</v>
      </c>
      <c r="I1748" s="1">
        <f t="shared" si="1138"/>
        <v>64.463486345420577</v>
      </c>
      <c r="J1748" s="1">
        <f t="shared" si="1138"/>
        <v>62.941924640531639</v>
      </c>
      <c r="K1748" s="1">
        <f t="shared" si="1138"/>
        <v>66.134975699999671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16.052401019944657</v>
      </c>
      <c r="G1749" s="1">
        <f t="shared" ref="G1749:K1749" si="1140">G15</f>
        <v>20.042259425871972</v>
      </c>
      <c r="H1749" s="1">
        <f t="shared" si="1140"/>
        <v>8.5771856198822682</v>
      </c>
      <c r="I1749" s="1">
        <f t="shared" si="1140"/>
        <v>15.779783499081537</v>
      </c>
      <c r="J1749" s="1">
        <f t="shared" si="1140"/>
        <v>16.400850659572686</v>
      </c>
      <c r="K1749" s="1">
        <f t="shared" si="1140"/>
        <v>17.058099330793539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16.523361591676821</v>
      </c>
      <c r="H1750" s="1">
        <f t="shared" si="1142"/>
        <v>32.501456439973822</v>
      </c>
      <c r="I1750" s="1">
        <f t="shared" si="1142"/>
        <v>40.638798215950466</v>
      </c>
      <c r="J1750" s="1">
        <f t="shared" si="1142"/>
        <v>84.615375263624401</v>
      </c>
      <c r="K1750" s="1">
        <f t="shared" si="1142"/>
        <v>128.39128684481261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0.52400510870751704</v>
      </c>
      <c r="G1751" s="1">
        <f t="shared" ref="G1751:K1751" si="1144">G17</f>
        <v>0.54529713960735127</v>
      </c>
      <c r="H1751" s="1">
        <f t="shared" si="1144"/>
        <v>1.9634257911275461</v>
      </c>
      <c r="I1751" s="1">
        <f t="shared" si="1144"/>
        <v>4.4901195374070975</v>
      </c>
      <c r="J1751" s="1">
        <f t="shared" si="1144"/>
        <v>12.592131885536789</v>
      </c>
      <c r="K1751" s="1">
        <f t="shared" si="1144"/>
        <v>20.511255418243145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18.873009402800569</v>
      </c>
      <c r="G1752" s="1">
        <f t="shared" ref="G1752:K1752" si="1146">G18</f>
        <v>22.215903537980008</v>
      </c>
      <c r="H1752" s="1">
        <f t="shared" si="1146"/>
        <v>28.224162429322057</v>
      </c>
      <c r="I1752" s="1">
        <f t="shared" si="1146"/>
        <v>35.222363508613704</v>
      </c>
      <c r="J1752" s="1">
        <f t="shared" si="1146"/>
        <v>43.425748360679037</v>
      </c>
      <c r="K1752" s="1">
        <f t="shared" si="1146"/>
        <v>73.405014426551375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2.7975878011844884E-3</v>
      </c>
      <c r="J1753" s="1">
        <f t="shared" si="1148"/>
        <v>2.8240029314330205E-3</v>
      </c>
      <c r="K1753" s="1">
        <f t="shared" si="1148"/>
        <v>23.552424020680082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22.312653847461718</v>
      </c>
      <c r="G1754" s="3">
        <f t="shared" si="1149"/>
        <v>24.567895114359739</v>
      </c>
      <c r="H1754" s="3">
        <f t="shared" si="1149"/>
        <v>29.45659611631346</v>
      </c>
      <c r="I1754" s="3">
        <f t="shared" si="1149"/>
        <v>31.611662371237156</v>
      </c>
      <c r="J1754" s="3">
        <f t="shared" si="1149"/>
        <v>43.295828345802015</v>
      </c>
      <c r="K1754" s="3">
        <f t="shared" si="1149"/>
        <v>59.167033500033703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150">+G1756</f>
        <v>3.0805583235215903</v>
      </c>
      <c r="H1755" s="1">
        <f t="shared" si="1150"/>
        <v>2.6283360290356548</v>
      </c>
      <c r="I1755" s="1">
        <f t="shared" si="1150"/>
        <v>2.5452208701828858</v>
      </c>
      <c r="J1755" s="1">
        <f t="shared" si="1150"/>
        <v>1.235685204607746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3.0805587219222113</v>
      </c>
      <c r="G1756" s="1">
        <f>'[1]Electricity and CHPs_CAP'!C$14</f>
        <v>3.0805583235215903</v>
      </c>
      <c r="H1756" s="1">
        <f>'[1]Electricity and CHPs_CAP'!D$14</f>
        <v>2.6283360290356548</v>
      </c>
      <c r="I1756" s="1">
        <f>'[1]Electricity and CHPs_CAP'!E$14</f>
        <v>2.5452208701828858</v>
      </c>
      <c r="J1756" s="1">
        <f>'[1]Electricity and CHPs_CAP'!F$14</f>
        <v>1.235685204607746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16.118836798276796</v>
      </c>
      <c r="H1757" s="1">
        <f t="shared" si="1152"/>
        <v>16.560095483944739</v>
      </c>
      <c r="I1757" s="1">
        <f t="shared" si="1152"/>
        <v>16.636621663497721</v>
      </c>
      <c r="J1757" s="1">
        <f t="shared" si="1152"/>
        <v>16.852615148462103</v>
      </c>
      <c r="K1757" s="1">
        <f t="shared" si="1152"/>
        <v>17.319677744203297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7.340455938599673</v>
      </c>
      <c r="H1758" s="1">
        <f>'[1]Electricity and CHPs_CAP'!D$15</f>
        <v>7.3422158800765054</v>
      </c>
      <c r="I1758" s="1">
        <f>'[1]Electricity and CHPs_CAP'!E$15</f>
        <v>7.4149835330089449</v>
      </c>
      <c r="J1758" s="1">
        <f>'[1]Electricity and CHPs_CAP'!F$15</f>
        <v>7.5849006958051035</v>
      </c>
      <c r="K1758" s="1">
        <f>'[1]Electricity and CHPs_CAP'!G$15</f>
        <v>7.6707132051997915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4.8072322029432195</v>
      </c>
      <c r="H1759" s="1">
        <f>'[1]Electricity and CHPs_CAP'!D$16</f>
        <v>4.8583097422962522</v>
      </c>
      <c r="I1759" s="1">
        <f>'[1]Electricity and CHPs_CAP'!E$16</f>
        <v>4.8620681551789504</v>
      </c>
      <c r="J1759" s="1">
        <f>'[1]Electricity and CHPs_CAP'!F$16</f>
        <v>4.9081430063374327</v>
      </c>
      <c r="K1759" s="1">
        <f>'[1]Electricity and CHPs_CAP'!G$16</f>
        <v>5.289392960811945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3.9711486567339032</v>
      </c>
      <c r="H1760" s="1">
        <f>'[1]Electricity and CHPs_CAP'!D$17</f>
        <v>4.3595698615719805</v>
      </c>
      <c r="I1760" s="1">
        <f>'[1]Electricity and CHPs_CAP'!E$17</f>
        <v>4.3595699753098236</v>
      </c>
      <c r="J1760" s="1">
        <f>'[1]Electricity and CHPs_CAP'!F$17</f>
        <v>4.3595714463195669</v>
      </c>
      <c r="K1760" s="1">
        <f>'[1]Electricity and CHPs_CAP'!G$17</f>
        <v>4.3595715781915603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1.9349225055397302E-2</v>
      </c>
      <c r="G1761" s="1">
        <f t="shared" ref="G1761:K1761" si="1153">SUM(G1762:G1764)</f>
        <v>8.4601244912328195E-3</v>
      </c>
      <c r="H1761" s="1">
        <f t="shared" si="1153"/>
        <v>9.0213864640595696E-3</v>
      </c>
      <c r="I1761" s="1">
        <f t="shared" si="1153"/>
        <v>2.5649341508063354E-2</v>
      </c>
      <c r="J1761" s="1">
        <f t="shared" si="1153"/>
        <v>1.5070177553770386E-2</v>
      </c>
      <c r="K1761" s="1">
        <f t="shared" si="1153"/>
        <v>2.8372887548360958E-3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9.6629937053248072E-3</v>
      </c>
      <c r="G1762" s="1">
        <f>'[1]Electricity and CHPs_CAP'!C$18</f>
        <v>6.6634417914651634E-4</v>
      </c>
      <c r="H1762" s="1">
        <f>'[1]Electricity and CHPs_CAP'!D$18</f>
        <v>6.557659171272448E-4</v>
      </c>
      <c r="I1762" s="1">
        <f>'[1]Electricity and CHPs_CAP'!E$18</f>
        <v>6.5089742651931043E-4</v>
      </c>
      <c r="J1762" s="1">
        <f>'[1]Electricity and CHPs_CAP'!F$18</f>
        <v>3.4149311068739502E-3</v>
      </c>
      <c r="K1762" s="1">
        <f>'[1]Electricity and CHPs_CAP'!G$18</f>
        <v>2.7709454492521042E-3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1.3809872051048812E-3</v>
      </c>
      <c r="G1763" s="1">
        <f>'[1]Electricity and CHPs_CAP'!C$28</f>
        <v>2.9219099330566635E-4</v>
      </c>
      <c r="H1763" s="1">
        <f>'[1]Electricity and CHPs_CAP'!D$28</f>
        <v>2.7370658945316713E-4</v>
      </c>
      <c r="I1763" s="1">
        <f>'[1]Electricity and CHPs_CAP'!E$28</f>
        <v>2.2037204264637768E-4</v>
      </c>
      <c r="J1763" s="1">
        <f>'[1]Electricity and CHPs_CAP'!F$28</f>
        <v>7.3835685576546448E-5</v>
      </c>
      <c r="K1763" s="1">
        <f>'[1]Electricity and CHPs_CAP'!G$28</f>
        <v>2.5192680825869154E-5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8.3052441449676159E-3</v>
      </c>
      <c r="G1764" s="1">
        <f>'[1]Electricity and CHPs_CAP'!C$41</f>
        <v>7.5015893187806368E-3</v>
      </c>
      <c r="H1764" s="1">
        <f>'[1]Electricity and CHPs_CAP'!D$41</f>
        <v>8.0919139574791576E-3</v>
      </c>
      <c r="I1764" s="1">
        <f>'[1]Electricity and CHPs_CAP'!E$41</f>
        <v>2.4778072038897665E-2</v>
      </c>
      <c r="J1764" s="1">
        <f>'[1]Electricity and CHPs_CAP'!F$41</f>
        <v>1.1581410761319889E-2</v>
      </c>
      <c r="K1764" s="1">
        <f>'[1]Electricity and CHPs_CAP'!G$41</f>
        <v>4.1150624758122451E-5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0.22085343046673495</v>
      </c>
      <c r="G1765" s="1">
        <f t="shared" ref="G1765:K1765" si="1155">SUM(G1766:G1780)</f>
        <v>0.4024985377083245</v>
      </c>
      <c r="H1765" s="1">
        <f t="shared" si="1155"/>
        <v>0.22527083704808795</v>
      </c>
      <c r="I1765" s="1">
        <f t="shared" si="1155"/>
        <v>0.34031773185530845</v>
      </c>
      <c r="J1765" s="1">
        <f t="shared" si="1155"/>
        <v>0.36938251446423731</v>
      </c>
      <c r="K1765" s="1">
        <f t="shared" si="1155"/>
        <v>0.30551074357096786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3.6995140335562601E-4</v>
      </c>
      <c r="K1766" s="1">
        <f>'[1]Electricity and CHPs_CAP'!G$21</f>
        <v>1.2147729866552096E-4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0.25000005455357799</v>
      </c>
      <c r="H1767" s="1">
        <f>'[1]Electricity and CHPs_CAP'!D$22</f>
        <v>7.5257042412467001E-2</v>
      </c>
      <c r="I1767" s="1">
        <f>'[1]Electricity and CHPs_CAP'!E$22</f>
        <v>7.5255780879263989E-2</v>
      </c>
      <c r="J1767" s="1">
        <f>'[1]Electricity and CHPs_CAP'!F$22</f>
        <v>7.5257679870759014E-2</v>
      </c>
      <c r="K1767" s="1">
        <f>'[1]Electricity and CHPs_CAP'!G$22</f>
        <v>1.3211648484062997E-2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3.4893644211223001E-4</v>
      </c>
      <c r="K1768" s="1">
        <f>'[1]Electricity and CHPs_CAP'!G$23</f>
        <v>1.2349636803542111E-3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4.4843190003843403E-2</v>
      </c>
      <c r="G1769" s="1">
        <f>'[1]Electricity and CHPs_CAP'!C$24</f>
        <v>6.3228108611396161E-5</v>
      </c>
      <c r="H1769" s="1">
        <f>'[1]Electricity and CHPs_CAP'!D$24</f>
        <v>3.4243921454109316E-4</v>
      </c>
      <c r="I1769" s="1">
        <f>'[1]Electricity and CHPs_CAP'!E$24</f>
        <v>4.3947405805297435E-4</v>
      </c>
      <c r="J1769" s="1">
        <f>'[1]Electricity and CHPs_CAP'!F$24</f>
        <v>4.4169903511812195E-3</v>
      </c>
      <c r="K1769" s="1">
        <f>'[1]Electricity and CHPs_CAP'!G$24</f>
        <v>5.254859006178017E-5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2.5227647076067599E-3</v>
      </c>
      <c r="K1770" s="1">
        <f>'[1]Electricity and CHPs_CAP'!G$29</f>
        <v>2.5232036373879444E-3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2.5077573882084404E-2</v>
      </c>
      <c r="G1771" s="1">
        <f>'[1]Electricity and CHPs_CAP'!C$39</f>
        <v>1.8547459551660997E-2</v>
      </c>
      <c r="H1771" s="1">
        <f>'[1]Electricity and CHPs_CAP'!D$39</f>
        <v>1.1800240909257936E-2</v>
      </c>
      <c r="I1771" s="1">
        <f>'[1]Electricity and CHPs_CAP'!E$39</f>
        <v>5.5576460141682493E-3</v>
      </c>
      <c r="J1771" s="1">
        <f>'[1]Electricity and CHPs_CAP'!F$39</f>
        <v>2.7753351730953522E-3</v>
      </c>
      <c r="K1771" s="1">
        <f>'[1]Electricity and CHPs_CAP'!G$39</f>
        <v>1.1825534916485823E-3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3.35952940964043E-4</v>
      </c>
      <c r="K1772" s="1">
        <f>'[1]Electricity and CHPs_CAP'!G$40</f>
        <v>3.3679846306427889E-4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3.25925370531042E-5</v>
      </c>
      <c r="J1773" s="1">
        <f>'[1]Electricity and CHPs_CAP'!F$47</f>
        <v>7.8300553224389197E-5</v>
      </c>
      <c r="K1773" s="1">
        <f>'[1]Electricity and CHPs_CAP'!G$47</f>
        <v>3.5391513982807142E-5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3.8533730362854245E-3</v>
      </c>
      <c r="G1774" s="1">
        <f>'[1]Electricity and CHPs_CAP'!C$48</f>
        <v>7.635117356283624E-4</v>
      </c>
      <c r="H1774" s="1">
        <f>'[1]Electricity and CHPs_CAP'!D$48</f>
        <v>7.8850431349492716E-4</v>
      </c>
      <c r="I1774" s="1">
        <f>'[1]Electricity and CHPs_CAP'!E$48</f>
        <v>7.5282940083325233E-4</v>
      </c>
      <c r="J1774" s="1">
        <f>'[1]Electricity and CHPs_CAP'!F$48</f>
        <v>2.5868024881894004E-3</v>
      </c>
      <c r="K1774" s="1">
        <f>'[1]Electricity and CHPs_CAP'!G$48</f>
        <v>6.1052831331240599E-3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7.9019809572186897E-6</v>
      </c>
      <c r="J1775" s="1">
        <f>'[1]Electricity and CHPs_CAP'!F$49</f>
        <v>2.6406658177372715E-5</v>
      </c>
      <c r="K1775" s="1">
        <f>'[1]Electricity and CHPs_CAP'!G$49</f>
        <v>1.8415176003221653E-5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8.3665935445217405E-3</v>
      </c>
      <c r="G1776" s="1">
        <f>'[1]Electricity and CHPs_CAP'!C$51</f>
        <v>5.0091156066722547E-4</v>
      </c>
      <c r="H1776" s="1">
        <f>'[1]Electricity and CHPs_CAP'!D$51</f>
        <v>5.8118314561126066E-4</v>
      </c>
      <c r="I1776" s="1">
        <f>'[1]Electricity and CHPs_CAP'!E$51</f>
        <v>1.8387498308758556E-2</v>
      </c>
      <c r="J1776" s="1">
        <f>'[1]Electricity and CHPs_CAP'!F$51</f>
        <v>5.0821600459763319E-2</v>
      </c>
      <c r="K1776" s="1">
        <f>'[1]Electricity and CHPs_CAP'!G$51</f>
        <v>4.7372169431307183E-2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3.4891863693011E-5</v>
      </c>
      <c r="J1777" s="1">
        <f>'[1]Electricity and CHPs_CAP'!F$52</f>
        <v>1.516859721273918E-4</v>
      </c>
      <c r="K1777" s="1">
        <f>'[1]Electricity and CHPs_CAP'!G$52</f>
        <v>1.1135722599313862E-4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7.35127E-2</v>
      </c>
      <c r="G1778" s="1">
        <f>'[1]Electricity and CHPs_CAP'!C$54</f>
        <v>8.4746393076801166E-2</v>
      </c>
      <c r="H1778" s="1">
        <f>'[1]Electricity and CHPs_CAP'!D$54</f>
        <v>9.6511270702606025E-2</v>
      </c>
      <c r="I1778" s="1">
        <f>'[1]Electricity and CHPs_CAP'!E$54</f>
        <v>9.6511546856461405E-2</v>
      </c>
      <c r="J1778" s="1">
        <f>'[1]Electricity and CHPs_CAP'!F$54</f>
        <v>9.6512126431958487E-2</v>
      </c>
      <c r="K1778" s="1">
        <f>'[1]Electricity and CHPs_CAP'!G$54</f>
        <v>0.23277924869372354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6.5199999999999994E-2</v>
      </c>
      <c r="G1779" s="1">
        <f>'[1]Electricity and CHPs_CAP'!C$55</f>
        <v>4.7876979121377401E-2</v>
      </c>
      <c r="H1779" s="1">
        <f>'[1]Electricity and CHPs_CAP'!D$55</f>
        <v>3.999015635010969E-2</v>
      </c>
      <c r="I1779" s="1">
        <f>'[1]Electricity and CHPs_CAP'!E$55</f>
        <v>0.14332090516985199</v>
      </c>
      <c r="J1779" s="1">
        <f>'[1]Electricity and CHPs_CAP'!F$55</f>
        <v>0.13310419084846351</v>
      </c>
      <c r="K1779" s="1">
        <f>'[1]Electricity and CHPs_CAP'!G$55</f>
        <v>3.989915161873997E-4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1.6664786214655101E-5</v>
      </c>
      <c r="J1780" s="1">
        <f>'[1]Electricity and CHPs_CAP'!F$58</f>
        <v>7.3790163259232112E-5</v>
      </c>
      <c r="K1780" s="1">
        <f>'[1]Electricity and CHPs_CAP'!G$58</f>
        <v>2.6693235401203101E-5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0.40256150830116122</v>
      </c>
      <c r="G1781" s="1">
        <f t="shared" ref="G1781:K1781" si="1158">SUM(G1782:G1787)</f>
        <v>0.36231888990342959</v>
      </c>
      <c r="H1781" s="1">
        <f t="shared" si="1158"/>
        <v>0.36231880128845473</v>
      </c>
      <c r="I1781" s="1">
        <f t="shared" si="1158"/>
        <v>0.36002768739806473</v>
      </c>
      <c r="J1781" s="1">
        <f t="shared" si="1158"/>
        <v>0.42034520542997228</v>
      </c>
      <c r="K1781" s="1">
        <f t="shared" si="1158"/>
        <v>0.50748897200198617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0.27650295605805453</v>
      </c>
      <c r="G1782" s="1">
        <f>'[1]Electricity and CHPs_CAP'!C$19</f>
        <v>0.27650236056690347</v>
      </c>
      <c r="H1782" s="1">
        <f>'[1]Electricity and CHPs_CAP'!D$19</f>
        <v>0.27650242643387035</v>
      </c>
      <c r="I1782" s="1">
        <f>'[1]Electricity and CHPs_CAP'!E$19</f>
        <v>0.27599226280088157</v>
      </c>
      <c r="J1782" s="1">
        <f>'[1]Electricity and CHPs_CAP'!F$19</f>
        <v>0.17756814774075799</v>
      </c>
      <c r="K1782" s="1">
        <f>'[1]Electricity and CHPs_CAP'!G$19</f>
        <v>0.19170851601586308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0.12000427221330801</v>
      </c>
      <c r="K1783" s="1">
        <f>'[1]Electricity and CHPs_CAP'!G$20</f>
        <v>0.1657906010255927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7.6766060513208903E-2</v>
      </c>
      <c r="G1784" s="1">
        <f>'[1]Electricity and CHPs_CAP'!C$26</f>
        <v>7.206135483785478E-2</v>
      </c>
      <c r="H1784" s="1">
        <f>'[1]Electricity and CHPs_CAP'!D$26</f>
        <v>7.2061159244648107E-2</v>
      </c>
      <c r="I1784" s="1">
        <f>'[1]Electricity and CHPs_CAP'!E$26</f>
        <v>7.0489689789927881E-2</v>
      </c>
      <c r="J1784" s="1">
        <f>'[1]Electricity and CHPs_CAP'!F$26</f>
        <v>6.1710389615325503E-2</v>
      </c>
      <c r="K1784" s="1">
        <f>'[1]Electricity and CHPs_CAP'!G$26</f>
        <v>6.0039034810310421E-2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2.9398670110102498E-2</v>
      </c>
      <c r="K1785" s="1">
        <f>'[1]Electricity and CHPs_CAP'!G$27</f>
        <v>3.8887048271374215E-2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4.9292491729897782E-2</v>
      </c>
      <c r="G1786" s="1">
        <f>'[1]Electricity and CHPs_CAP'!C$44</f>
        <v>1.3755174498671321E-2</v>
      </c>
      <c r="H1786" s="1">
        <f>'[1]Electricity and CHPs_CAP'!D$44</f>
        <v>1.3755215609936283E-2</v>
      </c>
      <c r="I1786" s="1">
        <f>'[1]Electricity and CHPs_CAP'!E$44</f>
        <v>1.3545734807255277E-2</v>
      </c>
      <c r="J1786" s="1">
        <f>'[1]Electricity and CHPs_CAP'!F$44</f>
        <v>9.1283772807400597E-3</v>
      </c>
      <c r="K1786" s="1">
        <f>'[1]Electricity and CHPs_CAP'!G$44</f>
        <v>1.8843028644799364E-5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2.25353484697382E-2</v>
      </c>
      <c r="K1787" s="1">
        <f>'[1]Electricity and CHPs_CAP'!G$45</f>
        <v>5.1044928850201003E-2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2.2400778425676261E-2</v>
      </c>
      <c r="G1788" s="1">
        <f t="shared" ref="G1788:K1788" si="1160">SUM(G1789:G1795)</f>
        <v>3.213748422796682E-2</v>
      </c>
      <c r="H1788" s="1">
        <f t="shared" si="1160"/>
        <v>5.467217092798328E-2</v>
      </c>
      <c r="I1788" s="1">
        <f t="shared" si="1160"/>
        <v>9.7583658767993228E-2</v>
      </c>
      <c r="J1788" s="1">
        <f t="shared" si="1160"/>
        <v>0.18917373089788644</v>
      </c>
      <c r="K1788" s="1">
        <f t="shared" si="1160"/>
        <v>0.61377397763231134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1.5990418056337399E-2</v>
      </c>
      <c r="G1789" s="1">
        <f>'[1]Electricity and CHPs_CAP'!C$25</f>
        <v>1.2849949798409005E-2</v>
      </c>
      <c r="H1789" s="1">
        <f>'[1]Electricity and CHPs_CAP'!D$25</f>
        <v>1.2857767808740837E-2</v>
      </c>
      <c r="I1789" s="1">
        <f>'[1]Electricity and CHPs_CAP'!E$25</f>
        <v>8.9355785185978032E-5</v>
      </c>
      <c r="J1789" s="1">
        <f>'[1]Electricity and CHPs_CAP'!F$25</f>
        <v>2.675667794477048E-2</v>
      </c>
      <c r="K1789" s="1">
        <f>'[1]Electricity and CHPs_CAP'!G$25</f>
        <v>1.4983988589300362E-5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6.4906593681593407E-5</v>
      </c>
      <c r="K1790" s="1">
        <f>'[1]Electricity and CHPs_CAP'!G$31</f>
        <v>0.36391137649437882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6.4103603693388602E-3</v>
      </c>
      <c r="G1791" s="1">
        <f>'[1]Electricity and CHPs_CAP'!C$42</f>
        <v>1.9287534429557818E-2</v>
      </c>
      <c r="H1791" s="1">
        <f>'[1]Electricity and CHPs_CAP'!D$42</f>
        <v>4.1814403119242442E-2</v>
      </c>
      <c r="I1791" s="1">
        <f>'[1]Electricity and CHPs_CAP'!E$42</f>
        <v>9.7364316268014783E-2</v>
      </c>
      <c r="J1791" s="1">
        <f>'[1]Electricity and CHPs_CAP'!F$42</f>
        <v>0.15131463765823905</v>
      </c>
      <c r="K1791" s="1">
        <f>'[1]Electricity and CHPs_CAP'!G$42</f>
        <v>1.1806119520500757E-5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1.0815880473191101E-2</v>
      </c>
      <c r="K1792" s="1">
        <f>'[1]Electricity and CHPs_CAP'!G$43</f>
        <v>0.249766694160932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3.1077544307546302E-5</v>
      </c>
      <c r="J1793" s="1">
        <f>'[1]Electricity and CHPs_CAP'!F$50</f>
        <v>5.6045066325171046E-5</v>
      </c>
      <c r="K1793" s="1">
        <f>'[1]Electricity and CHPs_CAP'!G$50</f>
        <v>1.8315740285296818E-5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5.6850213833627E-5</v>
      </c>
      <c r="J1794" s="1">
        <f>'[1]Electricity and CHPs_CAP'!F$53</f>
        <v>9.9181929349350336E-5</v>
      </c>
      <c r="K1794" s="1">
        <f>'[1]Electricity and CHPs_CAP'!G$53</f>
        <v>3.2279143237406237E-5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4.2058956651287101E-5</v>
      </c>
      <c r="J1795" s="1">
        <f>'[1]Electricity and CHPs_CAP'!F$56</f>
        <v>6.6401232329697164E-5</v>
      </c>
      <c r="K1795" s="1">
        <f>'[1]Electricity and CHPs_CAP'!G$56</f>
        <v>1.8521985368017871E-5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9.0660006853484021E-2</v>
      </c>
      <c r="H1796" s="1">
        <f t="shared" si="1162"/>
        <v>0.32643743047762519</v>
      </c>
      <c r="I1796" s="1">
        <f t="shared" si="1162"/>
        <v>0.74652437901493329</v>
      </c>
      <c r="J1796" s="1">
        <f t="shared" si="1162"/>
        <v>2.0935612775696866</v>
      </c>
      <c r="K1796" s="1">
        <f t="shared" si="1162"/>
        <v>3.4101911406192298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9.0660006853484021E-2</v>
      </c>
      <c r="H1797" s="1">
        <f>'[1]Electricity and CHPs_CAP'!D$33</f>
        <v>0.32643743047762519</v>
      </c>
      <c r="I1797" s="1">
        <f>'[1]Electricity and CHPs_CAP'!E$33</f>
        <v>0.74652437901493329</v>
      </c>
      <c r="J1797" s="1">
        <f>'[1]Electricity and CHPs_CAP'!F$33</f>
        <v>2.0935612775696866</v>
      </c>
      <c r="K1797" s="1">
        <f>'[1]Electricity and CHPs_CAP'!G$33</f>
        <v>3.4101911406192298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4.3708791559394022</v>
      </c>
      <c r="H1798" s="1">
        <f t="shared" si="1163"/>
        <v>9.1888908440335548</v>
      </c>
      <c r="I1798" s="1">
        <f t="shared" si="1163"/>
        <v>10.645290214760937</v>
      </c>
      <c r="J1798" s="1">
        <f t="shared" si="1163"/>
        <v>21.482086949914184</v>
      </c>
      <c r="K1798" s="1">
        <f t="shared" si="1163"/>
        <v>34.103619044421059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4.4925373573062199E-2</v>
      </c>
      <c r="I1799" s="1">
        <f>'[1]Electricity and CHPs_CAP'!E$34</f>
        <v>4.4926685208674051E-2</v>
      </c>
      <c r="J1799" s="1">
        <f>'[1]Electricity and CHPs_CAP'!F$34</f>
        <v>0.73012197000364598</v>
      </c>
      <c r="K1799" s="1">
        <f>'[1]Electricity and CHPs_CAP'!G$34</f>
        <v>3.3158806716320499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1.6529270274547752</v>
      </c>
      <c r="H1800" s="1">
        <f>'[1]Electricity and CHPs_CAP'!D$35</f>
        <v>3.0611853838310497</v>
      </c>
      <c r="I1800" s="1">
        <f>'[1]Electricity and CHPs_CAP'!E$35</f>
        <v>3.54875373543728</v>
      </c>
      <c r="J1800" s="1">
        <f>'[1]Electricity and CHPs_CAP'!F$35</f>
        <v>11.275184660381736</v>
      </c>
      <c r="K1800" s="1">
        <f>'[1]Electricity and CHPs_CAP'!G$35</f>
        <v>18.051733912336001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1.1559026009798372</v>
      </c>
      <c r="H1801" s="1">
        <f>'[1]Electricity and CHPs_CAP'!D$36</f>
        <v>2.5678555143954469</v>
      </c>
      <c r="I1801" s="1">
        <f>'[1]Electricity and CHPs_CAP'!E$36</f>
        <v>2.9768484677541331</v>
      </c>
      <c r="J1801" s="1">
        <f>'[1]Electricity and CHPs_CAP'!F$36</f>
        <v>4.0006364315393821</v>
      </c>
      <c r="K1801" s="1">
        <f>'[1]Electricity and CHPs_CAP'!G$36</f>
        <v>5.37652187310246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0.43894825379846197</v>
      </c>
      <c r="H1802" s="1">
        <f>'[1]Electricity and CHPs_CAP'!D$37</f>
        <v>1.334979417900185</v>
      </c>
      <c r="I1802" s="1">
        <f>'[1]Electricity and CHPs_CAP'!E$37</f>
        <v>1.5476073181724992</v>
      </c>
      <c r="J1802" s="1">
        <f>'[1]Electricity and CHPs_CAP'!F$37</f>
        <v>2.0798591593093798</v>
      </c>
      <c r="K1802" s="1">
        <f>'[1]Electricity and CHPs_CAP'!G$37</f>
        <v>2.7951592076760097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1.1231012737063275</v>
      </c>
      <c r="H1803" s="1">
        <f>'[1]Electricity and CHPs_CAP'!D$38</f>
        <v>2.1799451543338098</v>
      </c>
      <c r="I1803" s="1">
        <f>'[1]Electricity and CHPs_CAP'!E$38</f>
        <v>2.5271540081883499</v>
      </c>
      <c r="J1803" s="1">
        <f>'[1]Electricity and CHPs_CAP'!F$38</f>
        <v>3.3962847286800391</v>
      </c>
      <c r="K1803" s="1">
        <f>'[1]Electricity and CHPs_CAP'!G$38</f>
        <v>4.5643233796745397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9.3398518328770803E-5</v>
      </c>
      <c r="J1804" s="1">
        <f>'[1]Electricity and CHPs_CAP'!F$32</f>
        <v>9.3638004770133399E-5</v>
      </c>
      <c r="K1804" s="1">
        <f>'[1]Electricity and CHPs_CAP'!G$32</f>
        <v>0.87769208636525997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9.3398518328770803E-5</v>
      </c>
      <c r="J1805" s="1">
        <f t="shared" si="1166"/>
        <v>9.3638004770133399E-5</v>
      </c>
      <c r="K1805" s="1">
        <f t="shared" si="1166"/>
        <v>0.87769208636525997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5.9713374093045504E-5</v>
      </c>
      <c r="J1806" s="1">
        <f t="shared" si="1167"/>
        <v>3.854472035398733E-2</v>
      </c>
      <c r="K1806" s="1">
        <f t="shared" si="1167"/>
        <v>2.8039208305381726E-2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3.2736946277672898E-4</v>
      </c>
      <c r="K1807" s="1">
        <f>'[1]Electricity and CHPs_CAP'!G$30</f>
        <v>3.2963833945790074E-4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4.2135408827291603E-5</v>
      </c>
      <c r="J1808" s="1">
        <f>'[1]Electricity and CHPs_CAP'!F$46</f>
        <v>3.8176928733274648E-2</v>
      </c>
      <c r="K1808" s="1">
        <f>'[1]Electricity and CHPs_CAP'!G$46</f>
        <v>2.7673230275358694E-2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1.7577965265753901E-5</v>
      </c>
      <c r="J1809" s="1">
        <f>'[1]Electricity and CHPs_CAP'!F$57</f>
        <v>4.0422157935953893E-5</v>
      </c>
      <c r="K1809" s="1">
        <f>'[1]Electricity and CHPs_CAP'!G$57</f>
        <v>3.6339690565132481E-5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0.10154518223053806</v>
      </c>
      <c r="G1810" s="1">
        <f t="shared" ref="G1810:K1810" si="1168">SUM(G1811:G1817)</f>
        <v>0.10154579343751331</v>
      </c>
      <c r="H1810" s="1">
        <f t="shared" si="1168"/>
        <v>0.10155313309329839</v>
      </c>
      <c r="I1810" s="1">
        <f t="shared" si="1168"/>
        <v>0.21427371235883103</v>
      </c>
      <c r="J1810" s="1">
        <f t="shared" si="1168"/>
        <v>0.59926977854366936</v>
      </c>
      <c r="K1810" s="1">
        <f t="shared" si="1168"/>
        <v>1.9982032941593819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9.9998381338738659E-2</v>
      </c>
      <c r="H1811" s="1">
        <f>'[1]Electricity and CHPs_CAP'!D$63</f>
        <v>9.9998331398237772E-2</v>
      </c>
      <c r="I1811" s="1">
        <f>'[1]Electricity and CHPs_CAP'!E$63</f>
        <v>9.9998301206418713E-2</v>
      </c>
      <c r="J1811" s="1">
        <f>'[1]Electricity and CHPs_CAP'!F$63</f>
        <v>9.9999626075477174E-2</v>
      </c>
      <c r="K1811" s="1">
        <f>'[1]Electricity and CHPs_CAP'!G$63</f>
        <v>9.9999762461707706E-2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2.12648266697506E-4</v>
      </c>
      <c r="G1812" s="1">
        <f>'[1]Electricity and CHPs_CAP'!C$64</f>
        <v>2.1292378884156234E-4</v>
      </c>
      <c r="H1812" s="1">
        <f>'[1]Electricity and CHPs_CAP'!D$64</f>
        <v>2.1333744397370957E-4</v>
      </c>
      <c r="I1812" s="1">
        <f>'[1]Electricity and CHPs_CAP'!E$64</f>
        <v>1.5670999206172741E-4</v>
      </c>
      <c r="J1812" s="1">
        <f>'[1]Electricity and CHPs_CAP'!F$64</f>
        <v>0.26397153751555685</v>
      </c>
      <c r="K1812" s="1">
        <f>'[1]Electricity and CHPs_CAP'!G$64</f>
        <v>1.5305688510001372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1.57670009410334E-4</v>
      </c>
      <c r="G1813" s="1">
        <f>'[1]Electricity and CHPs_CAP'!C$65</f>
        <v>1.578782567200062E-4</v>
      </c>
      <c r="H1813" s="1">
        <f>'[1]Electricity and CHPs_CAP'!D$65</f>
        <v>1.5819301120287741E-4</v>
      </c>
      <c r="I1813" s="1">
        <f>'[1]Electricity and CHPs_CAP'!E$65</f>
        <v>1.1624913202269606E-4</v>
      </c>
      <c r="J1813" s="1">
        <f>'[1]Electricity and CHPs_CAP'!F$65</f>
        <v>1.0148823619141804E-3</v>
      </c>
      <c r="K1813" s="1">
        <f>'[1]Electricity and CHPs_CAP'!G$65</f>
        <v>3.5917596813656756E-3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1.7344733621611798E-4</v>
      </c>
      <c r="G1814" s="1">
        <f>'[1]Electricity and CHPs_CAP'!C$66</f>
        <v>1.7369323396847862E-4</v>
      </c>
      <c r="H1814" s="1">
        <f>'[1]Electricity and CHPs_CAP'!D$66</f>
        <v>1.7462051180219492E-4</v>
      </c>
      <c r="I1814" s="1">
        <f>'[1]Electricity and CHPs_CAP'!E$66</f>
        <v>3.3826903769150235E-4</v>
      </c>
      <c r="J1814" s="1">
        <f>'[1]Electricity and CHPs_CAP'!F$66</f>
        <v>6.4267182096262561E-4</v>
      </c>
      <c r="K1814" s="1">
        <f>'[1]Electricity and CHPs_CAP'!G$66</f>
        <v>4.5239400888912225E-4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4.1363716627242764E-4</v>
      </c>
      <c r="G1815" s="1">
        <f>'[1]Electricity and CHPs_CAP'!C$67</f>
        <v>4.1426426270434251E-4</v>
      </c>
      <c r="H1815" s="1">
        <f>'[1]Electricity and CHPs_CAP'!D$67</f>
        <v>4.1666798360311781E-4</v>
      </c>
      <c r="I1815" s="1">
        <f>'[1]Electricity and CHPs_CAP'!E$67</f>
        <v>5.6665124215457122E-2</v>
      </c>
      <c r="J1815" s="1">
        <f>'[1]Electricity and CHPs_CAP'!F$67</f>
        <v>0.1165431209622439</v>
      </c>
      <c r="K1815" s="1">
        <f>'[1]Electricity and CHPs_CAP'!G$67</f>
        <v>0.18159496025220087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4.1363241312187247E-4</v>
      </c>
      <c r="G1816" s="1">
        <f>'[1]Electricity and CHPs_CAP'!C$68</f>
        <v>4.1425951394829413E-4</v>
      </c>
      <c r="H1816" s="1">
        <f>'[1]Electricity and CHPs_CAP'!D$68</f>
        <v>4.1666305788601408E-4</v>
      </c>
      <c r="I1816" s="1">
        <f>'[1]Electricity and CHPs_CAP'!E$68</f>
        <v>5.6656556155325249E-2</v>
      </c>
      <c r="J1816" s="1">
        <f>'[1]Electricity and CHPs_CAP'!F$68</f>
        <v>0.11654095476735549</v>
      </c>
      <c r="K1816" s="1">
        <f>'[1]Electricity and CHPs_CAP'!G$68</f>
        <v>0.18161789198889167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1.7414703881980624E-4</v>
      </c>
      <c r="G1817" s="1">
        <f>'[1]Electricity and CHPs_CAP'!C$69</f>
        <v>1.743930425919726E-4</v>
      </c>
      <c r="H1817" s="1">
        <f>'[1]Electricity and CHPs_CAP'!D$69</f>
        <v>1.7531968659271273E-4</v>
      </c>
      <c r="I1817" s="1">
        <f>'[1]Electricity and CHPs_CAP'!E$69</f>
        <v>3.4250261985399431E-4</v>
      </c>
      <c r="J1817" s="1">
        <f>'[1]Electricity and CHPs_CAP'!F$69</f>
        <v>5.5698504015917131E-4</v>
      </c>
      <c r="K1817" s="1">
        <f>'[1]Electricity and CHPs_CAP'!G$69</f>
        <v>3.7767476618937387E-4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11.163773827344547</v>
      </c>
      <c r="G1818" s="3">
        <f t="shared" ref="G1818:K1818" si="1171">SUM(G1819,G1838)</f>
        <v>11.86004601268057</v>
      </c>
      <c r="H1818" s="3">
        <f t="shared" si="1171"/>
        <v>11.910227975978946</v>
      </c>
      <c r="I1818" s="3">
        <f t="shared" si="1171"/>
        <v>12.381891080474977</v>
      </c>
      <c r="J1818" s="3">
        <f t="shared" si="1171"/>
        <v>9.9094847537885222</v>
      </c>
      <c r="K1818" s="3">
        <f t="shared" si="1171"/>
        <v>9.3102519099133225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9.3027901108431212</v>
      </c>
      <c r="G1819" s="1">
        <f t="shared" ref="G1819:K1819" si="1172">SUM(G1820,G1823,G1825,G1828,G1830,G1832,G1834,G1836)</f>
        <v>9.886492016574433</v>
      </c>
      <c r="H1819" s="1">
        <f t="shared" si="1172"/>
        <v>10.047114497072965</v>
      </c>
      <c r="I1819" s="1">
        <f t="shared" si="1172"/>
        <v>10.221865095606987</v>
      </c>
      <c r="J1819" s="1">
        <f t="shared" si="1172"/>
        <v>7.9516426363954986</v>
      </c>
      <c r="K1819" s="1">
        <f t="shared" si="1172"/>
        <v>7.3655023568190972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2.111661142048157</v>
      </c>
      <c r="G1820" s="1">
        <f t="shared" ref="G1820:K1820" si="1173">SUM(G1821:G1822)</f>
        <v>2.4147465568911821</v>
      </c>
      <c r="H1820" s="1">
        <f t="shared" si="1173"/>
        <v>2.5755651914621351</v>
      </c>
      <c r="I1820" s="1">
        <f t="shared" si="1173"/>
        <v>2.7400092444082551</v>
      </c>
      <c r="J1820" s="1">
        <f t="shared" si="1173"/>
        <v>2.7714111284397256</v>
      </c>
      <c r="K1820" s="1">
        <f t="shared" si="1173"/>
        <v>5.1931232771455322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0.67257070707321043</v>
      </c>
      <c r="G1821" s="1" cm="1">
        <f t="array" ref="G1821">SUMPRODUCT(([1]OUT_FinalEnergyCons!$B$4:$B$10000="var_cap")*1,(ISNUMBER(SEARCH("RH*-SHELCBR",[1]OUT_FinalEnergyCons!$A$4:$A$10000)))*1,[1]OUT_FinalEnergyCons!E$4:E$10000)</f>
        <v>0.70182960179653975</v>
      </c>
      <c r="H1821" s="1" cm="1">
        <f t="array" ref="H1821">SUMPRODUCT(([1]OUT_FinalEnergyCons!$B$4:$B$10000="var_cap")*1,(ISNUMBER(SEARCH("RH*-SHELCBR",[1]OUT_FinalEnergyCons!$A$4:$A$10000)))*1,[1]OUT_FinalEnergyCons!F$4:F$10000)</f>
        <v>0.70182865787055493</v>
      </c>
      <c r="I1821" s="1" cm="1">
        <f t="array" ref="I1821">SUMPRODUCT(([1]OUT_FinalEnergyCons!$B$4:$B$10000="var_cap")*1,(ISNUMBER(SEARCH("RH*-SHELCBR",[1]OUT_FinalEnergyCons!$A$4:$A$10000)))*1,[1]OUT_FinalEnergyCons!G$4:G$10000)</f>
        <v>0.62877577681504948</v>
      </c>
      <c r="J1821" s="1" cm="1">
        <f t="array" ref="J1821">SUMPRODUCT(([1]OUT_FinalEnergyCons!$B$4:$B$10000="var_cap")*1,(ISNUMBER(SEARCH("RH*-SHELCBR",[1]OUT_FinalEnergyCons!$A$4:$A$10000)))*1,[1]OUT_FinalEnergyCons!H$4:H$10000)</f>
        <v>0.13195788247370238</v>
      </c>
      <c r="K1821" s="1" cm="1">
        <f t="array" ref="K1821">SUMPRODUCT(([1]OUT_FinalEnergyCons!$B$4:$B$10000="var_cap")*1,(ISNUMBER(SEARCH("RH*-SHELCBR",[1]OUT_FinalEnergyCons!$A$4:$A$10000)))*1,[1]OUT_FinalEnergyCons!I$4:I$10000)</f>
        <v>6.1201907214677817E-2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1.4390904349749467</v>
      </c>
      <c r="G1822" s="1" cm="1">
        <f t="array" ref="G1822">SUMPRODUCT(([1]OUT_FinalEnergyCons!$B$4:$B$10000="var_cap")*1,ISNUMBER(SEARCH("RH*-SHELCHP",[1]OUT_FinalEnergyCons!$A$4:$A$10000))*1,[1]OUT_FinalEnergyCons!E$4:E$10000)</f>
        <v>1.7129169550946421</v>
      </c>
      <c r="H1822" s="1" cm="1">
        <f t="array" ref="H1822">SUMPRODUCT(([1]OUT_FinalEnergyCons!$B$4:$B$10000="var_cap")*1,ISNUMBER(SEARCH("RH*-SHELCHP",[1]OUT_FinalEnergyCons!$A$4:$A$10000))*1,[1]OUT_FinalEnergyCons!F$4:F$10000)</f>
        <v>1.8737365335915801</v>
      </c>
      <c r="I1822" s="1" cm="1">
        <f t="array" ref="I1822">SUMPRODUCT(([1]OUT_FinalEnergyCons!$B$4:$B$10000="var_cap")*1,ISNUMBER(SEARCH("RH*-SHELCHP",[1]OUT_FinalEnergyCons!$A$4:$A$10000))*1,[1]OUT_FinalEnergyCons!G$4:G$10000)</f>
        <v>2.1112334675932054</v>
      </c>
      <c r="J1822" s="1" cm="1">
        <f t="array" ref="J1822">SUMPRODUCT(([1]OUT_FinalEnergyCons!$B$4:$B$10000="var_cap")*1,ISNUMBER(SEARCH("RH*-SHELCHP",[1]OUT_FinalEnergyCons!$A$4:$A$10000))*1,[1]OUT_FinalEnergyCons!H$4:H$10000)</f>
        <v>2.6394532459660232</v>
      </c>
      <c r="K1822" s="1" cm="1">
        <f t="array" ref="K1822">SUMPRODUCT(([1]OUT_FinalEnergyCons!$B$4:$B$10000="var_cap")*1,ISNUMBER(SEARCH("RH*-SHELCHP",[1]OUT_FinalEnergyCons!$A$4:$A$10000))*1,[1]OUT_FinalEnergyCons!I$4:I$10000)</f>
        <v>5.1319213699308541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3.4073983123916376</v>
      </c>
      <c r="H1823" s="1">
        <f t="shared" si="1178"/>
        <v>3.4073942492443852</v>
      </c>
      <c r="I1823" s="1">
        <f t="shared" si="1178"/>
        <v>3.407391882200077</v>
      </c>
      <c r="J1823" s="1">
        <f t="shared" si="1178"/>
        <v>1.7111070405707052</v>
      </c>
      <c r="K1823" s="1">
        <f t="shared" si="1178"/>
        <v>7.582640307901567E-5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3.4073983123916376</v>
      </c>
      <c r="H1824" s="1" cm="1">
        <f t="array" ref="H1824">SUMPRODUCT(([1]OUT_FinalEnergyCons!$B$4:$B$10000="var_cap")*1, (ISNUMBER(SEARCH("RH*-SHLFOBR",[1]OUT_FinalEnergyCons!$A$4:$A$10000)))*1,[1]OUT_FinalEnergyCons!F$4:F$10000)</f>
        <v>3.4073942492443852</v>
      </c>
      <c r="I1824" s="1" cm="1">
        <f t="array" ref="I1824">SUMPRODUCT(([1]OUT_FinalEnergyCons!$B$4:$B$10000="var_cap")*1, (ISNUMBER(SEARCH("RH*-SHLFOBR",[1]OUT_FinalEnergyCons!$A$4:$A$10000)))*1,[1]OUT_FinalEnergyCons!G$4:G$10000)</f>
        <v>3.407391882200077</v>
      </c>
      <c r="J1824" s="1" cm="1">
        <f t="array" ref="J1824">SUMPRODUCT(([1]OUT_FinalEnergyCons!$B$4:$B$10000="var_cap")*1, (ISNUMBER(SEARCH("RH*-SHLFOBR",[1]OUT_FinalEnergyCons!$A$4:$A$10000)))*1,[1]OUT_FinalEnergyCons!H$4:H$10000)</f>
        <v>1.7111070405707052</v>
      </c>
      <c r="K1824" s="1" cm="1">
        <f t="array" ref="K1824">SUMPRODUCT(([1]OUT_FinalEnergyCons!$B$4:$B$10000="var_cap")*1, (ISNUMBER(SEARCH("RH*-SHLFOBR",[1]OUT_FinalEnergyCons!$A$4:$A$10000)))*1,[1]OUT_FinalEnergyCons!I$4:I$10000)</f>
        <v>7.582640307901567E-5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2.7687542581275806</v>
      </c>
      <c r="G1825" s="1">
        <f t="shared" ref="G1825:K1825" si="1181">SUM(G1826:G1827)</f>
        <v>2.9823554017505005</v>
      </c>
      <c r="H1825" s="1">
        <f t="shared" si="1181"/>
        <v>2.9826531743159834</v>
      </c>
      <c r="I1825" s="1">
        <f t="shared" si="1181"/>
        <v>2.9826534846775701</v>
      </c>
      <c r="J1825" s="1">
        <f t="shared" si="1181"/>
        <v>2.4019255494529959</v>
      </c>
      <c r="K1825" s="1">
        <f t="shared" si="1181"/>
        <v>1.3007384404774958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2.9823530232601665</v>
      </c>
      <c r="H1826" s="1" cm="1">
        <f t="array" ref="H1826">SUMPRODUCT(([1]OUT_FinalEnergyCons!$B$4:$B$10000="var_cap")*1, (ISNUMBER(SEARCH("RH*-SHNGABR",[1]OUT_FinalEnergyCons!$A$4:$A$10000)))*1,[1]OUT_FinalEnergyCons!F$4:F$10000)</f>
        <v>2.9823502821051324</v>
      </c>
      <c r="I1826" s="1" cm="1">
        <f t="array" ref="I1826">SUMPRODUCT(([1]OUT_FinalEnergyCons!$B$4:$B$10000="var_cap")*1, (ISNUMBER(SEARCH("RH*-SHNGABR",[1]OUT_FinalEnergyCons!$A$4:$A$10000)))*1,[1]OUT_FinalEnergyCons!G$4:G$10000)</f>
        <v>2.9823484729680976</v>
      </c>
      <c r="J1826" s="1" cm="1">
        <f t="array" ref="J1826">SUMPRODUCT(([1]OUT_FinalEnergyCons!$B$4:$B$10000="var_cap")*1, (ISNUMBER(SEARCH("RH*-SHNGABR",[1]OUT_FinalEnergyCons!$A$4:$A$10000)))*1,[1]OUT_FinalEnergyCons!H$4:H$10000)</f>
        <v>2.4013967153559674</v>
      </c>
      <c r="K1826" s="1" cm="1">
        <f t="array" ref="K1826">SUMPRODUCT(([1]OUT_FinalEnergyCons!$B$4:$B$10000="var_cap")*1, (ISNUMBER(SEARCH("RH*-SHNGABR",[1]OUT_FinalEnergyCons!$A$4:$A$10000)))*1,[1]OUT_FinalEnergyCons!I$4:I$10000)</f>
        <v>1.3004674961124503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2.0688923072232001E-7</v>
      </c>
      <c r="G1827" s="1" cm="1">
        <f t="array" ref="G1827">SUMPRODUCT(([1]OUT_FinalEnergyCons!$B$4:$B$10000="var_cap")*1,ISNUMBER(SEARCH("RH*-SHngahp",[1]OUT_FinalEnergyCons!$A$4:$A$10000))*1,[1]OUT_FinalEnergyCons!E$4:E$10000)</f>
        <v>2.3784903338185385E-6</v>
      </c>
      <c r="H1827" s="1" cm="1">
        <f t="array" ref="H1827">SUMPRODUCT(([1]OUT_FinalEnergyCons!$B$4:$B$10000="var_cap")*1,ISNUMBER(SEARCH("RH*-SHngahp",[1]OUT_FinalEnergyCons!$A$4:$A$10000))*1,[1]OUT_FinalEnergyCons!F$4:F$10000)</f>
        <v>3.0289221085079643E-4</v>
      </c>
      <c r="I1827" s="1" cm="1">
        <f t="array" ref="I1827">SUMPRODUCT(([1]OUT_FinalEnergyCons!$B$4:$B$10000="var_cap")*1,ISNUMBER(SEARCH("RH*-SHngahp",[1]OUT_FinalEnergyCons!$A$4:$A$10000))*1,[1]OUT_FinalEnergyCons!G$4:G$10000)</f>
        <v>3.0501170947238855E-4</v>
      </c>
      <c r="J1827" s="1" cm="1">
        <f t="array" ref="J1827">SUMPRODUCT(([1]OUT_FinalEnergyCons!$B$4:$B$10000="var_cap")*1,ISNUMBER(SEARCH("RH*-SHngahp",[1]OUT_FinalEnergyCons!$A$4:$A$10000))*1,[1]OUT_FinalEnergyCons!H$4:H$10000)</f>
        <v>5.2883409702829561E-4</v>
      </c>
      <c r="K1827" s="1" cm="1">
        <f t="array" ref="K1827">SUMPRODUCT(([1]OUT_FinalEnergyCons!$B$4:$B$10000="var_cap")*1,ISNUMBER(SEARCH("RH*-SHngahp",[1]OUT_FinalEnergyCons!$A$4:$A$10000))*1,[1]OUT_FinalEnergyCons!I$4:I$10000)</f>
        <v>2.7094436504545812E-4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6.3685533281096522E-3</v>
      </c>
      <c r="H1828" s="1">
        <f t="shared" si="1185"/>
        <v>7.1715947109290273E-5</v>
      </c>
      <c r="I1828" s="1">
        <f t="shared" si="1185"/>
        <v>3.9799855414000135E-5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6.3685533281096522E-3</v>
      </c>
      <c r="H1829" s="1" cm="1">
        <f t="array" ref="H1829">SUMPRODUCT(([1]OUT_FinalEnergyCons!$B$4:$B$10000="var_cap")*1, (ISNUMBER(SEARCH("RH*-SHCOABR",[1]OUT_FinalEnergyCons!$A$4:$A$10000)))*1,[1]OUT_FinalEnergyCons!F$4:F$10000)</f>
        <v>7.1715947109290273E-5</v>
      </c>
      <c r="I1829" s="1" cm="1">
        <f t="array" ref="I1829">SUMPRODUCT(([1]OUT_FinalEnergyCons!$B$4:$B$10000="var_cap")*1, (ISNUMBER(SEARCH("RH*-SHCOABR",[1]OUT_FinalEnergyCons!$A$4:$A$10000)))*1,[1]OUT_FinalEnergyCons!G$4:G$10000)</f>
        <v>3.9799855414000135E-5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0.68950005832818562</v>
      </c>
      <c r="G1830" s="1">
        <f t="shared" ref="G1830:K1830" si="1187">G1831</f>
        <v>0.69830320204439256</v>
      </c>
      <c r="H1830" s="1">
        <f t="shared" si="1187"/>
        <v>0.7039686252348597</v>
      </c>
      <c r="I1830" s="1">
        <f t="shared" si="1187"/>
        <v>0.70396533366535763</v>
      </c>
      <c r="J1830" s="1">
        <f t="shared" si="1187"/>
        <v>0.44121100174852357</v>
      </c>
      <c r="K1830" s="1">
        <f t="shared" si="1187"/>
        <v>0.23102601498424052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0.68950005832818562</v>
      </c>
      <c r="G1831" s="1" cm="1">
        <f t="array" ref="G1831">SUMPRODUCT(([1]OUT_FinalEnergyCons!$B$4:$B$10000="var_cap")*1, (ISNUMBER(SEARCH("RH*-SHWODBR",[1]OUT_FinalEnergyCons!$A$4:$A$10000)))*1,[1]OUT_FinalEnergyCons!E$4:E$10000)</f>
        <v>0.69830320204439256</v>
      </c>
      <c r="H1831" s="1" cm="1">
        <f t="array" ref="H1831">SUMPRODUCT(([1]OUT_FinalEnergyCons!$B$4:$B$10000="var_cap")*1, (ISNUMBER(SEARCH("RH*-SHWODBR",[1]OUT_FinalEnergyCons!$A$4:$A$10000)))*1,[1]OUT_FinalEnergyCons!F$4:F$10000)</f>
        <v>0.7039686252348597</v>
      </c>
      <c r="I1831" s="1" cm="1">
        <f t="array" ref="I1831">SUMPRODUCT(([1]OUT_FinalEnergyCons!$B$4:$B$10000="var_cap")*1, (ISNUMBER(SEARCH("RH*-SHWODBR",[1]OUT_FinalEnergyCons!$A$4:$A$10000)))*1,[1]OUT_FinalEnergyCons!G$4:G$10000)</f>
        <v>0.70396533366535763</v>
      </c>
      <c r="J1831" s="1" cm="1">
        <f t="array" ref="J1831">SUMPRODUCT(([1]OUT_FinalEnergyCons!$B$4:$B$10000="var_cap")*1, (ISNUMBER(SEARCH("RH*-SHWODBR",[1]OUT_FinalEnergyCons!$A$4:$A$10000)))*1,[1]OUT_FinalEnergyCons!H$4:H$10000)</f>
        <v>0.44121100174852357</v>
      </c>
      <c r="K1831" s="1" cm="1">
        <f t="array" ref="K1831">SUMPRODUCT(([1]OUT_FinalEnergyCons!$B$4:$B$10000="var_cap")*1, (ISNUMBER(SEARCH("RH*-SHWODBR",[1]OUT_FinalEnergyCons!$A$4:$A$10000)))*1,[1]OUT_FinalEnergyCons!I$4:I$10000)</f>
        <v>0.23102601498424052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0.20441566919420359</v>
      </c>
      <c r="G1832" s="1">
        <f t="shared" ref="G1832:K1832" si="1190">G1833</f>
        <v>0.24062037772483622</v>
      </c>
      <c r="H1832" s="1">
        <f t="shared" si="1190"/>
        <v>0.24068104207215182</v>
      </c>
      <c r="I1832" s="1">
        <f t="shared" si="1190"/>
        <v>0.25101218795686753</v>
      </c>
      <c r="J1832" s="1">
        <f t="shared" si="1190"/>
        <v>0.27639403971909149</v>
      </c>
      <c r="K1832" s="1">
        <f t="shared" si="1190"/>
        <v>0.29094831962433376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0.20441566919420359</v>
      </c>
      <c r="G1833" s="1" cm="1">
        <f t="array" ref="G1833">SUMPRODUCT(([1]OUT_FinalEnergyCons!$B$4:$B$10000="var_cap")*1, (ISNUMBER(SEARCH("RH*-SHPLTBR",[1]OUT_FinalEnergyCons!$A$4:$A$10000)))*1,[1]OUT_FinalEnergyCons!E$4:E$10000)</f>
        <v>0.24062037772483622</v>
      </c>
      <c r="H1833" s="1" cm="1">
        <f t="array" ref="H1833">SUMPRODUCT(([1]OUT_FinalEnergyCons!$B$4:$B$10000="var_cap")*1, (ISNUMBER(SEARCH("RH*-SHPLTBR",[1]OUT_FinalEnergyCons!$A$4:$A$10000)))*1,[1]OUT_FinalEnergyCons!F$4:F$10000)</f>
        <v>0.24068104207215182</v>
      </c>
      <c r="I1833" s="1" cm="1">
        <f t="array" ref="I1833">SUMPRODUCT(([1]OUT_FinalEnergyCons!$B$4:$B$10000="var_cap")*1, (ISNUMBER(SEARCH("RH*-SHPLTBR",[1]OUT_FinalEnergyCons!$A$4:$A$10000)))*1,[1]OUT_FinalEnergyCons!G$4:G$10000)</f>
        <v>0.25101218795686753</v>
      </c>
      <c r="J1833" s="1" cm="1">
        <f t="array" ref="J1833">SUMPRODUCT(([1]OUT_FinalEnergyCons!$B$4:$B$10000="var_cap")*1, (ISNUMBER(SEARCH("RH*-SHPLTBR",[1]OUT_FinalEnergyCons!$A$4:$A$10000)))*1,[1]OUT_FinalEnergyCons!H$4:H$10000)</f>
        <v>0.27639403971909149</v>
      </c>
      <c r="K1833" s="1" cm="1">
        <f t="array" ref="K1833">SUMPRODUCT(([1]OUT_FinalEnergyCons!$B$4:$B$10000="var_cap")*1, (ISNUMBER(SEARCH("RH*-SHPLTBR",[1]OUT_FinalEnergyCons!$A$4:$A$10000)))*1,[1]OUT_FinalEnergyCons!I$4:I$10000)</f>
        <v>0.29094831962433376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0.13678049879634002</v>
      </c>
      <c r="I1834" s="1">
        <f t="shared" si="1193"/>
        <v>0.13679316284344628</v>
      </c>
      <c r="J1834" s="1">
        <f t="shared" si="1193"/>
        <v>0.34959387646445578</v>
      </c>
      <c r="K1834" s="1">
        <f t="shared" si="1193"/>
        <v>0.34959047818441691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0.13678049879634002</v>
      </c>
      <c r="I1835" s="1" cm="1">
        <f t="array" ref="I1835">SUMPRODUCT(([1]OUT_FinalEnergyCons!$B$4:$B$10000="var_cap")*1, (ISNUMBER(SEARCH("RH*-SHSOLBR",[1]OUT_FinalEnergyCons!$A$4:$A$10000)))*1,[1]OUT_FinalEnergyCons!G$4:G$10000)</f>
        <v>0.13679316284344628</v>
      </c>
      <c r="J1835" s="1" cm="1">
        <f t="array" ref="J1835">SUMPRODUCT(([1]OUT_FinalEnergyCons!$B$4:$B$10000="var_cap")*1, (ISNUMBER(SEARCH("RH*-SHSOLBR",[1]OUT_FinalEnergyCons!$A$4:$A$10000)))*1,[1]OUT_FinalEnergyCons!H$4:H$10000)</f>
        <v>0.34959387646445578</v>
      </c>
      <c r="K1835" s="1" cm="1">
        <f t="array" ref="K1835">SUMPRODUCT(([1]OUT_FinalEnergyCons!$B$4:$B$10000="var_cap")*1, (ISNUMBER(SEARCH("RH*-SHSOLBR",[1]OUT_FinalEnergyCons!$A$4:$A$10000)))*1,[1]OUT_FinalEnergyCons!I$4:I$10000)</f>
        <v>0.34959047818441691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1.8609837165014258</v>
      </c>
      <c r="G1838" s="1">
        <f t="shared" ref="G1838" si="1199">SUM(G1839,G1842,G1844,G1847,G1849,G1851,G1853,G1855)</f>
        <v>1.9735539961061379</v>
      </c>
      <c r="H1838" s="1">
        <f t="shared" ref="H1838" si="1200">SUM(H1839,H1842,H1844,H1847,H1849,H1851,H1853,H1855)</f>
        <v>1.8631134789059813</v>
      </c>
      <c r="I1838" s="1">
        <f t="shared" ref="I1838" si="1201">SUM(I1839,I1842,I1844,I1847,I1849,I1851,I1853,I1855)</f>
        <v>2.1600259848679908</v>
      </c>
      <c r="J1838" s="1">
        <f t="shared" ref="J1838" si="1202">SUM(J1839,J1842,J1844,J1847,J1849,J1851,J1853,J1855)</f>
        <v>1.9578421173930236</v>
      </c>
      <c r="K1838" s="1">
        <f t="shared" ref="K1838" si="1203">SUM(K1839,K1842,K1844,K1847,K1849,K1851,K1853,K1855)</f>
        <v>1.9447495530942245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0.65092560797928134</v>
      </c>
      <c r="G1839" s="1">
        <f t="shared" ref="G1839" si="1205">SUM(G1840:G1841)</f>
        <v>0.71791399680536117</v>
      </c>
      <c r="H1839" s="1">
        <f t="shared" ref="H1839" si="1206">SUM(H1840:H1841)</f>
        <v>1.0907320194792431</v>
      </c>
      <c r="I1839" s="1">
        <f t="shared" ref="I1839" si="1207">SUM(I1840:I1841)</f>
        <v>1.3878999050820731</v>
      </c>
      <c r="J1839" s="1">
        <f t="shared" ref="J1839" si="1208">SUM(J1840:J1841)</f>
        <v>1.2062422948353357</v>
      </c>
      <c r="K1839" s="1">
        <f t="shared" ref="K1839" si="1209">SUM(K1840:K1841)</f>
        <v>1.329409260091587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0.43757096032294568</v>
      </c>
      <c r="G1840" s="1" cm="1">
        <f t="array" ref="G1840">SUMPRODUCT(([1]OUT_FinalEnergyCons!$B$4:$B$10000="var_cap")*1,(ISNUMBER(SEARCH("RH*-WHELCBR",[1]OUT_FinalEnergyCons!$A$4:$A$10000)))*1,[1]OUT_FinalEnergyCons!E$4:E$10000)</f>
        <v>0.47178813020767346</v>
      </c>
      <c r="H1840" s="1" cm="1">
        <f t="array" ref="H1840">SUMPRODUCT(([1]OUT_FinalEnergyCons!$B$4:$B$10000="var_cap")*1,(ISNUMBER(SEARCH("RH*-WHELCBR",[1]OUT_FinalEnergyCons!$A$4:$A$10000)))*1,[1]OUT_FinalEnergyCons!F$4:F$10000)</f>
        <v>0.47178819898625157</v>
      </c>
      <c r="I1840" s="1" cm="1">
        <f t="array" ref="I1840">SUMPRODUCT(([1]OUT_FinalEnergyCons!$B$4:$B$10000="var_cap")*1,(ISNUMBER(SEARCH("RH*-WHELCBR",[1]OUT_FinalEnergyCons!$A$4:$A$10000)))*1,[1]OUT_FinalEnergyCons!G$4:G$10000)</f>
        <v>0.43594846196349724</v>
      </c>
      <c r="J1840" s="1" cm="1">
        <f t="array" ref="J1840">SUMPRODUCT(([1]OUT_FinalEnergyCons!$B$4:$B$10000="var_cap")*1,(ISNUMBER(SEARCH("RH*-WHELCBR",[1]OUT_FinalEnergyCons!$A$4:$A$10000)))*1,[1]OUT_FinalEnergyCons!H$4:H$10000)</f>
        <v>8.4608708952199407E-2</v>
      </c>
      <c r="K1840" s="1" cm="1">
        <f t="array" ref="K1840">SUMPRODUCT(([1]OUT_FinalEnergyCons!$B$4:$B$10000="var_cap")*1,(ISNUMBER(SEARCH("RH*-WHELCBR",[1]OUT_FinalEnergyCons!$A$4:$A$10000)))*1,[1]OUT_FinalEnergyCons!I$4:I$10000)</f>
        <v>3.8443167582719769E-2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0.21335464765633561</v>
      </c>
      <c r="G1841" s="1" cm="1">
        <f t="array" ref="G1841">SUMPRODUCT(([1]OUT_FinalEnergyCons!$B$4:$B$10000="var_cap")*1,ISNUMBER(SEARCH("RH*-WHELCHP",[1]OUT_FinalEnergyCons!$A$4:$A$10000))*1,[1]OUT_FinalEnergyCons!E$4:E$10000)</f>
        <v>0.24612586659768768</v>
      </c>
      <c r="H1841" s="1" cm="1">
        <f t="array" ref="H1841">SUMPRODUCT(([1]OUT_FinalEnergyCons!$B$4:$B$10000="var_cap")*1,ISNUMBER(SEARCH("RH*-WHELCHP",[1]OUT_FinalEnergyCons!$A$4:$A$10000))*1,[1]OUT_FinalEnergyCons!F$4:F$10000)</f>
        <v>0.61894382049299146</v>
      </c>
      <c r="I1841" s="1" cm="1">
        <f t="array" ref="I1841">SUMPRODUCT(([1]OUT_FinalEnergyCons!$B$4:$B$10000="var_cap")*1,ISNUMBER(SEARCH("RH*-WHELCHP",[1]OUT_FinalEnergyCons!$A$4:$A$10000))*1,[1]OUT_FinalEnergyCons!G$4:G$10000)</f>
        <v>0.95195144311857582</v>
      </c>
      <c r="J1841" s="1" cm="1">
        <f t="array" ref="J1841">SUMPRODUCT(([1]OUT_FinalEnergyCons!$B$4:$B$10000="var_cap")*1,ISNUMBER(SEARCH("RH*-WHELCHP",[1]OUT_FinalEnergyCons!$A$4:$A$10000))*1,[1]OUT_FinalEnergyCons!H$4:H$10000)</f>
        <v>1.1216335858831363</v>
      </c>
      <c r="K1841" s="1" cm="1">
        <f t="array" ref="K1841">SUMPRODUCT(([1]OUT_FinalEnergyCons!$B$4:$B$10000="var_cap")*1,ISNUMBER(SEARCH("RH*-WHELCHP",[1]OUT_FinalEnergyCons!$A$4:$A$10000))*1,[1]OUT_FinalEnergyCons!I$4:I$10000)</f>
        <v>1.2909660925088673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0.47738274307297895</v>
      </c>
      <c r="H1842" s="1">
        <f t="shared" ref="H1842" si="1214">H1843</f>
        <v>3.0703949783877915E-4</v>
      </c>
      <c r="I1842" s="1">
        <f t="shared" ref="I1842" si="1215">I1843</f>
        <v>5.6394558792804972E-5</v>
      </c>
      <c r="J1842" s="1">
        <f t="shared" ref="J1842" si="1216">J1843</f>
        <v>2.5456476464128238E-5</v>
      </c>
      <c r="K1842" s="1">
        <f t="shared" ref="K1842" si="1217">K1843</f>
        <v>7.1271365765226198E-6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0.47738274307297895</v>
      </c>
      <c r="H1843" s="1" cm="1">
        <f t="array" ref="H1843">SUMPRODUCT(([1]OUT_FinalEnergyCons!$B$4:$B$10000="var_cap")*1, (ISNUMBER(SEARCH("RH*-WHLFOBR",[1]OUT_FinalEnergyCons!$A$4:$A$10000)))*1,[1]OUT_FinalEnergyCons!F$4:F$10000)</f>
        <v>3.0703949783877915E-4</v>
      </c>
      <c r="I1843" s="1" cm="1">
        <f t="array" ref="I1843">SUMPRODUCT(([1]OUT_FinalEnergyCons!$B$4:$B$10000="var_cap")*1, (ISNUMBER(SEARCH("RH*-WHLFOBR",[1]OUT_FinalEnergyCons!$A$4:$A$10000)))*1,[1]OUT_FinalEnergyCons!G$4:G$10000)</f>
        <v>5.6394558792804972E-5</v>
      </c>
      <c r="J1843" s="1" cm="1">
        <f t="array" ref="J1843">SUMPRODUCT(([1]OUT_FinalEnergyCons!$B$4:$B$10000="var_cap")*1, (ISNUMBER(SEARCH("RH*-WHLFOBR",[1]OUT_FinalEnergyCons!$A$4:$A$10000)))*1,[1]OUT_FinalEnergyCons!H$4:H$10000)</f>
        <v>2.5456476464128238E-5</v>
      </c>
      <c r="K1843" s="1" cm="1">
        <f t="array" ref="K1843">SUMPRODUCT(([1]OUT_FinalEnergyCons!$B$4:$B$10000="var_cap")*1, (ISNUMBER(SEARCH("RH*-WHLFOBR",[1]OUT_FinalEnergyCons!$A$4:$A$10000)))*1,[1]OUT_FinalEnergyCons!I$4:I$10000)</f>
        <v>7.1271365765226198E-6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0.43610163866252744</v>
      </c>
      <c r="H1844" s="1">
        <f t="shared" ref="H1844" si="1221">SUM(H1845:H1846)</f>
        <v>0.43616214278874832</v>
      </c>
      <c r="I1844" s="1">
        <f t="shared" ref="I1844" si="1222">SUM(I1845:I1846)</f>
        <v>0.43616170894848916</v>
      </c>
      <c r="J1844" s="1">
        <f t="shared" ref="J1844" si="1223">SUM(J1845:J1846)</f>
        <v>0.2806644859780078</v>
      </c>
      <c r="K1844" s="1">
        <f t="shared" ref="K1844" si="1224">SUM(K1845:K1846)</f>
        <v>0.15057974433545557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0.43610078816067677</v>
      </c>
      <c r="H1845" s="1" cm="1">
        <f t="array" ref="H1845">SUMPRODUCT(([1]OUT_FinalEnergyCons!$B$4:$B$10000="var_cap")*1, (ISNUMBER(SEARCH("RH*-WHNGABR",[1]OUT_FinalEnergyCons!$A$4:$A$10000)))*1,[1]OUT_FinalEnergyCons!F$4:F$10000)</f>
        <v>0.4361007657869031</v>
      </c>
      <c r="I1845" s="1" cm="1">
        <f t="array" ref="I1845">SUMPRODUCT(([1]OUT_FinalEnergyCons!$B$4:$B$10000="var_cap")*1, (ISNUMBER(SEARCH("RH*-WHNGABR",[1]OUT_FinalEnergyCons!$A$4:$A$10000)))*1,[1]OUT_FinalEnergyCons!G$4:G$10000)</f>
        <v>0.43609988829506624</v>
      </c>
      <c r="J1845" s="1" cm="1">
        <f t="array" ref="J1845">SUMPRODUCT(([1]OUT_FinalEnergyCons!$B$4:$B$10000="var_cap")*1, (ISNUMBER(SEARCH("RH*-WHNGABR",[1]OUT_FinalEnergyCons!$A$4:$A$10000)))*1,[1]OUT_FinalEnergyCons!H$4:H$10000)</f>
        <v>0.28053724780336586</v>
      </c>
      <c r="K1845" s="1" cm="1">
        <f t="array" ref="K1845">SUMPRODUCT(([1]OUT_FinalEnergyCons!$B$4:$B$10000="var_cap")*1, (ISNUMBER(SEARCH("RH*-WHNGABR",[1]OUT_FinalEnergyCons!$A$4:$A$10000)))*1,[1]OUT_FinalEnergyCons!I$4:I$10000)</f>
        <v>0.15052424313878721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8.5050185066542833E-7</v>
      </c>
      <c r="H1846" s="1" cm="1">
        <f t="array" ref="H1846">SUMPRODUCT(([1]OUT_FinalEnergyCons!$B$4:$B$10000="var_cap")*1,ISNUMBER(SEARCH("RH*-WHngahp",[1]OUT_FinalEnergyCons!$A$4:$A$10000))*1,[1]OUT_FinalEnergyCons!F$4:F$10000)</f>
        <v>6.1377001845245357E-5</v>
      </c>
      <c r="I1846" s="1" cm="1">
        <f t="array" ref="I1846">SUMPRODUCT(([1]OUT_FinalEnergyCons!$B$4:$B$10000="var_cap")*1,ISNUMBER(SEARCH("RH*-WHngahp",[1]OUT_FinalEnergyCons!$A$4:$A$10000))*1,[1]OUT_FinalEnergyCons!G$4:G$10000)</f>
        <v>6.1820653422942247E-5</v>
      </c>
      <c r="J1846" s="1" cm="1">
        <f t="array" ref="J1846">SUMPRODUCT(([1]OUT_FinalEnergyCons!$B$4:$B$10000="var_cap")*1,ISNUMBER(SEARCH("RH*-WHngahp",[1]OUT_FinalEnergyCons!$A$4:$A$10000))*1,[1]OUT_FinalEnergyCons!H$4:H$10000)</f>
        <v>1.2723817464195723E-4</v>
      </c>
      <c r="K1846" s="1" cm="1">
        <f t="array" ref="K1846">SUMPRODUCT(([1]OUT_FinalEnergyCons!$B$4:$B$10000="var_cap")*1,ISNUMBER(SEARCH("RH*-WHngahp",[1]OUT_FinalEnergyCons!$A$4:$A$10000))*1,[1]OUT_FinalEnergyCons!I$4:I$10000)</f>
        <v>5.5501196668352078E-5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4.0434891912202571E-2</v>
      </c>
      <c r="H1849" s="1">
        <f t="shared" ref="H1849" si="1236">H1850</f>
        <v>3.419240806149746E-2</v>
      </c>
      <c r="I1849" s="1">
        <f t="shared" ref="I1849" si="1237">I1850</f>
        <v>3.418833801150685E-2</v>
      </c>
      <c r="J1849" s="1">
        <f t="shared" ref="J1849" si="1238">J1850</f>
        <v>1.5898630011639985E-2</v>
      </c>
      <c r="K1849" s="1">
        <f t="shared" ref="K1849" si="1239">K1850</f>
        <v>9.2159097834249963E-3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4.0434891912202571E-2</v>
      </c>
      <c r="H1850" s="1" cm="1">
        <f t="array" ref="H1850">SUMPRODUCT(([1]OUT_FinalEnergyCons!$B$4:$B$10000="var_cap")*1, (ISNUMBER(SEARCH("RH*-WHWODBR",[1]OUT_FinalEnergyCons!$A$4:$A$10000)))*1,[1]OUT_FinalEnergyCons!F$4:F$10000)</f>
        <v>3.419240806149746E-2</v>
      </c>
      <c r="I1850" s="1" cm="1">
        <f t="array" ref="I1850">SUMPRODUCT(([1]OUT_FinalEnergyCons!$B$4:$B$10000="var_cap")*1, (ISNUMBER(SEARCH("RH*-WHWODBR",[1]OUT_FinalEnergyCons!$A$4:$A$10000)))*1,[1]OUT_FinalEnergyCons!G$4:G$10000)</f>
        <v>3.418833801150685E-2</v>
      </c>
      <c r="J1850" s="1" cm="1">
        <f t="array" ref="J1850">SUMPRODUCT(([1]OUT_FinalEnergyCons!$B$4:$B$10000="var_cap")*1, (ISNUMBER(SEARCH("RH*-WHWODBR",[1]OUT_FinalEnergyCons!$A$4:$A$10000)))*1,[1]OUT_FinalEnergyCons!H$4:H$10000)</f>
        <v>1.5898630011639985E-2</v>
      </c>
      <c r="K1850" s="1" cm="1">
        <f t="array" ref="K1850">SUMPRODUCT(([1]OUT_FinalEnergyCons!$B$4:$B$10000="var_cap")*1, (ISNUMBER(SEARCH("RH*-WHWODBR",[1]OUT_FinalEnergyCons!$A$4:$A$10000)))*1,[1]OUT_FinalEnergyCons!I$4:I$10000)</f>
        <v>9.2159097834249963E-3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1.3191838354445937E-2</v>
      </c>
      <c r="H1851" s="1">
        <f t="shared" ref="H1851" si="1243">H1852</f>
        <v>1.3190806887996643E-2</v>
      </c>
      <c r="I1851" s="1">
        <f t="shared" ref="I1851" si="1244">I1852</f>
        <v>1.3190294775844354E-2</v>
      </c>
      <c r="J1851" s="1">
        <f t="shared" ref="J1851" si="1245">J1852</f>
        <v>1.0073474537005904E-2</v>
      </c>
      <c r="K1851" s="1">
        <f t="shared" ref="K1851" si="1246">K1852</f>
        <v>1.0604160059813437E-2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1.3191838354445937E-2</v>
      </c>
      <c r="H1852" s="1" cm="1">
        <f t="array" ref="H1852">SUMPRODUCT(([1]OUT_FinalEnergyCons!$B$4:$B$10000="var_cap")*1, (ISNUMBER(SEARCH("RH*-WHPLTBR",[1]OUT_FinalEnergyCons!$A$4:$A$10000)))*1,[1]OUT_FinalEnergyCons!F$4:F$10000)</f>
        <v>1.3190806887996643E-2</v>
      </c>
      <c r="I1852" s="1" cm="1">
        <f t="array" ref="I1852">SUMPRODUCT(([1]OUT_FinalEnergyCons!$B$4:$B$10000="var_cap")*1, (ISNUMBER(SEARCH("RH*-WHPLTBR",[1]OUT_FinalEnergyCons!$A$4:$A$10000)))*1,[1]OUT_FinalEnergyCons!G$4:G$10000)</f>
        <v>1.3190294775844354E-2</v>
      </c>
      <c r="J1852" s="1" cm="1">
        <f t="array" ref="J1852">SUMPRODUCT(([1]OUT_FinalEnergyCons!$B$4:$B$10000="var_cap")*1, (ISNUMBER(SEARCH("RH*-WHPLTBR",[1]OUT_FinalEnergyCons!$A$4:$A$10000)))*1,[1]OUT_FinalEnergyCons!H$4:H$10000)</f>
        <v>1.0073474537005904E-2</v>
      </c>
      <c r="K1852" s="1" cm="1">
        <f t="array" ref="K1852">SUMPRODUCT(([1]OUT_FinalEnergyCons!$B$4:$B$10000="var_cap")*1, (ISNUMBER(SEARCH("RH*-WHPLTBR",[1]OUT_FinalEnergyCons!$A$4:$A$10000)))*1,[1]OUT_FinalEnergyCons!I$4:I$10000)</f>
        <v>1.0604160059813437E-2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0.28852906219065677</v>
      </c>
      <c r="I1853" s="1">
        <f t="shared" ref="I1853" si="1251">I1854</f>
        <v>0.2885293434912844</v>
      </c>
      <c r="J1853" s="1">
        <f t="shared" ref="J1853" si="1252">J1854</f>
        <v>0.44493777555456998</v>
      </c>
      <c r="K1853" s="1">
        <f t="shared" ref="K1853" si="1253">K1854</f>
        <v>0.44493335168736697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0.28852906219065677</v>
      </c>
      <c r="I1854" s="1" cm="1">
        <f t="array" ref="I1854">SUMPRODUCT(([1]OUT_FinalEnergyCons!$B$4:$B$10000="var_cap")*1, (ISNUMBER(SEARCH("RH*-WHSOLBR",[1]OUT_FinalEnergyCons!$A$4:$A$10000)))*1,[1]OUT_FinalEnergyCons!G$4:G$10000)</f>
        <v>0.2885293434912844</v>
      </c>
      <c r="J1854" s="1" cm="1">
        <f t="array" ref="J1854">SUMPRODUCT(([1]OUT_FinalEnergyCons!$B$4:$B$10000="var_cap")*1, (ISNUMBER(SEARCH("RH*-WHSOLBR",[1]OUT_FinalEnergyCons!$A$4:$A$10000)))*1,[1]OUT_FinalEnergyCons!H$4:H$10000)</f>
        <v>0.44493777555456998</v>
      </c>
      <c r="K1854" s="1" cm="1">
        <f t="array" ref="K1854">SUMPRODUCT(([1]OUT_FinalEnergyCons!$B$4:$B$10000="var_cap")*1, (ISNUMBER(SEARCH("RH*-WHSOLBR",[1]OUT_FinalEnergyCons!$A$4:$A$10000)))*1,[1]OUT_FinalEnergyCons!I$4:I$10000)</f>
        <v>0.44493335168736697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3.6002120535686286</v>
      </c>
      <c r="G1857" s="17">
        <f t="shared" ref="G1857:K1857" si="1262">SUM(G1858,G1861,G1864,G1868,G1870,G1872,G1874,G1876,G1878)</f>
        <v>3.6282821632877504</v>
      </c>
      <c r="H1857" s="17">
        <f t="shared" si="1262"/>
        <v>3.5150920400235264</v>
      </c>
      <c r="I1857" s="17">
        <f t="shared" si="1262"/>
        <v>3.4015158189942043</v>
      </c>
      <c r="J1857" s="17">
        <f t="shared" si="1262"/>
        <v>3.2992106611324572</v>
      </c>
      <c r="K1857" s="17">
        <f t="shared" si="1262"/>
        <v>3.1331153034135544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0.81486827645948989</v>
      </c>
      <c r="H1858" s="18">
        <f t="shared" si="1263"/>
        <v>0.8690154873931335</v>
      </c>
      <c r="I1858" s="18">
        <f t="shared" si="1263"/>
        <v>0.9621252678085801</v>
      </c>
      <c r="J1858" s="18">
        <f t="shared" si="1263"/>
        <v>1.0881410193130308</v>
      </c>
      <c r="K1858" s="18">
        <f t="shared" si="1263"/>
        <v>1.2179952225343911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0.73864166654306396</v>
      </c>
      <c r="H1859" s="1" cm="1">
        <f t="array" ref="H1859">SUMPRODUCT(([1]OUT_FinalEnergyCons!$B$4:$B$10000="Var_cap")*1,  (ISNUMBER(SEARCH("ITOT-SWHELCBR",[1]OUT_FinalEnergyCons!$A$4:$A$10000)))*1,[1]OUT_FinalEnergyCons!F$4:F$10000)</f>
        <v>0.738682625329662</v>
      </c>
      <c r="I1859" s="1" cm="1">
        <f t="array" ref="I1859">SUMPRODUCT(([1]OUT_FinalEnergyCons!$B$4:$B$10000="Var_cap")*1,  (ISNUMBER(SEARCH("ITOT-SWHELCBR",[1]OUT_FinalEnergyCons!$A$4:$A$10000)))*1,[1]OUT_FinalEnergyCons!G$4:G$10000)</f>
        <v>0.75178742929974818</v>
      </c>
      <c r="J1859" s="1" cm="1">
        <f t="array" ref="J1859">SUMPRODUCT(([1]OUT_FinalEnergyCons!$B$4:$B$10000="Var_cap")*1,  (ISNUMBER(SEARCH("ITOT-SWHELCBR",[1]OUT_FinalEnergyCons!$A$4:$A$10000)))*1,[1]OUT_FinalEnergyCons!H$4:H$10000)</f>
        <v>0.87671697015628547</v>
      </c>
      <c r="K1859" s="1" cm="1">
        <f t="array" ref="K1859">SUMPRODUCT(([1]OUT_FinalEnergyCons!$B$4:$B$10000="Var_cap")*1,  (ISNUMBER(SEARCH("ITOT-SWHELCBR",[1]OUT_FinalEnergyCons!$A$4:$A$10000)))*1,[1]OUT_FinalEnergyCons!I$4:I$10000)</f>
        <v>0.92884747642271326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7.622660991642588E-2</v>
      </c>
      <c r="H1860" s="1" cm="1">
        <f t="array" ref="H1860">SUMPRODUCT(([1]OUT_FinalEnergyCons!$B$4:$B$10000="Var_cap")*1,  (ISNUMBER(SEARCH("ITOT-SWHELCHP",[1]OUT_FinalEnergyCons!$A$4:$A$10000)))*1,[1]OUT_FinalEnergyCons!F$4:F$10000)</f>
        <v>0.1303328620634715</v>
      </c>
      <c r="I1860" s="1" cm="1">
        <f t="array" ref="I1860">SUMPRODUCT(([1]OUT_FinalEnergyCons!$B$4:$B$10000="Var_cap")*1,  (ISNUMBER(SEARCH("ITOT-SWHELCHP",[1]OUT_FinalEnergyCons!$A$4:$A$10000)))*1,[1]OUT_FinalEnergyCons!G$4:G$10000)</f>
        <v>0.21033783850883192</v>
      </c>
      <c r="J1860" s="1" cm="1">
        <f t="array" ref="J1860">SUMPRODUCT(([1]OUT_FinalEnergyCons!$B$4:$B$10000="Var_cap")*1,  (ISNUMBER(SEARCH("ITOT-SWHELCHP",[1]OUT_FinalEnergyCons!$A$4:$A$10000)))*1,[1]OUT_FinalEnergyCons!H$4:H$10000)</f>
        <v>0.21142404915674531</v>
      </c>
      <c r="K1860" s="1" cm="1">
        <f t="array" ref="K1860">SUMPRODUCT(([1]OUT_FinalEnergyCons!$B$4:$B$10000="Var_cap")*1,  (ISNUMBER(SEARCH("ITOT-SWHELCHP",[1]OUT_FinalEnergyCons!$A$4:$A$10000)))*1,[1]OUT_FinalEnergyCons!I$4:I$10000)</f>
        <v>0.28914774611167787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0.47713274761925933</v>
      </c>
      <c r="G1861" s="18">
        <f t="shared" ref="G1861:K1861" si="1265">SUM(G1862:G1863)</f>
        <v>0.37639585035952405</v>
      </c>
      <c r="H1861" s="18">
        <f t="shared" si="1265"/>
        <v>0.37643044114447782</v>
      </c>
      <c r="I1861" s="18">
        <f t="shared" si="1265"/>
        <v>0.37634847285594175</v>
      </c>
      <c r="J1861" s="18">
        <f t="shared" si="1265"/>
        <v>0.16086026882733814</v>
      </c>
      <c r="K1861" s="18">
        <f t="shared" si="1265"/>
        <v>1.5996197183481706E-2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0.37638447620580023</v>
      </c>
      <c r="H1862" s="1" cm="1">
        <f t="array" ref="H1862">SUMPRODUCT(([1]OUT_FinalEnergyCons!$B$4:$B$10000="Var_cap")*1,  (ISNUMBER(SEARCH("ITOT-SWHLFOBR",[1]OUT_FinalEnergyCons!$A$4:$A$10000)))*1,[1]OUT_FinalEnergyCons!F$4:F$10000)</f>
        <v>0.37639735138069486</v>
      </c>
      <c r="I1862" s="1" cm="1">
        <f t="array" ref="I1862">SUMPRODUCT(([1]OUT_FinalEnergyCons!$B$4:$B$10000="Var_cap")*1,  (ISNUMBER(SEARCH("ITOT-SWHLFOBR",[1]OUT_FinalEnergyCons!$A$4:$A$10000)))*1,[1]OUT_FinalEnergyCons!G$4:G$10000)</f>
        <v>0.37633291577712263</v>
      </c>
      <c r="J1862" s="1" cm="1">
        <f t="array" ref="J1862">SUMPRODUCT(([1]OUT_FinalEnergyCons!$B$4:$B$10000="Var_cap")*1,  (ISNUMBER(SEARCH("ITOT-SWHLFOBR",[1]OUT_FinalEnergyCons!$A$4:$A$10000)))*1,[1]OUT_FinalEnergyCons!H$4:H$10000)</f>
        <v>0.16083139995182397</v>
      </c>
      <c r="K1862" s="1" cm="1">
        <f t="array" ref="K1862">SUMPRODUCT(([1]OUT_FinalEnergyCons!$B$4:$B$10000="Var_cap")*1,  (ISNUMBER(SEARCH("ITOT-SWHLFOBR",[1]OUT_FinalEnergyCons!$A$4:$A$10000)))*1,[1]OUT_FinalEnergyCons!I$4:I$10000)</f>
        <v>1.5996194053363E-2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0.10079730798842736</v>
      </c>
      <c r="G1863" s="1" cm="1">
        <f t="array" ref="G1863">SUMPRODUCT(([1]OUT_FinalEnergyCons!$B$4:$B$10000="Var_cap")*1,  (ISNUMBER(SEARCH("ITOT-SWHHFOBR",[1]OUT_FinalEnergyCons!$A$4:$A$10000)))*1,[1]OUT_FinalEnergyCons!E$4:E$10000)</f>
        <v>1.1374153723819891E-5</v>
      </c>
      <c r="H1863" s="1" cm="1">
        <f t="array" ref="H1863">SUMPRODUCT(([1]OUT_FinalEnergyCons!$B$4:$B$10000="Var_cap")*1,  (ISNUMBER(SEARCH("ITOT-SWHHFOBR",[1]OUT_FinalEnergyCons!$A$4:$A$10000)))*1,[1]OUT_FinalEnergyCons!F$4:F$10000)</f>
        <v>3.3089763782967463E-5</v>
      </c>
      <c r="I1863" s="1" cm="1">
        <f t="array" ref="I1863">SUMPRODUCT(([1]OUT_FinalEnergyCons!$B$4:$B$10000="Var_cap")*1,  (ISNUMBER(SEARCH("ITOT-SWHHFOBR",[1]OUT_FinalEnergyCons!$A$4:$A$10000)))*1,[1]OUT_FinalEnergyCons!G$4:G$10000)</f>
        <v>1.5557078819103398E-5</v>
      </c>
      <c r="J1863" s="1" cm="1">
        <f t="array" ref="J1863">SUMPRODUCT(([1]OUT_FinalEnergyCons!$B$4:$B$10000="Var_cap")*1,  (ISNUMBER(SEARCH("ITOT-SWHHFOBR",[1]OUT_FinalEnergyCons!$A$4:$A$10000)))*1,[1]OUT_FinalEnergyCons!H$4:H$10000)</f>
        <v>2.8868875514169228E-5</v>
      </c>
      <c r="K1863" s="1" cm="1">
        <f t="array" ref="K1863">SUMPRODUCT(([1]OUT_FinalEnergyCons!$B$4:$B$10000="Var_cap")*1,  (ISNUMBER(SEARCH("ITOT-SWHHFOBR",[1]OUT_FinalEnergyCons!$A$4:$A$10000)))*1,[1]OUT_FinalEnergyCons!I$4:I$10000)</f>
        <v>3.1301187062012328E-9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1.5567239052173221</v>
      </c>
      <c r="H1864" s="18">
        <f t="shared" si="1268"/>
        <v>1.5568626042894895</v>
      </c>
      <c r="I1864" s="18">
        <f t="shared" si="1268"/>
        <v>1.3531615587122801</v>
      </c>
      <c r="J1864" s="18">
        <f t="shared" si="1268"/>
        <v>0.70119254359697947</v>
      </c>
      <c r="K1864" s="18">
        <f t="shared" si="1268"/>
        <v>0.35308044600591426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1.5565978335370694</v>
      </c>
      <c r="H1865" s="1" cm="1">
        <f t="array" ref="H1865">SUMPRODUCT(([1]OUT_FinalEnergyCons!$B$4:$B$10000="Var_cap")*1,  (ISNUMBER(SEARCH("ITOT-SWHNGA*BR",[1]OUT_FinalEnergyCons!$A$4:$A$10000)))*1,[1]OUT_FinalEnergyCons!F$4:F$10000)</f>
        <v>1.5566137144870498</v>
      </c>
      <c r="I1865" s="1" cm="1">
        <f t="array" ref="I1865">SUMPRODUCT(([1]OUT_FinalEnergyCons!$B$4:$B$10000="Var_cap")*1,  (ISNUMBER(SEARCH("ITOT-SWHNGA*BR",[1]OUT_FinalEnergyCons!$A$4:$A$10000)))*1,[1]OUT_FinalEnergyCons!G$4:G$10000)</f>
        <v>1.3529119218263563</v>
      </c>
      <c r="J1865" s="1" cm="1">
        <f t="array" ref="J1865">SUMPRODUCT(([1]OUT_FinalEnergyCons!$B$4:$B$10000="Var_cap")*1,  (ISNUMBER(SEARCH("ITOT-SWHNGA*BR",[1]OUT_FinalEnergyCons!$A$4:$A$10000)))*1,[1]OUT_FinalEnergyCons!H$4:H$10000)</f>
        <v>0.700923690839654</v>
      </c>
      <c r="K1865" s="1" cm="1">
        <f t="array" ref="K1865">SUMPRODUCT(([1]OUT_FinalEnergyCons!$B$4:$B$10000="Var_cap")*1,  (ISNUMBER(SEARCH("ITOT-SWHNGA*BR",[1]OUT_FinalEnergyCons!$A$4:$A$10000)))*1,[1]OUT_FinalEnergyCons!I$4:I$10000)</f>
        <v>0.35290160163079454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1.2607168025261501E-4</v>
      </c>
      <c r="H1866" s="1" cm="1">
        <f t="array" ref="H1866">SUMPRODUCT(([1]OUT_FinalEnergyCons!$B$4:$B$10000="Var_cap")*1,  (ISNUMBER(SEARCH("ITOT-SWHNGAHP",[1]OUT_FinalEnergyCons!$A$4:$A$10000)))*1,[1]OUT_FinalEnergyCons!F$4:F$10000)</f>
        <v>2.4888980243969094E-4</v>
      </c>
      <c r="I1866" s="1" cm="1">
        <f t="array" ref="I1866">SUMPRODUCT(([1]OUT_FinalEnergyCons!$B$4:$B$10000="Var_cap")*1,  (ISNUMBER(SEARCH("ITOT-SWHNGAHP",[1]OUT_FinalEnergyCons!$A$4:$A$10000)))*1,[1]OUT_FinalEnergyCons!G$4:G$10000)</f>
        <v>2.4963688592361471E-4</v>
      </c>
      <c r="J1866" s="1" cm="1">
        <f t="array" ref="J1866">SUMPRODUCT(([1]OUT_FinalEnergyCons!$B$4:$B$10000="Var_cap")*1,  (ISNUMBER(SEARCH("ITOT-SWHNGAHP",[1]OUT_FinalEnergyCons!$A$4:$A$10000)))*1,[1]OUT_FinalEnergyCons!H$4:H$10000)</f>
        <v>2.6885275732546832E-4</v>
      </c>
      <c r="K1866" s="1" cm="1">
        <f t="array" ref="K1866">SUMPRODUCT(([1]OUT_FinalEnergyCons!$B$4:$B$10000="Var_cap")*1,  (ISNUMBER(SEARCH("ITOT-SWHNGAHP",[1]OUT_FinalEnergyCons!$A$4:$A$10000)))*1,[1]OUT_FinalEnergyCons!I$4:I$10000)</f>
        <v>1.7884437511970347E-4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2.7023519650092691E-2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0.16189554272646606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0.28312838281575115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0.37081402865446905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0.3557602463477938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0.16599377654853395</v>
      </c>
      <c r="H1868" s="1">
        <f t="shared" si="1269"/>
        <v>2.6040587656095404E-4</v>
      </c>
      <c r="I1868" s="1">
        <f t="shared" si="1269"/>
        <v>1.2621300656212586E-5</v>
      </c>
      <c r="J1868" s="1">
        <f t="shared" si="1269"/>
        <v>2.0927309724665499E-5</v>
      </c>
      <c r="K1868" s="1">
        <f t="shared" si="1269"/>
        <v>5.6910900168421217E-6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0.16599377654853395</v>
      </c>
      <c r="H1869" s="1" cm="1">
        <f t="array" ref="H1869">SUMPRODUCT(([1]OUT_FinalEnergyCons!$B$4:$B$10000="Var_cap")*1,  (ISNUMBER(SEARCH("ITOT-SWHCOA*BR",[1]OUT_FinalEnergyCons!$A$4:$A$10000)))*1,[1]OUT_FinalEnergyCons!F$4:F$10000)</f>
        <v>2.6040587656095404E-4</v>
      </c>
      <c r="I1869" s="1" cm="1">
        <f t="array" ref="I1869">SUMPRODUCT(([1]OUT_FinalEnergyCons!$B$4:$B$10000="Var_cap")*1,  (ISNUMBER(SEARCH("ITOT-SWHCOA*BR",[1]OUT_FinalEnergyCons!$A$4:$A$10000)))*1,[1]OUT_FinalEnergyCons!G$4:G$10000)</f>
        <v>1.2621300656212586E-5</v>
      </c>
      <c r="J1869" s="1" cm="1">
        <f t="array" ref="J1869">SUMPRODUCT(([1]OUT_FinalEnergyCons!$B$4:$B$10000="Var_cap")*1,  (ISNUMBER(SEARCH("ITOT-SWHCOA*BR",[1]OUT_FinalEnergyCons!$A$4:$A$10000)))*1,[1]OUT_FinalEnergyCons!H$4:H$10000)</f>
        <v>2.0927309724665499E-5</v>
      </c>
      <c r="K1869" s="1" cm="1">
        <f t="array" ref="K1869">SUMPRODUCT(([1]OUT_FinalEnergyCons!$B$4:$B$10000="Var_cap")*1,  (ISNUMBER(SEARCH("ITOT-SWHCOA*BR",[1]OUT_FinalEnergyCons!$A$4:$A$10000)))*1,[1]OUT_FinalEnergyCons!I$4:I$10000)</f>
        <v>5.6910900168421217E-6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0.34112817262084005</v>
      </c>
      <c r="H1870" s="1">
        <f t="shared" si="1270"/>
        <v>0.3411483694188428</v>
      </c>
      <c r="I1870" s="1">
        <f t="shared" si="1270"/>
        <v>0.44013906383494961</v>
      </c>
      <c r="J1870" s="1">
        <f t="shared" si="1270"/>
        <v>0.46624958608579165</v>
      </c>
      <c r="K1870" s="1">
        <f t="shared" si="1270"/>
        <v>0.3571755225289191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0.34112817262084005</v>
      </c>
      <c r="H1871" s="1" cm="1">
        <f t="array" ref="H1871">SUMPRODUCT(([1]OUT_FinalEnergyCons!$B$4:$B$10000="Var_cap")*1,  (ISNUMBER(SEARCH("ITOT-SWHWOD*BR",[1]OUT_FinalEnergyCons!$A$4:$A$10000)))*1,[1]OUT_FinalEnergyCons!F$4:F$10000)</f>
        <v>0.3411483694188428</v>
      </c>
      <c r="I1871" s="1" cm="1">
        <f t="array" ref="I1871">SUMPRODUCT(([1]OUT_FinalEnergyCons!$B$4:$B$10000="Var_cap")*1,  (ISNUMBER(SEARCH("ITOT-SWHWOD*BR",[1]OUT_FinalEnergyCons!$A$4:$A$10000)))*1,[1]OUT_FinalEnergyCons!G$4:G$10000)</f>
        <v>0.44013906383494961</v>
      </c>
      <c r="J1871" s="1" cm="1">
        <f t="array" ref="J1871">SUMPRODUCT(([1]OUT_FinalEnergyCons!$B$4:$B$10000="Var_cap")*1,  (ISNUMBER(SEARCH("ITOT-SWHWOD*BR",[1]OUT_FinalEnergyCons!$A$4:$A$10000)))*1,[1]OUT_FinalEnergyCons!H$4:H$10000)</f>
        <v>0.46624958608579165</v>
      </c>
      <c r="K1871" s="1" cm="1">
        <f t="array" ref="K1871">SUMPRODUCT(([1]OUT_FinalEnergyCons!$B$4:$B$10000="Var_cap")*1,  (ISNUMBER(SEARCH("ITOT-SWHWOD*BR",[1]OUT_FinalEnergyCons!$A$4:$A$10000)))*1,[1]OUT_FinalEnergyCons!I$4:I$10000)</f>
        <v>0.3571755225289191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3.7321944404690305E-2</v>
      </c>
      <c r="H1872" s="1">
        <f t="shared" si="1271"/>
        <v>3.7329964062741972E-2</v>
      </c>
      <c r="I1872" s="1">
        <f t="shared" si="1271"/>
        <v>4.0518809761009036E-2</v>
      </c>
      <c r="J1872" s="1">
        <f t="shared" si="1271"/>
        <v>4.1514714719302168E-2</v>
      </c>
      <c r="K1872" s="1">
        <f t="shared" si="1271"/>
        <v>4.6426364789292913E-2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3.7321944404690305E-2</v>
      </c>
      <c r="H1873" s="1" cm="1">
        <f t="array" ref="H1873">SUMPRODUCT(([1]OUT_FinalEnergyCons!$B$4:$B$10000="Var_cap")*1,  (ISNUMBER(SEARCH("ITOT-SWHPLT*BR",[1]OUT_FinalEnergyCons!$A$4:$A$10000)))*1,[1]OUT_FinalEnergyCons!F$4:F$10000)</f>
        <v>3.7329964062741972E-2</v>
      </c>
      <c r="I1873" s="1" cm="1">
        <f t="array" ref="I1873">SUMPRODUCT(([1]OUT_FinalEnergyCons!$B$4:$B$10000="Var_cap")*1,  (ISNUMBER(SEARCH("ITOT-SWHPLT*BR",[1]OUT_FinalEnergyCons!$A$4:$A$10000)))*1,[1]OUT_FinalEnergyCons!G$4:G$10000)</f>
        <v>4.0518809761009036E-2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4.1514714719302168E-2</v>
      </c>
      <c r="K1873" s="1" cm="1">
        <f t="array" ref="K1873">SUMPRODUCT(([1]OUT_FinalEnergyCons!$B$4:$B$10000="Var_cap")*1,  (ISNUMBER(SEARCH("ITOT-SWHPLT*BR",[1]OUT_FinalEnergyCons!$A$4:$A$10000)))*1,[1]OUT_FinalEnergyCons!I$4:I$10000)</f>
        <v>4.6426364789292913E-2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0.32343485390051263</v>
      </c>
      <c r="H1874" s="1">
        <f t="shared" si="1272"/>
        <v>0.3216286902410283</v>
      </c>
      <c r="I1874" s="1">
        <f t="shared" si="1272"/>
        <v>0.21670244179091785</v>
      </c>
      <c r="J1874" s="1">
        <f t="shared" si="1272"/>
        <v>0.16655900069439838</v>
      </c>
      <c r="K1874" s="1">
        <f t="shared" si="1272"/>
        <v>1.112749405779434E-5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0.32343485390051263</v>
      </c>
      <c r="H1875" s="1" cm="1">
        <f t="array" ref="H1875">SUMPRODUCT(([1]OUT_FinalEnergyCons!$B$4:$B$10000="Var_cap")*1,  (ISNUMBER(SEARCH("ITOT-SWHWST*BR",[1]OUT_FinalEnergyCons!$A$4:$A$10000)))*1,[1]OUT_FinalEnergyCons!F$4:F$10000)</f>
        <v>0.3216286902410283</v>
      </c>
      <c r="I1875" s="1" cm="1">
        <f t="array" ref="I1875">SUMPRODUCT(([1]OUT_FinalEnergyCons!$B$4:$B$10000="Var_cap")*1,  (ISNUMBER(SEARCH("ITOT-SWHWST*BR",[1]OUT_FinalEnergyCons!$A$4:$A$10000)))*1,[1]OUT_FinalEnergyCons!G$4:G$10000)</f>
        <v>0.21670244179091785</v>
      </c>
      <c r="J1875" s="1" cm="1">
        <f t="array" ref="J1875">SUMPRODUCT(([1]OUT_FinalEnergyCons!$B$4:$B$10000="Var_cap")*1,  (ISNUMBER(SEARCH("ITOT-SWHWST*BR",[1]OUT_FinalEnergyCons!$A$4:$A$10000)))*1,[1]OUT_FinalEnergyCons!H$4:H$10000)</f>
        <v>0.16655900069439838</v>
      </c>
      <c r="K1875" s="1" cm="1">
        <f t="array" ref="K1875">SUMPRODUCT(([1]OUT_FinalEnergyCons!$B$4:$B$10000="Var_cap")*1,  (ISNUMBER(SEARCH("ITOT-SWHWST*BR",[1]OUT_FinalEnergyCons!$A$4:$A$10000)))*1,[1]OUT_FinalEnergyCons!I$4:I$10000)</f>
        <v>1.112749405779434E-5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1.2416077597252131E-2</v>
      </c>
      <c r="I1876" s="1">
        <f t="shared" si="1273"/>
        <v>1.2416095599120752E-2</v>
      </c>
      <c r="J1876" s="1">
        <f t="shared" si="1273"/>
        <v>1.2416101440770299E-2</v>
      </c>
      <c r="K1876" s="1">
        <f t="shared" si="1273"/>
        <v>1.2416097966995301E-2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1.2416077597252131E-2</v>
      </c>
      <c r="I1877" s="1" cm="1">
        <f t="array" ref="I1877">SUMPRODUCT(([1]OUT_FinalEnergyCons!$B$4:$B$10000="Var_cap")*1, (ISNUMBER(SEARCH("ITOT-SWHSOLBR",[1]OUT_FinalEnergyCons!$A$4:$A$10000)))*1,[1]OUT_FinalEnergyCons!G$4:G$10000)</f>
        <v>1.2416095599120752E-2</v>
      </c>
      <c r="J1877" s="1" cm="1">
        <f t="array" ref="J1877">SUMPRODUCT(([1]OUT_FinalEnergyCons!$B$4:$B$10000="Var_cap")*1, (ISNUMBER(SEARCH("ITOT-SWHSOLBR",[1]OUT_FinalEnergyCons!$A$4:$A$10000)))*1,[1]OUT_FinalEnergyCons!H$4:H$10000)</f>
        <v>1.2416101440770299E-2</v>
      </c>
      <c r="K1877" s="1" cm="1">
        <f t="array" ref="K1877">SUMPRODUCT(([1]OUT_FinalEnergyCons!$B$4:$B$10000="Var_cap")*1, (ISNUMBER(SEARCH("ITOT-SWHSOLBR",[1]OUT_FinalEnergyCons!$A$4:$A$10000)))*1,[1]OUT_FinalEnergyCons!I$4:I$10000)</f>
        <v>1.2416097966995301E-2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9.1487330749526495E-5</v>
      </c>
      <c r="J1878" s="1">
        <f t="shared" si="1274"/>
        <v>0.6622564991451213</v>
      </c>
      <c r="K1878" s="1">
        <f t="shared" si="1274"/>
        <v>1.1300086338204856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9.1487330749526495E-5</v>
      </c>
      <c r="J1879" s="1" cm="1">
        <f t="array" ref="J1879">SUMPRODUCT(([1]OUT_FinalEnergyCons!$B$4:$B$10000="Var_cap")*1, (ISNUMBER(SEARCH("ITOT-SWHH2BR",[1]OUT_FinalEnergyCons!$A$4:$A$10000)))*1,[1]OUT_FinalEnergyCons!H$4:H$10000)</f>
        <v>0.6622564991451213</v>
      </c>
      <c r="K1879" s="1" cm="1">
        <f t="array" ref="K1879">SUMPRODUCT(([1]OUT_FinalEnergyCons!$B$4:$B$10000="Var_cap")*1, (ISNUMBER(SEARCH("ITOT-SWHH2BR",[1]OUT_FinalEnergyCons!$A$4:$A$10000)))*1,[1]OUT_FinalEnergyCons!I$4:I$10000)</f>
        <v>1.1300086338204856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6.1444966205886056</v>
      </c>
      <c r="G1880" s="17">
        <f t="shared" ref="G1880:K1880" si="1275">SUM(G1881,G1884,G1886,G1890,G1892,G1894,G1896)</f>
        <v>6.0348013762891615</v>
      </c>
      <c r="H1880" s="17">
        <f t="shared" si="1275"/>
        <v>6.2129236310268867</v>
      </c>
      <c r="I1880" s="17">
        <f t="shared" si="1275"/>
        <v>6.2325063464384192</v>
      </c>
      <c r="J1880" s="17">
        <f t="shared" si="1275"/>
        <v>4.3177240346311017</v>
      </c>
      <c r="K1880" s="17">
        <f t="shared" si="1275"/>
        <v>3.7191859830796483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0.61560569743036642</v>
      </c>
      <c r="G1881" s="1">
        <f t="shared" ref="G1881:K1881" si="1276">SUM(G1882:G1883)</f>
        <v>0.43062887441716735</v>
      </c>
      <c r="H1881" s="1">
        <f t="shared" si="1276"/>
        <v>0.60938369916771273</v>
      </c>
      <c r="I1881" s="1">
        <f t="shared" si="1276"/>
        <v>0.60938327438414475</v>
      </c>
      <c r="J1881" s="1">
        <f t="shared" si="1276"/>
        <v>0.59073694046418912</v>
      </c>
      <c r="K1881" s="1">
        <f t="shared" si="1276"/>
        <v>0.74654041743431399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0.18498835639247593</v>
      </c>
      <c r="G1882" s="1" cm="1">
        <f t="array" ref="G1882">SUMPRODUCT(([1]OUT_FinalEnergyCons!$B$4:$B$10000="Var_cap")*1, (ISNUMBER(SEARCH("SCOM-SHELCBR",[1]OUT_FinalEnergyCons!$A$4:$A$10000)))*1,[1]OUT_FinalEnergyCons!E$4:E$10000)</f>
        <v>1.1888283536987121E-5</v>
      </c>
      <c r="H1882" s="1" cm="1">
        <f t="array" ref="H1882">SUMPRODUCT(([1]OUT_FinalEnergyCons!$B$4:$B$10000="Var_cap")*1, (ISNUMBER(SEARCH("SCOM-SHELCBR",[1]OUT_FinalEnergyCons!$A$4:$A$10000)))*1,[1]OUT_FinalEnergyCons!F$4:F$10000)</f>
        <v>0.17876713032536595</v>
      </c>
      <c r="I1882" s="1" cm="1">
        <f t="array" ref="I1882">SUMPRODUCT(([1]OUT_FinalEnergyCons!$B$4:$B$10000="Var_cap")*1, (ISNUMBER(SEARCH("SCOM-SHELCBR",[1]OUT_FinalEnergyCons!$A$4:$A$10000)))*1,[1]OUT_FinalEnergyCons!G$4:G$10000)</f>
        <v>0.17876694288460998</v>
      </c>
      <c r="J1882" s="1" cm="1">
        <f t="array" ref="J1882">SUMPRODUCT(([1]OUT_FinalEnergyCons!$B$4:$B$10000="Var_cap")*1, (ISNUMBER(SEARCH("SCOM-SHELCBR",[1]OUT_FinalEnergyCons!$A$4:$A$10000)))*1,[1]OUT_FinalEnergyCons!H$4:H$10000)</f>
        <v>0.12248522187408349</v>
      </c>
      <c r="K1882" s="1" cm="1">
        <f t="array" ref="K1882">SUMPRODUCT(([1]OUT_FinalEnergyCons!$B$4:$B$10000="Var_cap")*1, (ISNUMBER(SEARCH("SCOM-SHELCBR",[1]OUT_FinalEnergyCons!$A$4:$A$10000)))*1,[1]OUT_FinalEnergyCons!I$4:I$10000)</f>
        <v>6.7278502221880324E-2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0.43061734103789046</v>
      </c>
      <c r="G1883" s="1" cm="1">
        <f t="array" ref="G1883">SUMPRODUCT(([1]OUT_FinalEnergyCons!$B$4:$B$10000="Var_cap")*1, (ISNUMBER(SEARCH("SCOM-SHELCHP",[1]OUT_FinalEnergyCons!$A$4:$A$10000)))*1,[1]OUT_FinalEnergyCons!E$4:E$10000)</f>
        <v>0.43061698613363036</v>
      </c>
      <c r="H1883" s="1" cm="1">
        <f t="array" ref="H1883">SUMPRODUCT(([1]OUT_FinalEnergyCons!$B$4:$B$10000="Var_cap")*1, (ISNUMBER(SEARCH("SCOM-SHELCHP",[1]OUT_FinalEnergyCons!$A$4:$A$10000)))*1,[1]OUT_FinalEnergyCons!F$4:F$10000)</f>
        <v>0.43061656884234678</v>
      </c>
      <c r="I1883" s="1" cm="1">
        <f t="array" ref="I1883">SUMPRODUCT(([1]OUT_FinalEnergyCons!$B$4:$B$10000="Var_cap")*1, (ISNUMBER(SEARCH("SCOM-SHELCHP",[1]OUT_FinalEnergyCons!$A$4:$A$10000)))*1,[1]OUT_FinalEnergyCons!G$4:G$10000)</f>
        <v>0.43061633149953482</v>
      </c>
      <c r="J1883" s="1" cm="1">
        <f t="array" ref="J1883">SUMPRODUCT(([1]OUT_FinalEnergyCons!$B$4:$B$10000="Var_cap")*1, (ISNUMBER(SEARCH("SCOM-SHELCHP",[1]OUT_FinalEnergyCons!$A$4:$A$10000)))*1,[1]OUT_FinalEnergyCons!H$4:H$10000)</f>
        <v>0.46825171859010567</v>
      </c>
      <c r="K1883" s="1" cm="1">
        <f t="array" ref="K1883">SUMPRODUCT(([1]OUT_FinalEnergyCons!$B$4:$B$10000="Var_cap")*1, (ISNUMBER(SEARCH("SCOM-SHELCHP",[1]OUT_FinalEnergyCons!$A$4:$A$10000)))*1,[1]OUT_FinalEnergyCons!I$4:I$10000)</f>
        <v>0.67926191521243362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1.9285738188969535</v>
      </c>
      <c r="G1884" s="1">
        <f t="shared" ref="G1884:K1884" si="1279">G1885</f>
        <v>1.928572143637755</v>
      </c>
      <c r="H1884" s="1">
        <f t="shared" si="1279"/>
        <v>1.9285668113924372</v>
      </c>
      <c r="I1884" s="1">
        <f t="shared" si="1279"/>
        <v>1.9285621814024172</v>
      </c>
      <c r="J1884" s="1">
        <f t="shared" si="1279"/>
        <v>0.40700833894394023</v>
      </c>
      <c r="K1884" s="1">
        <f t="shared" si="1279"/>
        <v>6.4309950627093007E-2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1.9285738188969535</v>
      </c>
      <c r="G1885" s="1" cm="1">
        <f t="array" ref="G1885">SUMPRODUCT(([1]OUT_FinalEnergyCons!$B$4:$B$10000="Var_cap")*1,(ISNUMBER(SEARCH("SCOM-SHLFOBR",[1]OUT_FinalEnergyCons!$A$4:$A$10000)))*1,[1]OUT_FinalEnergyCons!E$4:E$10000)</f>
        <v>1.928572143637755</v>
      </c>
      <c r="H1885" s="1" cm="1">
        <f t="array" ref="H1885">SUMPRODUCT(([1]OUT_FinalEnergyCons!$B$4:$B$10000="Var_cap")*1,(ISNUMBER(SEARCH("SCOM-SHLFOBR",[1]OUT_FinalEnergyCons!$A$4:$A$10000)))*1,[1]OUT_FinalEnergyCons!F$4:F$10000)</f>
        <v>1.9285668113924372</v>
      </c>
      <c r="I1885" s="1" cm="1">
        <f t="array" ref="I1885">SUMPRODUCT(([1]OUT_FinalEnergyCons!$B$4:$B$10000="Var_cap")*1,(ISNUMBER(SEARCH("SCOM-SHLFOBR",[1]OUT_FinalEnergyCons!$A$4:$A$10000)))*1,[1]OUT_FinalEnergyCons!G$4:G$10000)</f>
        <v>1.9285621814024172</v>
      </c>
      <c r="J1885" s="1" cm="1">
        <f t="array" ref="J1885">SUMPRODUCT(([1]OUT_FinalEnergyCons!$B$4:$B$10000="Var_cap")*1,(ISNUMBER(SEARCH("SCOM-SHLFOBR",[1]OUT_FinalEnergyCons!$A$4:$A$10000)))*1,[1]OUT_FinalEnergyCons!H$4:H$10000)</f>
        <v>0.40700833894394023</v>
      </c>
      <c r="K1885" s="1" cm="1">
        <f t="array" ref="K1885">SUMPRODUCT(([1]OUT_FinalEnergyCons!$B$4:$B$10000="Var_cap")*1,(ISNUMBER(SEARCH("SCOM-SHLFOBR",[1]OUT_FinalEnergyCons!$A$4:$A$10000)))*1,[1]OUT_FinalEnergyCons!I$4:I$10000)</f>
        <v>6.4309950627093007E-2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2.8800234582153985</v>
      </c>
      <c r="G1886" s="1">
        <f t="shared" ref="G1886:K1886" si="1283">SUM(G1887:G1889)</f>
        <v>2.880033985073116</v>
      </c>
      <c r="H1886" s="1">
        <f t="shared" si="1283"/>
        <v>2.8800765376254427</v>
      </c>
      <c r="I1886" s="1">
        <f t="shared" si="1283"/>
        <v>2.8900899154934185</v>
      </c>
      <c r="J1886" s="1">
        <f t="shared" si="1283"/>
        <v>2.2922517929606196</v>
      </c>
      <c r="K1886" s="1">
        <f t="shared" si="1283"/>
        <v>2.0227481493579353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2.7746815606223323</v>
      </c>
      <c r="G1887" s="1" cm="1">
        <f t="array" ref="G1887">SUMPRODUCT(([1]OUT_FinalEnergyCons!$B$4:$B$10000="Var_cap")*1, (ISNUMBER(SEARCH("SCOM-SHNGABR",[1]OUT_FinalEnergyCons!$A$4:$A$10000)))*1,[1]OUT_FinalEnergyCons!E$4:E$10000)</f>
        <v>2.774675188481913</v>
      </c>
      <c r="H1887" s="1" cm="1">
        <f t="array" ref="H1887">SUMPRODUCT(([1]OUT_FinalEnergyCons!$B$4:$B$10000="Var_cap")*1, (ISNUMBER(SEARCH("SCOM-SHNGABR",[1]OUT_FinalEnergyCons!$A$4:$A$10000)))*1,[1]OUT_FinalEnergyCons!F$4:F$10000)</f>
        <v>2.7746711625117251</v>
      </c>
      <c r="I1887" s="1" cm="1">
        <f t="array" ref="I1887">SUMPRODUCT(([1]OUT_FinalEnergyCons!$B$4:$B$10000="Var_cap")*1, (ISNUMBER(SEARCH("SCOM-SHNGABR",[1]OUT_FinalEnergyCons!$A$4:$A$10000)))*1,[1]OUT_FinalEnergyCons!G$4:G$10000)</f>
        <v>2.7746689533297384</v>
      </c>
      <c r="J1887" s="1" cm="1">
        <f t="array" ref="J1887">SUMPRODUCT(([1]OUT_FinalEnergyCons!$B$4:$B$10000="Var_cap")*1, (ISNUMBER(SEARCH("SCOM-SHNGABR",[1]OUT_FinalEnergyCons!$A$4:$A$10000)))*1,[1]OUT_FinalEnergyCons!H$4:H$10000)</f>
        <v>1.8972101088441768</v>
      </c>
      <c r="K1887" s="1" cm="1">
        <f t="array" ref="K1887">SUMPRODUCT(([1]OUT_FinalEnergyCons!$B$4:$B$10000="Var_cap")*1, (ISNUMBER(SEARCH("SCOM-SHNGABR",[1]OUT_FinalEnergyCons!$A$4:$A$10000)))*1,[1]OUT_FinalEnergyCons!I$4:I$10000)</f>
        <v>1.36419315405506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4.3948428105467098E-7</v>
      </c>
      <c r="G1888" s="1" cm="1">
        <f t="array" ref="G1888">SUMPRODUCT(([1]OUT_FinalEnergyCons!$B$4:$B$10000="Var_cap")*1, (ISNUMBER(SEARCH("SCOM-SHngahp",[1]OUT_FinalEnergyCons!$A$4:$A$10000)))*1,[1]OUT_FinalEnergyCons!E$4:E$10000)</f>
        <v>1.445904098513802E-5</v>
      </c>
      <c r="H1888" s="1" cm="1">
        <f t="array" ref="H1888">SUMPRODUCT(([1]OUT_FinalEnergyCons!$B$4:$B$10000="Var_cap")*1, (ISNUMBER(SEARCH("SCOM-SHngahp",[1]OUT_FinalEnergyCons!$A$4:$A$10000)))*1,[1]OUT_FinalEnergyCons!F$4:F$10000)</f>
        <v>5.7967987995276204E-5</v>
      </c>
      <c r="I1888" s="1" cm="1">
        <f t="array" ref="I1888">SUMPRODUCT(([1]OUT_FinalEnergyCons!$B$4:$B$10000="Var_cap")*1, (ISNUMBER(SEARCH("SCOM-SHngahp",[1]OUT_FinalEnergyCons!$A$4:$A$10000)))*1,[1]OUT_FinalEnergyCons!G$4:G$10000)</f>
        <v>5.826268497729356E-5</v>
      </c>
      <c r="J1888" s="1" cm="1">
        <f t="array" ref="J1888">SUMPRODUCT(([1]OUT_FinalEnergyCons!$B$4:$B$10000="Var_cap")*1, (ISNUMBER(SEARCH("SCOM-SHngahp",[1]OUT_FinalEnergyCons!$A$4:$A$10000)))*1,[1]OUT_FinalEnergyCons!H$4:H$10000)</f>
        <v>3.8410150742523548E-4</v>
      </c>
      <c r="K1888" s="1" cm="1">
        <f t="array" ref="K1888">SUMPRODUCT(([1]OUT_FinalEnergyCons!$B$4:$B$10000="Var_cap")*1, (ISNUMBER(SEARCH("SCOM-SHngahp",[1]OUT_FinalEnergyCons!$A$4:$A$10000)))*1,[1]OUT_FinalEnergyCons!I$4:I$10000)</f>
        <v>1.5938899889161447E-4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0.10534145810878504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0.10534433755021816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0.10534740712572266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0.11536269947870252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0.39465758260901751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0.65839560630398386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0.47857824315947889</v>
      </c>
      <c r="G1890" s="1">
        <f t="shared" ref="G1890:K1890" si="1288">G1891</f>
        <v>0.52144267274590383</v>
      </c>
      <c r="H1890" s="1">
        <f t="shared" si="1288"/>
        <v>0.5207605693592966</v>
      </c>
      <c r="I1890" s="1">
        <f t="shared" si="1288"/>
        <v>0.52075696260984883</v>
      </c>
      <c r="J1890" s="1">
        <f t="shared" si="1288"/>
        <v>0.17723865197565436</v>
      </c>
      <c r="K1890" s="1">
        <f t="shared" si="1288"/>
        <v>3.3320721300344906E-2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0.47857824315947889</v>
      </c>
      <c r="G1891" s="1" cm="1">
        <f t="array" ref="G1891">SUMPRODUCT(([1]OUT_FinalEnergyCons!$B$4:$B$10000="Var_cap")*1, (ISNUMBER(SEARCH("SCOM-SHWODBR",[1]OUT_FinalEnergyCons!$A$4:$A$10000)))*1,[1]OUT_FinalEnergyCons!E$4:E$10000)</f>
        <v>0.52144267274590383</v>
      </c>
      <c r="H1891" s="1" cm="1">
        <f t="array" ref="H1891">SUMPRODUCT(([1]OUT_FinalEnergyCons!$B$4:$B$10000="Var_cap")*1, (ISNUMBER(SEARCH("SCOM-SHWODBR",[1]OUT_FinalEnergyCons!$A$4:$A$10000)))*1,[1]OUT_FinalEnergyCons!F$4:F$10000)</f>
        <v>0.5207605693592966</v>
      </c>
      <c r="I1891" s="1" cm="1">
        <f t="array" ref="I1891">SUMPRODUCT(([1]OUT_FinalEnergyCons!$B$4:$B$10000="Var_cap")*1, (ISNUMBER(SEARCH("SCOM-SHWODBR",[1]OUT_FinalEnergyCons!$A$4:$A$10000)))*1,[1]OUT_FinalEnergyCons!G$4:G$10000)</f>
        <v>0.52075696260984883</v>
      </c>
      <c r="J1891" s="1" cm="1">
        <f t="array" ref="J1891">SUMPRODUCT(([1]OUT_FinalEnergyCons!$B$4:$B$10000="Var_cap")*1, (ISNUMBER(SEARCH("SCOM-SHWODBR",[1]OUT_FinalEnergyCons!$A$4:$A$10000)))*1,[1]OUT_FinalEnergyCons!H$4:H$10000)</f>
        <v>0.17723865197565436</v>
      </c>
      <c r="K1891" s="1" cm="1">
        <f t="array" ref="K1891">SUMPRODUCT(([1]OUT_FinalEnergyCons!$B$4:$B$10000="Var_cap")*1, (ISNUMBER(SEARCH("SCOM-SHWODBR",[1]OUT_FinalEnergyCons!$A$4:$A$10000)))*1,[1]OUT_FinalEnergyCons!I$4:I$10000)</f>
        <v>3.3320721300344906E-2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0.15065780941032933</v>
      </c>
      <c r="G1892" s="1">
        <f t="shared" ref="G1892:K1892" si="1291">G1893</f>
        <v>0.17430329357795077</v>
      </c>
      <c r="H1892" s="1">
        <f t="shared" si="1291"/>
        <v>0.17430400733662815</v>
      </c>
      <c r="I1892" s="1">
        <f t="shared" si="1291"/>
        <v>0.18194536371800038</v>
      </c>
      <c r="J1892" s="1">
        <f t="shared" si="1291"/>
        <v>0.18946824697573367</v>
      </c>
      <c r="K1892" s="1">
        <f t="shared" si="1291"/>
        <v>0.19124979178261883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0.15065780941032933</v>
      </c>
      <c r="G1893" s="1" cm="1">
        <f t="array" ref="G1893">SUMPRODUCT(([1]OUT_FinalEnergyCons!$B$4:$B$10000="Var_cap")*1,(ISNUMBER(SEARCH("SCOM-SHPLTBR",[1]OUT_FinalEnergyCons!$A$4:$A$10000)))*1,[1]OUT_FinalEnergyCons!E$4:E$10000)</f>
        <v>0.17430329357795077</v>
      </c>
      <c r="H1893" s="1" cm="1">
        <f t="array" ref="H1893">SUMPRODUCT(([1]OUT_FinalEnergyCons!$B$4:$B$10000="Var_cap")*1,(ISNUMBER(SEARCH("SCOM-SHPLTBR",[1]OUT_FinalEnergyCons!$A$4:$A$10000)))*1,[1]OUT_FinalEnergyCons!F$4:F$10000)</f>
        <v>0.17430400733662815</v>
      </c>
      <c r="I1893" s="1" cm="1">
        <f t="array" ref="I1893">SUMPRODUCT(([1]OUT_FinalEnergyCons!$B$4:$B$10000="Var_cap")*1,(ISNUMBER(SEARCH("SCOM-SHPLTBR",[1]OUT_FinalEnergyCons!$A$4:$A$10000)))*1,[1]OUT_FinalEnergyCons!G$4:G$10000)</f>
        <v>0.18194536371800038</v>
      </c>
      <c r="J1893" s="1" cm="1">
        <f t="array" ref="J1893">SUMPRODUCT(([1]OUT_FinalEnergyCons!$B$4:$B$10000="Var_cap")*1,(ISNUMBER(SEARCH("SCOM-SHPLTBR",[1]OUT_FinalEnergyCons!$A$4:$A$10000)))*1,[1]OUT_FinalEnergyCons!H$4:H$10000)</f>
        <v>0.18946824697573367</v>
      </c>
      <c r="K1893" s="1" cm="1">
        <f t="array" ref="K1893">SUMPRODUCT(([1]OUT_FinalEnergyCons!$B$4:$B$10000="Var_cap")*1,(ISNUMBER(SEARCH("SCOM-SHPLTBR",[1]OUT_FinalEnergyCons!$A$4:$A$10000)))*1,[1]OUT_FinalEnergyCons!I$4:I$10000)</f>
        <v>0.19124979178261883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9.9832006145368399E-2</v>
      </c>
      <c r="I1894" s="1">
        <f t="shared" si="1294"/>
        <v>0.1017428461273321</v>
      </c>
      <c r="J1894" s="1">
        <f t="shared" si="1294"/>
        <v>0.66096038961157799</v>
      </c>
      <c r="K1894" s="1">
        <f t="shared" si="1294"/>
        <v>0.66096049016006897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9.9832006145368399E-2</v>
      </c>
      <c r="I1895" s="1" cm="1">
        <f t="array" ref="I1895">SUMPRODUCT(([1]OUT_FinalEnergyCons!$B$4:$B$10000="Var_cap")*1, (ISNUMBER(SEARCH("SCOM-SHSOLBR",[1]OUT_FinalEnergyCons!$A$4:$A$10000)))*1,[1]OUT_FinalEnergyCons!G$4:G$10000)</f>
        <v>0.1017428461273321</v>
      </c>
      <c r="J1895" s="1" cm="1">
        <f t="array" ref="J1895">SUMPRODUCT(([1]OUT_FinalEnergyCons!$B$4:$B$10000="Var_cap")*1, (ISNUMBER(SEARCH("SCOM-SHSOLBR",[1]OUT_FinalEnergyCons!$A$4:$A$10000)))*1,[1]OUT_FinalEnergyCons!H$4:H$10000)</f>
        <v>0.66096038961157799</v>
      </c>
      <c r="K1895" s="1" cm="1">
        <f t="array" ref="K1895">SUMPRODUCT(([1]OUT_FinalEnergyCons!$B$4:$B$10000="Var_cap")*1, (ISNUMBER(SEARCH("SCOM-SHSOLBR",[1]OUT_FinalEnergyCons!$A$4:$A$10000)))*1,[1]OUT_FinalEnergyCons!I$4:I$10000)</f>
        <v>0.66096049016006897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2.58027032566295E-5</v>
      </c>
      <c r="J1896" s="1">
        <f t="shared" si="1297"/>
        <v>5.967369938591507E-5</v>
      </c>
      <c r="K1896" s="1">
        <f t="shared" si="1297"/>
        <v>5.6462417273111825E-5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2.58027032566295E-5</v>
      </c>
      <c r="J1897" s="1" cm="1">
        <f t="array" ref="J1897">SUMPRODUCT(([1]OUT_FinalEnergyCons!$B$4:$B$10000="Var_cap")*1, (ISNUMBER(SEARCH("SCOM-SHH2BR",[1]OUT_FinalEnergyCons!$A$4:$A$10000)))*1,[1]OUT_FinalEnergyCons!H$4:H$10000)</f>
        <v>5.967369938591507E-5</v>
      </c>
      <c r="K1897" s="1" cm="1">
        <f t="array" ref="K1897">SUMPRODUCT(([1]OUT_FinalEnergyCons!$B$4:$B$10000="Var_cap")*1, (ISNUMBER(SEARCH("SCOM-SHH2BR",[1]OUT_FinalEnergyCons!$A$4:$A$10000)))*1,[1]OUT_FinalEnergyCons!I$4:I$10000)</f>
        <v>5.6462417273111825E-5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4.6527535543417029</v>
      </c>
      <c r="G1898" s="3">
        <f t="shared" ref="G1898:K1898" si="1299">SUM(G1899:G1948)</f>
        <v>4.8370154020603051</v>
      </c>
      <c r="H1898" s="3">
        <f t="shared" si="1299"/>
        <v>4.9052774301987494</v>
      </c>
      <c r="I1898" s="3">
        <f t="shared" si="1299"/>
        <v>5.2118377737204913</v>
      </c>
      <c r="J1898" s="3">
        <f t="shared" si="1299"/>
        <v>5.5475091358417465</v>
      </c>
      <c r="K1898" s="3">
        <f t="shared" si="1299"/>
        <v>5.7564594548385948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2.80266666666667E-2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1.4928604682016759E-3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3.5393571048880704E-2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0.12184212930974671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0.24280621552599196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0.3535652647044315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0.36535639727608221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7.3524977628717063E-3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1.1361441369104587E-2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1.428207950239126E-2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0.56110470286719161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1.8930848512556062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1.8670670766849378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4.2643595485022216E-3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6.2595426446250251E-3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8.2140398715158103E-3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7.0199801767981502E-3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4.4974168245760636E-2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5.6468834028340603E-2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1.534132340099891E-2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8.3818125532368198E-2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0.32346080771260377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1.0391148691526366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1.9596854561131032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2.3534390146450717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2.59978481411511E-5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1.1142291465835141E-4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1.3137046692652789E-4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1.2946976742030426E-4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8.0300127439754076E-5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5.2536138309146579E-5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4.8861897829949397E-3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7.4804855266855418E-3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7.251644281730074E-3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5.9375163228906989E-3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1.8021581821880605E-3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9.6531007620220995E-4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4.0689049595062903E-3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1.0643979912768491E-2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9.7648297828573899E-2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0.37509459942464751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0.73106262023630142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0.65005724762455397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7.2629074093576197E-3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1.2567008819493426E-2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1.2119867719281519E-2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9.7728113399333811E-3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7.2979377186828691E-4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4.1876249279275001E-4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1.6206844251620599E-4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1.7721043305758401E-4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1.6758441698091849E-4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8.072787498841007E-5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5.3340745909285463E-5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1.7761027517638164E-5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7.978084782120003E-5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1.2236385279097326E-4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1.2245291521981391E-2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6.4654351631363892E-3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9.8110415283907069E-5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4.637509247451449E-2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0.2452237600348452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0.50424512983041514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0.44995717190071999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3.9354553274246952E-2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3.7187775730382351E-2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2.9924474844853492E-2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8.6163376039660982E-4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4.8846163784663796E-4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1.8534476930556001E-6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5.3473240012095396E-6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8.0461977722375793E-6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6.9646291574405466E-5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3.0417151296092774E-5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7.4593717669151399E-6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9.6508323082369497E-6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1.034328908717744E-5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1.4596915247179185E-5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1.00840407968791E-5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1.0900268025985994E-4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1.0541897420842008E-4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8.9831410871848711E-5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1.0574081583037967E-5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8.7266371530485096E-6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1.4423500745549401E-6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3.70107323899616E-6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5.4016091250673603E-6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3.0964014929326212E-5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3.0457969921882299E-3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4.38946666666667E-2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5.6691351425270107E-3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6.5714807275352336E-3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6.5624231200364109E-3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8.6883379500881062E-3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2.9994686643861489E-3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4.7590563694074818E-4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1.72272439726779E-2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2.9380481828929651E-2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0.13783144461152694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0.11897103841300254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9.3589955131416682E-3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2.5887113397189728E-5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1.42489700355796E-2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0.25453638731753209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0.24039695765377919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0.19344814046319636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3.6735649794924126E-5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1.075962388218819E-5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8.0457579001696373E-3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1.3998960973179202E-2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1.344584510632592E-2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1.1340740414593851E-2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8.7530085528618988E-5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3.1509610065535767E-5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1.6628844691210822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0.83144233333333339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3.654194403933074E-2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3.9745775047318598E-2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3.965081053596383E-2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3.0446549034342459E-2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6.9373362537185576E-5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6.3042374504960122E-6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0.21743113976034806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0.24337507340467496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0.24021681311952425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0.18979974673256481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3.9996285250858397E-5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4.7325798162597764E-6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0.18201279563358377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0.20365638920752221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0.2007214432923346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0.16301037590328707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3.9343799105750903E-5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4.6536743961073799E-6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0.13369258942797271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0.15588304281518031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0.27612140694167486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0.23618084084176036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1.054707609479255E-2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3.2332269051008403E-5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2.43801710553676E-6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3.7116668492683601E-5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8.5643834252642397E-5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4.5795743736787703E-5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9.1916292874974305E-6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1.42043767804642E-6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1.6355423909168102E-5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2.8945101933720299E-5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2.2819764666560699E-5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6.4493695614616504E-6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1.3230253303149199E-6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1.3274167160473901E-5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2.2416851648464001E-5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1.9741421952218401E-5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5.7889236162626301E-6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1.9367238508811501E-6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2.3981576462180999E-5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4.53292435360507E-5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6.2426772411785996E-5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2.3436813299489699E-5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1.9865596023109174E-5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1.383271574762063E-4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1.9957654300463759E-4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1.1333509927154543E-3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3.3054974312386737E-4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0.13714564911403659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0.27088689395983423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0.22831257808936725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1.2060269712770915E-2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2.6230845145194003E-5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1.8565014936463601E-3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3.6896997333888933E-3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3.534165225479106E-3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2.8220221604599682E-3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3.5328111609630905E-5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1.104272548632491E-5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1.8959730217953365E-2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1.7987997834691124E-2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1.4749306244310083E-2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3.7627644020273828E-5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1.2614568072617499E-5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0.70637195572571931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4.4475777335257544E-4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4.7764644758952016E-4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4.9425802515998241E-4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3.6299119049311353E-4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1.6811027846868477E-5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3.1888922999882416E-6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6.4551892695648316E-2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6.8490133888100838E-2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6.7881841146689006E-2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5.1470500810625701E-2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1.1122193439390621E-5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2.1944808109324498E-6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0.18324161165056005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0.19499867422835993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0.19297346065391596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0.14993419047536721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9.6095418397773229E-6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1.9948222585497202E-6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7.126257512938064E-2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7.9337779809673478E-2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7.8206483738460689E-2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6.1058136284473666E-2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6.784267584482418E-6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1.4342192599628999E-6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2.6340127755310701E-6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3.1199544778311503E-5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7.1394827624476901E-5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4.9477001244198403E-5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1.33020331076013E-5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1.5208678732024201E-6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1.44865259199084E-5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2.5945733402047199E-5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2.3449161768042001E-5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7.2800419063858404E-6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1.40401131013099E-6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1.1634693692637901E-5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1.9700693514495198E-5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1.93692661211513E-5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6.1171221516739602E-6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1.4179313346027501E-6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7.3865605435435396E-6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1.19086176626394E-5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1.3600080265395599E-5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4.6250134714567498E-6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2.6373175451376897E-4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2.7216476306029581E-4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2.1064279406962449E-4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1.1561395428176976E-5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2.0455624421459902E-6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2.8487881381820453E-3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2.8213292721567924E-3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2.3450884541491471E-3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1.4040264428477761E-5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2.5425279182353499E-6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1.6362324073896197E-4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5.5387396860487196E-4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5.15447660118623E-4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8.3227061213181491E-5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9.6623158969204604E-6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2.5391647646650682E-3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4.3520823486587496E-3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1.053926812380424E-2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8.1110280343311518E-3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1.50306520914268E-3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5.5846603636996095</v>
      </c>
      <c r="G1949" s="3">
        <f t="shared" ref="G1949:K1949" si="1303">SUM(G1950:G1972)</f>
        <v>5.7044035001240783</v>
      </c>
      <c r="H1949" s="3">
        <f t="shared" si="1303"/>
        <v>5.9045920082885344</v>
      </c>
      <c r="I1949" s="3">
        <f t="shared" si="1303"/>
        <v>6.5721273849779598</v>
      </c>
      <c r="J1949" s="3">
        <f t="shared" si="1303"/>
        <v>7.0629953970514547</v>
      </c>
      <c r="K1949" s="3">
        <f t="shared" si="1303"/>
        <v>7.3948931027344988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4.2182306474141144E-3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4.1820488688438358E-2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0.42955006255268718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0.94172199523167721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2.3240547391374111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7.9226441631504909E-3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1.191414806482074E-2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1.2971386642496731E-2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6.8862123480513005E-3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0.74242196943215877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0.85996772711041103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1.76523167936815E-2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3.0830427408523937E-2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4.4158184333072141E-3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1.7737103456511203E-3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1.39837986681222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3.6577955958752599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3.2712733760623076E-4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1.6207952724094695E-4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2.4658419726067209E-4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1.0021343487411679E-4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1.7631414302626952E-4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8.0323195122634301E-5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1.39257968403043E-4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1.2643318059886791E-4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5.0550474146115907E-3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5.8641657482218398E-5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1.1739762297713401E-4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4.9899291648155099E-4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2.9646786764310599E-5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8.673379133209669E-5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4.44393175017552E-4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0.65843401544299007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0.65418372647565859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3.5205479467910429E-3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4.2241716842864917E-3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0.42443284427318401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9.257129289936869E-3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9.6433359100120113E-3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9.52145491580067E-3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1.8606679005453801E-3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7.4655155032496098E-4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0.18893745669308798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0.189109152700281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0.11288767050427699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0.38958038536391104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7.0608141757181206E-2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1.8021433643599953E-3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0.41571260585430247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2.0235085166181164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1.6934672200853336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9.1960439258203901E-4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0.18430704036603401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0.21903580326087821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0.41371860788919812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0.74802473766474153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7.79026227385861E-2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4.0406608173967603E-4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0.68174662361438909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0.82805270382178919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1.600056380380307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3.1142433767485316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1.5096515004506301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3.9538074372991801E-4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2.7685566854362994E-3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-3.2388294053996649E-6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1.5402130534985787E-7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-2.5819918742298881E-7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1.78617720816934E-4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9.9816195324144597E-2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1.0580947309873933E-3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1.7145625639736601E-3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1.11330790486405E-2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1.4060216949958701E-4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1.3049848771592499E-3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1.91959665838925E-3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1.3159027739177401E-3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6.3552216882492205E-4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8.2442110736641503E-5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0.116991999750036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0.118905902295599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0.30024765327628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3.7721093893976404E-2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2.846724678593239</v>
      </c>
      <c r="G1973" s="3">
        <f t="shared" ref="G1973" si="1306">SUM(G1974:G1996)</f>
        <v>2.8656398405761809</v>
      </c>
      <c r="H1973" s="3">
        <f t="shared" ref="H1973" si="1307">SUM(H1974:H1996)</f>
        <v>2.888279488633974</v>
      </c>
      <c r="I1973" s="3">
        <f t="shared" ref="I1973" si="1308">SUM(I1974:I1996)</f>
        <v>2.9562268652525598</v>
      </c>
      <c r="J1973" s="3">
        <f t="shared" ref="J1973" si="1309">SUM(J1974:J1996)</f>
        <v>2.9631067508716376</v>
      </c>
      <c r="K1973" s="3">
        <f t="shared" ref="K1973" si="1310">SUM(K1974:K1996)</f>
        <v>2.9631177760328149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7.7214459005427007E-3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9.6381019295481984E-3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0.14985172111927378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0.53022230616372923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1.3833898538972922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4.5467341881582002E-3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6.8013672779373858E-3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6.9358386605936663E-3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6.7957273198237409E-3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0.73067134654596189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1.20817670222198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1.1144033427532701E-3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1.9452735377949563E-3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1.6780286844042865E-3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1.6377849984786903E-3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8.6742687871757106E-3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2.72148359747954E-2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5.9719441747390405E-5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1.2023851170357399E-4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5.804548831661611E-5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1.6227370106292882E-4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6.2838086101069996E-5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9.50865666474148E-2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0.23936190874383512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9.9768463060403698E-2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5.0685086063229805E-4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2.4955516377795302E-2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8.0919223744958212E-3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1.9688623142347699E-4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5.7028045595055796E-2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0.213487845689186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0.84000198432274309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0.84035936108381104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4.5214016456581019E-2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3.8014887386589201E-3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7.9680664656759694E-4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4.69598031364962E-4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8.2319232008885802E-4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2.5135656434848799E-2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6.1676051641560582E-3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5.5736132734136997E-4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2.5549849930174903E-4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3.95246363347476E-4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0.13846385787968199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2.4004848761484099E-3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2.4673456268556305E-4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2.0147211164651773E-2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0.21833006887377401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1.1504590409534401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0.66724284564286251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3.3385678812499734E-4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0.75959375326515843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0.93926172330385782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1.213363423847438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0.48686957613915999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2.5024364357980483E-4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0.20019676685265342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0.16179667421045463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0.16494432676191864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7.2937348259398724E-2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7.259247778492911E-2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1.4106170177503199E-4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1.0803073696894004E-2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-3.382869572099022E-6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2.2486634800836409E-8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-2.4150051782998832E-7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2.2457745143172298E-4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2.0338620857963201E-3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1.1010370787622301E-3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4.0091627616978594E-3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6.7523840521711994E-4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1.3063929161989102E-4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1.0173361261835601E-3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1.8666102572989899E-3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2.1387335838059301E-3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6.8418724617776627E-4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6.0866794621836406E-5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3.6220507532075299E-2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5.3552532920264399E-2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0.12680871026560298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1.9239824407091301E-2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399.8660034052935</v>
      </c>
      <c r="G1997" s="3">
        <f t="shared" ref="G1997:K1997" si="1313">SUM(G1998:G2006)</f>
        <v>399.40738607497212</v>
      </c>
      <c r="H1997" s="3">
        <f t="shared" si="1313"/>
        <v>407.07952737855271</v>
      </c>
      <c r="I1997" s="3">
        <f t="shared" si="1313"/>
        <v>419.87571226899468</v>
      </c>
      <c r="J1997" s="3">
        <f t="shared" si="1313"/>
        <v>467.9519095263048</v>
      </c>
      <c r="K1997" s="3">
        <f t="shared" si="1313"/>
        <v>507.02528442617887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1.6990000000000001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3.7362142415619299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13.847218159932099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58.71462190904267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183.16596831435868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420.70105153076952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8.1507607706878601E-4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1.63256101051273E-3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3.0534154296093497E-3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1.1437520955391101E-2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0.275095504599773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30.6346666666667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12.435000000000002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14.125733993109037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26.5048191204212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47.559123597133734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5.0095850301717526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5.9673697811381071E-2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106.16898773785869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125.15847428908529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158.48671119700438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104.18834904275444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2.5776199004230733E-2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1.1101639765008543E-2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13.891705428535499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21.047379635867998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114.38476597821801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276.72633703954079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82.650366662312138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2.6680156674348177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2.518776379936575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2.5951000376497619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2.7274649930828856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3.0128054222739116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3.3279953909210418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41.453618785797936</v>
      </c>
      <c r="G2007" s="3">
        <f t="shared" ref="G2007" si="1316">SUM(G2008:G2016)</f>
        <v>42.399817691684042</v>
      </c>
      <c r="H2007" s="3">
        <f t="shared" ref="H2007" si="1317">SUM(H2008:H2016)</f>
        <v>43.497531543126279</v>
      </c>
      <c r="I2007" s="3">
        <f t="shared" ref="I2007" si="1318">SUM(I2008:I2016)</f>
        <v>45.397756947726386</v>
      </c>
      <c r="J2007" s="3">
        <f t="shared" ref="J2007" si="1319">SUM(J2008:J2016)</f>
        <v>49.357766504381289</v>
      </c>
      <c r="K2007" s="3">
        <f t="shared" ref="K2007" si="1320">SUM(K2008:K2016)</f>
        <v>53.368458408283388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0.15038982401554071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0.425315964656166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1.5436258192038237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6.8604416378919195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25.703752806143303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1.3157965553994235E-2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4.0905414574204338E-2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4.1028391824587354E-2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0.1753015544812038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5.07588009150665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12.337052433054401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11.60446082024394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2.1570684022051978E-3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3.4844946349394945E-3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2.5027543330438107E-3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6.74264361726806E-4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2.3478329584057599E-4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16.2179937872457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22.7596628827331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32.925045190814402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35.212320835716099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10.420541683343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0.28130493077968899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0.49337314261078602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0.86394829556058061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2.2084496749048901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4.9068767024468496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3.12833164532602E-4</v>
      </c>
      <c r="G2017" s="3">
        <f t="shared" ref="G2017" si="1324">SUM(G2018,G2022,G2025)</f>
        <v>1.020361432831757E-3</v>
      </c>
      <c r="H2017" s="3">
        <f t="shared" ref="H2017" si="1325">SUM(H2018,H2022,H2025)</f>
        <v>1.027898969098758E-3</v>
      </c>
      <c r="I2017" s="3">
        <f t="shared" ref="I2017" si="1326">SUM(I2018,I2022,I2025)</f>
        <v>3.6130997878592694E-3</v>
      </c>
      <c r="J2017" s="3">
        <f t="shared" ref="J2017" si="1327">SUM(J2018,J2022,J2025)</f>
        <v>1.3460793644930347</v>
      </c>
      <c r="K2017" s="3">
        <f t="shared" ref="K2017" si="1328">SUM(K2018,K2022,K2025)</f>
        <v>3.5933689155768369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3.12833164532602E-4</v>
      </c>
      <c r="G2018" s="1" cm="1">
        <f t="array" ref="G2018">SUMPRODUCT(ISNUMBER(SEARCH("SUP_ELCH2*",[1]OUT_SyntheticFuels!$C$4:$C$1000))*1,("Var_cap"=[1]OUT_SyntheticFuels!$B$4:$B$1000)*1,[1]OUT_SyntheticFuels!F$4:F$1000)</f>
        <v>1.020361432831757E-3</v>
      </c>
      <c r="H2018" s="1" cm="1">
        <f t="array" ref="H2018">SUMPRODUCT(ISNUMBER(SEARCH("SUP_ELCH2*",[1]OUT_SyntheticFuels!$C$4:$C$1000))*1,("Var_cap"=[1]OUT_SyntheticFuels!$B$4:$B$1000)*1,[1]OUT_SyntheticFuels!G$4:G$1000)</f>
        <v>1.027898969098758E-3</v>
      </c>
      <c r="I2018" s="1" cm="1">
        <f t="array" ref="I2018">SUMPRODUCT(ISNUMBER(SEARCH("SUP_ELCH2*",[1]OUT_SyntheticFuels!$C$4:$C$1000))*1,("Var_cap"=[1]OUT_SyntheticFuels!$B$4:$B$1000)*1,[1]OUT_SyntheticFuels!H$4:H$1000)</f>
        <v>3.6128387628069055E-3</v>
      </c>
      <c r="J2018" s="1" cm="1">
        <f t="array" ref="J2018">SUMPRODUCT(ISNUMBER(SEARCH("SUP_ELCH2*",[1]OUT_SyntheticFuels!$C$4:$C$1000))*1,("Var_cap"=[1]OUT_SyntheticFuels!$B$4:$B$1000)*1,[1]OUT_SyntheticFuels!I$4:I$1000)</f>
        <v>1.346078570258888</v>
      </c>
      <c r="K2018" s="1" cm="1">
        <f t="array" ref="K2018">SUMPRODUCT(ISNUMBER(SEARCH("SUP_ELCH2*",[1]OUT_SyntheticFuels!$C$4:$C$1000))*1,("Var_cap"=[1]OUT_SyntheticFuels!$B$4:$B$1000)*1,[1]OUT_SyntheticFuels!J$4:J$1000)</f>
        <v>3.5926698764149121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3.12833164532602E-4</v>
      </c>
      <c r="G2019" s="1">
        <f t="shared" ref="G2019" si="1332">G2018-G2020-G2021</f>
        <v>1.020361432831757E-3</v>
      </c>
      <c r="H2019" s="1">
        <f t="shared" ref="H2019" si="1333">H2018-H2020-H2021</f>
        <v>1.027898969098758E-3</v>
      </c>
      <c r="I2019" s="1">
        <f t="shared" ref="I2019" si="1334">I2018-I2020-I2021</f>
        <v>3.610668522400435E-3</v>
      </c>
      <c r="J2019" s="1">
        <f t="shared" ref="J2019" si="1335">J2018-J2020-J2021</f>
        <v>1.2302232913776427</v>
      </c>
      <c r="K2019" s="1">
        <f t="shared" ref="K2019" si="1336">K2018-K2020-K2021</f>
        <v>2.9718820931748637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2.1702404064706401E-6</v>
      </c>
      <c r="J2020" s="1" cm="1">
        <f t="array" ref="J2020">SUMPRODUCT(ISNUMBER(SEARCH("SUP_ELCH2*D",[1]OUT_SyntheticFuels!$C$4:$C$1000))*1,("Var_cap"=[1]OUT_SyntheticFuels!$B$4:$B$1000)*1,[1]OUT_SyntheticFuels!I$4:I$1000)</f>
        <v>0.115682945305699</v>
      </c>
      <c r="K2020" s="1" cm="1">
        <f t="array" ref="K2020">SUMPRODUCT(ISNUMBER(SEARCH("SUP_ELCH2*D",[1]OUT_SyntheticFuels!$C$4:$C$1000))*1,("Var_cap"=[1]OUT_SyntheticFuels!$B$4:$B$1000)*1,[1]OUT_SyntheticFuels!J$4:J$1000)</f>
        <v>0.62058912599529004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1.7233357554622E-4</v>
      </c>
      <c r="K2021" s="1" cm="1">
        <f t="array" ref="K2021">SUMPRODUCT(ISNUMBER(SEARCH("SUP_ELCH2*SOEC*",[1]OUT_SyntheticFuels!$C$4:$C$1000))*1,("Var_cap"=[1]OUT_SyntheticFuels!$B$4:$B$1000)*1,[1]OUT_SyntheticFuels!J$4:J$1000)</f>
        <v>1.9865724475816535E-4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2.6102505236391601E-7</v>
      </c>
      <c r="J2022" s="1">
        <f t="shared" ref="J2022" si="1341">SUM(J2023:J2024)</f>
        <v>7.9423414662887224E-7</v>
      </c>
      <c r="K2022" s="1">
        <f t="shared" ref="K2022" si="1342">SUM(K2023:K2024)</f>
        <v>6.8126430800175344E-4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2.6102505236391601E-7</v>
      </c>
      <c r="J2023" s="1" cm="1">
        <f t="array" ref="J2023">SUMPRODUCT(ISNUMBER(SEARCH("SUP_NGAH2",[1]OUT_SyntheticFuels!$C$4:$C$1000))*1,("Var_cap"=[1]OUT_SyntheticFuels!$B$4:$B$1000)*1,[1]OUT_SyntheticFuels!I$4:I$1000)-J2024</f>
        <v>7.0294669940793802E-7</v>
      </c>
      <c r="K2023" s="1" cm="1">
        <f t="array" ref="K2023">SUMPRODUCT(ISNUMBER(SEARCH("SUP_NGAH2",[1]OUT_SyntheticFuels!$C$4:$C$1000))*1,("Var_cap"=[1]OUT_SyntheticFuels!$B$4:$B$1000)*1,[1]OUT_SyntheticFuels!J$4:J$1000)-K2024</f>
        <v>2.1670720093892501E-5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9.1287447220934207E-8</v>
      </c>
      <c r="K2024" s="1" cm="1">
        <f t="array" ref="K2024">SUMPRODUCT(ISNUMBER(SEARCH("SUP_NGAH2CCS",[1]OUT_SyntheticFuels!$C$4:$C$1000))*1,("Var_cap"=[1]OUT_SyntheticFuels!$B$4:$B$1000)*1,[1]OUT_SyntheticFuels!J$4:J$1000)</f>
        <v>6.5959358790786094E-4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1.777485392285913E-5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7.1228759781262298E-6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1.06519779447329E-5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2.4549278413496946E-2</v>
      </c>
      <c r="G2029" s="7" cm="1">
        <f t="array" ref="G2029">SUMPRODUCT(("CT_CWODBDS"=[1]OUT_SyntheticFuels!$C$4:$C$1000)*1,("Var_cap"=[1]OUT_SyntheticFuels!$B$4:$B$1000)*1,[1]OUT_SyntheticFuels!F$4:F$1000)</f>
        <v>2.4547885655404375E-2</v>
      </c>
      <c r="H2029" s="7" cm="1">
        <f t="array" ref="H2029">SUMPRODUCT(("CT_CWODBDS"=[1]OUT_SyntheticFuels!$C$4:$C$1000)*1,("Var_cap"=[1]OUT_SyntheticFuels!$B$4:$B$1000)*1,[1]OUT_SyntheticFuels!G$4:G$1000)</f>
        <v>2.4547762825103105E-2</v>
      </c>
      <c r="I2029" s="7" cm="1">
        <f t="array" ref="I2029">SUMPRODUCT(("CT_CWODBDS"=[1]OUT_SyntheticFuels!$C$4:$C$1000)*1,("Var_cap"=[1]OUT_SyntheticFuels!$B$4:$B$1000)*1,[1]OUT_SyntheticFuels!H$4:H$1000)</f>
        <v>1.5342533582027307E-5</v>
      </c>
      <c r="J2029" s="7" cm="1">
        <f t="array" ref="J2029">SUMPRODUCT(("CT_CWODBDS"=[1]OUT_SyntheticFuels!$C$4:$C$1000)*1,("Var_cap"=[1]OUT_SyntheticFuels!$B$4:$B$1000)*1,[1]OUT_SyntheticFuels!I$4:I$1000)</f>
        <v>8.4577335609324657E-6</v>
      </c>
      <c r="K2029" s="7" cm="1">
        <f t="array" ref="K2029">SUMPRODUCT(("CT_CWODBDS"=[1]OUT_SyntheticFuels!$C$4:$C$1000)*1,("Var_cap"=[1]OUT_SyntheticFuels!$B$4:$B$1000)*1,[1]OUT_SyntheticFuels!J$4:J$1000)</f>
        <v>6.724224948655995E-6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6.3668817567963798E-6</v>
      </c>
      <c r="K2030" s="7" cm="1">
        <f t="array" ref="K2030">SUMPRODUCT(("CT_CWODBDSCCS"=[1]OUT_SyntheticFuels!$C$4:$C$1000)*1,("Var_cap"=[1]OUT_SyntheticFuels!$B$4:$B$1000)*1,[1]OUT_SyntheticFuels!J$4:J$1000)</f>
        <v>6.4988651798521996E-6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6.8266233895372301E-3</v>
      </c>
      <c r="G2031" s="7" cm="1">
        <f t="array" ref="G2031">SUMPRODUCT(("CT_CWODETH"=[1]OUT_SyntheticFuels!$C$4:$C$1000)*1,("Var_cap"=[1]OUT_SyntheticFuels!$B$4:$B$1000)*1,[1]OUT_SyntheticFuels!F$4:F$1000)</f>
        <v>5.6751202748089868E-5</v>
      </c>
      <c r="H2031" s="7" cm="1">
        <f t="array" ref="H2031">SUMPRODUCT(("CT_CWODETH"=[1]OUT_SyntheticFuels!$C$4:$C$1000)*1,("Var_cap"=[1]OUT_SyntheticFuels!$B$4:$B$1000)*1,[1]OUT_SyntheticFuels!G$4:G$1000)</f>
        <v>5.6691881912599579E-5</v>
      </c>
      <c r="I2031" s="7" cm="1">
        <f t="array" ref="I2031">SUMPRODUCT(("CT_CWODETH"=[1]OUT_SyntheticFuels!$C$4:$C$1000)*1,("Var_cap"=[1]OUT_SyntheticFuels!$B$4:$B$1000)*1,[1]OUT_SyntheticFuels!H$4:H$1000)</f>
        <v>1.1538581303269582E-5</v>
      </c>
      <c r="J2031" s="7" cm="1">
        <f t="array" ref="J2031">SUMPRODUCT(("CT_CWODETH"=[1]OUT_SyntheticFuels!$C$4:$C$1000)*1,("Var_cap"=[1]OUT_SyntheticFuels!$B$4:$B$1000)*1,[1]OUT_SyntheticFuels!I$4:I$1000)</f>
        <v>6.2836101272700437E-6</v>
      </c>
      <c r="K2031" s="7" cm="1">
        <f t="array" ref="K2031">SUMPRODUCT(("CT_CWODETH"=[1]OUT_SyntheticFuels!$C$4:$C$1000)*1,("Var_cap"=[1]OUT_SyntheticFuels!$B$4:$B$1000)*1,[1]OUT_SyntheticFuels!J$4:J$1000)</f>
        <v>2.5055843001607969E-6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3.00872207903234E-6</v>
      </c>
      <c r="K2032" s="7" cm="1">
        <f t="array" ref="K2032">SUMPRODUCT(("CT_CWODETHCCS"=[1]OUT_SyntheticFuels!$C$4:$C$1000)*1,("Var_cap"=[1]OUT_SyntheticFuels!$B$4:$B$1000)*1,[1]OUT_SyntheticFuels!J$4:J$1000)</f>
        <v>3.0553292900949498E-6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4.9498202022155997E-2</v>
      </c>
      <c r="G2033" s="7" cm="1">
        <f t="array" ref="G2033">SUMPRODUCT(("SUP_MNRBIO"=[1]OUT_SyntheticFuels!$C$4:$C$1000)*1,("Var_cap"=[1]OUT_SyntheticFuels!$B$4:$B$1000)*1,[1]OUT_SyntheticFuels!F$4:F$1000)</f>
        <v>0.1723960271305662</v>
      </c>
      <c r="H2033" s="7" cm="1">
        <f t="array" ref="H2033">SUMPRODUCT(("SUP_MNRBIO"=[1]OUT_SyntheticFuels!$C$4:$C$1000)*1,("Var_cap"=[1]OUT_SyntheticFuels!$B$4:$B$1000)*1,[1]OUT_SyntheticFuels!G$4:G$1000)</f>
        <v>0.18832131326069107</v>
      </c>
      <c r="I2033" s="7" cm="1">
        <f t="array" ref="I2033">SUMPRODUCT(("SUP_MNRBIO"=[1]OUT_SyntheticFuels!$C$4:$C$1000)*1,("Var_cap"=[1]OUT_SyntheticFuels!$B$4:$B$1000)*1,[1]OUT_SyntheticFuels!H$4:H$1000)</f>
        <v>0.20542205244148659</v>
      </c>
      <c r="J2033" s="7" cm="1">
        <f t="array" ref="J2033">SUMPRODUCT(("SUP_MNRBIO"=[1]OUT_SyntheticFuels!$C$4:$C$1000)*1,("Var_cap"=[1]OUT_SyntheticFuels!$B$4:$B$1000)*1,[1]OUT_SyntheticFuels!I$4:I$1000)</f>
        <v>0.20543728960726598</v>
      </c>
      <c r="K2033" s="7" cm="1">
        <f t="array" ref="K2033">SUMPRODUCT(("SUP_MNRBIO"=[1]OUT_SyntheticFuels!$C$4:$C$1000)*1,("Var_cap"=[1]OUT_SyntheticFuels!$B$4:$B$1000)*1,[1]OUT_SyntheticFuels!J$4:J$1000)</f>
        <v>0.34965054967351916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0.21266641490570182</v>
      </c>
      <c r="G2034" s="7" cm="1">
        <f t="array" ref="G2034">SUMPRODUCT(("SUP_WSTBIO"=[1]OUT_SyntheticFuels!$C$4:$C$1000)*1,("Var_cap"=[1]OUT_SyntheticFuels!$B$4:$B$1000)*1,[1]OUT_SyntheticFuels!F$4:F$1000)</f>
        <v>0.21295965410265627</v>
      </c>
      <c r="H2034" s="7" cm="1">
        <f t="array" ref="H2034">SUMPRODUCT(("SUP_WSTBIO"=[1]OUT_SyntheticFuels!$C$4:$C$1000)*1,("Var_cap"=[1]OUT_SyntheticFuels!$B$4:$B$1000)*1,[1]OUT_SyntheticFuels!G$4:G$1000)</f>
        <v>0.21295855951533735</v>
      </c>
      <c r="I2034" s="7" cm="1">
        <f t="array" ref="I2034">SUMPRODUCT(("SUP_WSTBIO"=[1]OUT_SyntheticFuels!$C$4:$C$1000)*1,("Var_cap"=[1]OUT_SyntheticFuels!$B$4:$B$1000)*1,[1]OUT_SyntheticFuels!H$4:H$1000)</f>
        <v>0.21222395999220556</v>
      </c>
      <c r="J2034" s="7" cm="1">
        <f t="array" ref="J2034">SUMPRODUCT(("SUP_WSTBIO"=[1]OUT_SyntheticFuels!$C$4:$C$1000)*1,("Var_cap"=[1]OUT_SyntheticFuels!$B$4:$B$1000)*1,[1]OUT_SyntheticFuels!I$4:I$1000)</f>
        <v>0.20568881631839711</v>
      </c>
      <c r="K2034" s="7" cm="1">
        <f t="array" ref="K2034">SUMPRODUCT(("SUP_WSTBIO"=[1]OUT_SyntheticFuels!$C$4:$C$1000)*1,("Var_cap"=[1]OUT_SyntheticFuels!$B$4:$B$1000)*1,[1]OUT_SyntheticFuels!J$4:J$1000)</f>
        <v>0.19354457285779283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6.04889001564716E-6</v>
      </c>
      <c r="K2036" s="7" cm="1">
        <f t="array" ref="K2036">SUMPRODUCT(("SUP_WSTHTGBIO"=[1]OUT_SyntheticFuels!$C$4:$C$1000)*1,("Var_cap"=[1]OUT_SyntheticFuels!$B$4:$B$1000)*1,[1]OUT_SyntheticFuels!J$4:J$1000)</f>
        <v>6.1090459494532033E-6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1.55970860610153E-6</v>
      </c>
      <c r="K2037" s="7" cm="1">
        <f t="array" ref="K2037">SUMPRODUCT(("SUP_WSTHTGBIOCCS"=[1]OUT_SyntheticFuels!$C$4:$C$1000)*1,("Var_cap"=[1]OUT_SyntheticFuels!$B$4:$B$1000)*1,[1]OUT_SyntheticFuels!J$4:J$1000)</f>
        <v>1.7051887604011795E-6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3.6921812336164399E-7</v>
      </c>
      <c r="G2038" s="7" cm="1">
        <f t="array" ref="G2038">SUMPRODUCT(("SUP_WODBIO"=[1]OUT_SyntheticFuels!$C$4:$C$1000)*1,("Var_cap"=[1]OUT_SyntheticFuels!$B$4:$B$1000)*1,[1]OUT_SyntheticFuels!F$4:F$1000)</f>
        <v>1.1706804467924096E-5</v>
      </c>
      <c r="H2038" s="7" cm="1">
        <f t="array" ref="H2038">SUMPRODUCT(("SUP_WODBIO"=[1]OUT_SyntheticFuels!$C$4:$C$1000)*1,("Var_cap"=[1]OUT_SyntheticFuels!$B$4:$B$1000)*1,[1]OUT_SyntheticFuels!G$4:G$1000)</f>
        <v>1.1913091071291422E-5</v>
      </c>
      <c r="I2038" s="7" cm="1">
        <f t="array" ref="I2038">SUMPRODUCT(("SUP_WODBIO"=[1]OUT_SyntheticFuels!$C$4:$C$1000)*1,("Var_cap"=[1]OUT_SyntheticFuels!$B$4:$B$1000)*1,[1]OUT_SyntheticFuels!H$4:H$1000)</f>
        <v>1.1939833439700877E-5</v>
      </c>
      <c r="J2038" s="7" cm="1">
        <f t="array" ref="J2038">SUMPRODUCT(("SUP_WODBIO"=[1]OUT_SyntheticFuels!$C$4:$C$1000)*1,("Var_cap"=[1]OUT_SyntheticFuels!$B$4:$B$1000)*1,[1]OUT_SyntheticFuels!I$4:I$1000)</f>
        <v>9.7642561888906091E-6</v>
      </c>
      <c r="K2038" s="7" cm="1">
        <f t="array" ref="K2038">SUMPRODUCT(("SUP_WODBIO"=[1]OUT_SyntheticFuels!$C$4:$C$1000)*1,("Var_cap"=[1]OUT_SyntheticFuels!$B$4:$B$1000)*1,[1]OUT_SyntheticFuels!J$4:J$1000)</f>
        <v>5.7415433758336671E-6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4.4246155595806404E-6</v>
      </c>
      <c r="K2039" s="7" cm="1">
        <f t="array" ref="K2039">SUMPRODUCT(("SUP_WODBIOCCS"=[1]OUT_SyntheticFuels!$C$4:$C$1000)*1,("Var_cap"=[1]OUT_SyntheticFuels!$B$4:$B$1000)*1,[1]OUT_SyntheticFuels!J$4:J$1000)</f>
        <v>4.4477768173068403E-6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4.2318959944068917E-2</v>
      </c>
      <c r="G2040" s="7" cm="1">
        <f t="array" ref="G2040">SUMPRODUCT(("SUP_BIONGA"=[1]OUT_SyntheticFuels!$C$4:$C$1000)*1,("Var_cap"=[1]OUT_SyntheticFuels!$B$4:$B$1000)*1,[1]OUT_SyntheticFuels!F$4:F$1000)</f>
        <v>0.16806018135066589</v>
      </c>
      <c r="H2040" s="7" cm="1">
        <f t="array" ref="H2040">SUMPRODUCT(("SUP_BIONGA"=[1]OUT_SyntheticFuels!$C$4:$C$1000)*1,("Var_cap"=[1]OUT_SyntheticFuels!$B$4:$B$1000)*1,[1]OUT_SyntheticFuels!G$4:G$1000)</f>
        <v>0.14004305384256488</v>
      </c>
      <c r="I2040" s="7" cm="1">
        <f t="array" ref="I2040">SUMPRODUCT(("SUP_BIONGA"=[1]OUT_SyntheticFuels!$C$4:$C$1000)*1,("Var_cap"=[1]OUT_SyntheticFuels!$B$4:$B$1000)*1,[1]OUT_SyntheticFuels!H$4:H$1000)</f>
        <v>0.14003794042607279</v>
      </c>
      <c r="J2040" s="7" cm="1">
        <f t="array" ref="J2040">SUMPRODUCT(("SUP_BIONGA"=[1]OUT_SyntheticFuels!$C$4:$C$1000)*1,("Var_cap"=[1]OUT_SyntheticFuels!$B$4:$B$1000)*1,[1]OUT_SyntheticFuels!I$4:I$1000)</f>
        <v>0.14004223896015291</v>
      </c>
      <c r="K2040" s="7" cm="1">
        <f t="array" ref="K2040">SUMPRODUCT(("SUP_BIONGA"=[1]OUT_SyntheticFuels!$C$4:$C$1000)*1,("Var_cap"=[1]OUT_SyntheticFuels!$B$4:$B$1000)*1,[1]OUT_SyntheticFuels!J$4:J$1000)</f>
        <v>0.14413075986790722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0.35476157271661096</v>
      </c>
      <c r="G2041" s="7" cm="1">
        <f t="array" ref="G2041">SUMPRODUCT(("CT_CWODPLT"=[1]OUT_SyntheticFuels!$C$4:$C$1000)*1,("Var_cap"=[1]OUT_SyntheticFuels!$B$4:$B$1000)*1,[1]OUT_SyntheticFuels!F$4:F$1000)</f>
        <v>0.41068791562179857</v>
      </c>
      <c r="H2041" s="7" cm="1">
        <f t="array" ref="H2041">SUMPRODUCT(("CT_CWODPLT"=[1]OUT_SyntheticFuels!$C$4:$C$1000)*1,("Var_cap"=[1]OUT_SyntheticFuels!$B$4:$B$1000)*1,[1]OUT_SyntheticFuels!G$4:G$1000)</f>
        <v>0.41068847556389698</v>
      </c>
      <c r="I2041" s="7" cm="1">
        <f t="array" ref="I2041">SUMPRODUCT(("CT_CWODPLT"=[1]OUT_SyntheticFuels!$C$4:$C$1000)*1,("Var_cap"=[1]OUT_SyntheticFuels!$B$4:$B$1000)*1,[1]OUT_SyntheticFuels!H$4:H$1000)</f>
        <v>0.41358488182282982</v>
      </c>
      <c r="J2041" s="7" cm="1">
        <f t="array" ref="J2041">SUMPRODUCT(("CT_CWODPLT"=[1]OUT_SyntheticFuels!$C$4:$C$1000)*1,("Var_cap"=[1]OUT_SyntheticFuels!$B$4:$B$1000)*1,[1]OUT_SyntheticFuels!I$4:I$1000)</f>
        <v>0.44423633409355778</v>
      </c>
      <c r="K2041" s="7" cm="1">
        <f t="array" ref="K2041">SUMPRODUCT(("CT_CWODPLT"=[1]OUT_SyntheticFuels!$C$4:$C$1000)*1,("Var_cap"=[1]OUT_SyntheticFuels!$B$4:$B$1000)*1,[1]OUT_SyntheticFuels!J$4:J$1000)</f>
        <v>0.45573539870376761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3.8559022053099501E-7</v>
      </c>
      <c r="J2042" s="7" cm="1">
        <f t="array" ref="J2042">SUMPRODUCT(("SUP_H2NGA"=[1]OUT_SyntheticFuels!$C$4:$C$1000)*1,("Var_cap"=[1]OUT_SyntheticFuels!$B$4:$B$1000)*1,[1]OUT_SyntheticFuels!I$4:I$1000)</f>
        <v>4.6026154683333257E-5</v>
      </c>
      <c r="K2042" s="7" cm="1">
        <f t="array" ref="K2042">SUMPRODUCT(("SUP_H2NGA"=[1]OUT_SyntheticFuels!$C$4:$C$1000)*1,("Var_cap"=[1]OUT_SyntheticFuels!$B$4:$B$1000)*1,[1]OUT_SyntheticFuels!J$4:J$1000)</f>
        <v>4.6064501812939297E-5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5.9204294161591305E-7</v>
      </c>
      <c r="J2043" s="7" cm="1">
        <f t="array" ref="J2043">SUMPRODUCT(("SUP_H2DSL"=[1]OUT_SyntheticFuels!$C$4:$C$1000)*1,("Var_cap"=[1]OUT_SyntheticFuels!$B$4:$B$1000)*1,[1]OUT_SyntheticFuels!I$4:I$1000)</f>
        <v>0.48200807629717107</v>
      </c>
      <c r="K2043" s="7" cm="1">
        <f t="array" ref="K2043">SUMPRODUCT(("SUP_H2DSL"=[1]OUT_SyntheticFuels!$C$4:$C$1000)*1,("Var_cap"=[1]OUT_SyntheticFuels!$B$4:$B$1000)*1,[1]OUT_SyntheticFuels!J$4:J$1000)</f>
        <v>1.2951919410118229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5.8220314834118497E-7</v>
      </c>
      <c r="J2044" s="7" cm="1">
        <f t="array" ref="J2044">SUMPRODUCT(("SUP_H2GSL"=[1]OUT_SyntheticFuels!$C$4:$C$1000)*1,("Var_cap"=[1]OUT_SyntheticFuels!$B$4:$B$1000)*1,[1]OUT_SyntheticFuels!I$4:I$1000)</f>
        <v>4.6672110905161532E-2</v>
      </c>
      <c r="K2044" s="7" cm="1">
        <f t="array" ref="K2044">SUMPRODUCT(("SUP_H2GSL"=[1]OUT_SyntheticFuels!$C$4:$C$1000)*1,("Var_cap"=[1]OUT_SyntheticFuels!$B$4:$B$1000)*1,[1]OUT_SyntheticFuels!J$4:J$1000)</f>
        <v>4.6671596164094699E-2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713.2671033837637</v>
      </c>
      <c r="D3" s="3">
        <f t="shared" ref="D3:H3" si="0">SUM(D4:D7)</f>
        <v>703.77367616169818</v>
      </c>
      <c r="E3" s="3">
        <f t="shared" si="0"/>
        <v>683.58041325820386</v>
      </c>
      <c r="F3" s="3">
        <f t="shared" si="0"/>
        <v>633.55312235236011</v>
      </c>
      <c r="G3" s="3">
        <f t="shared" si="0"/>
        <v>575.81670088031501</v>
      </c>
      <c r="H3" s="3">
        <f t="shared" si="0"/>
        <v>538.31420062089546</v>
      </c>
    </row>
    <row r="4" spans="2:8" x14ac:dyDescent="0.3">
      <c r="B4" s="25" t="s">
        <v>1728</v>
      </c>
      <c r="C4" s="1">
        <f>'SPS1'!F761</f>
        <v>142.21734927551401</v>
      </c>
      <c r="D4" s="1">
        <f>'SPS1'!G761</f>
        <v>140.22022628784455</v>
      </c>
      <c r="E4" s="1">
        <f>'SPS1'!H761</f>
        <v>140.92248522070989</v>
      </c>
      <c r="F4" s="1">
        <f>'SPS1'!I761</f>
        <v>144.36938456242461</v>
      </c>
      <c r="G4" s="1">
        <f>'SPS1'!J761</f>
        <v>146.63832965432516</v>
      </c>
      <c r="H4" s="1">
        <f>'SPS1'!K761</f>
        <v>143.8489362185739</v>
      </c>
    </row>
    <row r="5" spans="2:8" x14ac:dyDescent="0.3">
      <c r="B5" s="25" t="s">
        <v>1729</v>
      </c>
      <c r="C5" s="1">
        <f>'SPS1'!F880</f>
        <v>140.10106114690635</v>
      </c>
      <c r="D5" s="1">
        <f>'SPS1'!G880</f>
        <v>139.78670171416135</v>
      </c>
      <c r="E5" s="1">
        <f>'SPS1'!H880</f>
        <v>142.51493144543355</v>
      </c>
      <c r="F5" s="1">
        <f>'SPS1'!I880</f>
        <v>137.44531179712527</v>
      </c>
      <c r="G5" s="1">
        <f>'SPS1'!J880</f>
        <v>126.66625556848608</v>
      </c>
      <c r="H5" s="1">
        <f>'SPS1'!K880</f>
        <v>114.28952290418299</v>
      </c>
    </row>
    <row r="6" spans="2:8" x14ac:dyDescent="0.3">
      <c r="B6" s="25" t="s">
        <v>1730</v>
      </c>
      <c r="C6" s="1">
        <f>'SPS1'!F970</f>
        <v>217.10033199117456</v>
      </c>
      <c r="D6" s="1">
        <f>'SPS1'!G970</f>
        <v>216.42790986037448</v>
      </c>
      <c r="E6" s="1">
        <f>'SPS1'!H970</f>
        <v>215.17984413633042</v>
      </c>
      <c r="F6" s="1">
        <f>'SPS1'!I970</f>
        <v>211.16369321554058</v>
      </c>
      <c r="G6" s="1">
        <f>'SPS1'!J970</f>
        <v>192.3720988489512</v>
      </c>
      <c r="H6" s="1">
        <f>'SPS1'!K970</f>
        <v>177.69839526132728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213.84836097016873</v>
      </c>
      <c r="D7" s="1">
        <f>'SPS1'!G1134+'SPS1'!G1313+'SPS1'!G1397+'SPS1'!G1481+'SPS1'!G1488+'SPS1'!G1495+'SPS1'!G1544+'SPS1'!G1591+'SPS1'!G1638</f>
        <v>207.33883829931784</v>
      </c>
      <c r="E7" s="1">
        <f>'SPS1'!H1134+'SPS1'!H1313+'SPS1'!H1397+'SPS1'!H1481+'SPS1'!H1488+'SPS1'!H1495+'SPS1'!H1544+'SPS1'!H1591+'SPS1'!H1638</f>
        <v>184.96315245572998</v>
      </c>
      <c r="F7" s="1">
        <f>'SPS1'!I1134+'SPS1'!I1313+'SPS1'!I1397+'SPS1'!I1481+'SPS1'!I1488+'SPS1'!I1495+'SPS1'!I1544+'SPS1'!I1591+'SPS1'!I1638</f>
        <v>140.57473277726973</v>
      </c>
      <c r="G7" s="1">
        <f>'SPS1'!J1134+'SPS1'!J1313+'SPS1'!J1397+'SPS1'!J1481+'SPS1'!J1488+'SPS1'!J1495+'SPS1'!J1544+'SPS1'!J1591+'SPS1'!J1638</f>
        <v>110.14001680855253</v>
      </c>
      <c r="H7" s="1">
        <f>'SPS1'!K1134+'SPS1'!K1313+'SPS1'!K1397+'SPS1'!K1481+'SPS1'!K1488+'SPS1'!K1495+'SPS1'!K1544+'SPS1'!K1591+'SPS1'!K1638</f>
        <v>102.47734623681126</v>
      </c>
    </row>
    <row r="8" spans="2:8" x14ac:dyDescent="0.3">
      <c r="B8" s="2" t="s">
        <v>1736</v>
      </c>
      <c r="C8" s="3">
        <f>SUM(C9:C12)</f>
        <v>508.69255065130926</v>
      </c>
      <c r="D8" s="3">
        <f t="shared" ref="D8:H8" si="1">SUM(D9:D12)</f>
        <v>494.63871074393842</v>
      </c>
      <c r="E8" s="3">
        <f t="shared" si="1"/>
        <v>482.26626492363465</v>
      </c>
      <c r="F8" s="3">
        <f t="shared" si="1"/>
        <v>512.81919783921785</v>
      </c>
      <c r="G8" s="3">
        <f t="shared" si="1"/>
        <v>472.73692928233197</v>
      </c>
      <c r="H8" s="3">
        <f t="shared" si="1"/>
        <v>496.30640100285598</v>
      </c>
    </row>
    <row r="9" spans="2:8" x14ac:dyDescent="0.3">
      <c r="B9" s="25" t="s">
        <v>1733</v>
      </c>
      <c r="C9" s="1">
        <f>'SPS1'!F289+'SPS1'!F407</f>
        <v>493.35719544301764</v>
      </c>
      <c r="D9" s="1">
        <f>'SPS1'!G289+'SPS1'!G407</f>
        <v>473.13389263227742</v>
      </c>
      <c r="E9" s="1">
        <f>'SPS1'!H289+'SPS1'!H407</f>
        <v>456.97281305342926</v>
      </c>
      <c r="F9" s="1">
        <f>'SPS1'!I289+'SPS1'!I407</f>
        <v>487.18875655242726</v>
      </c>
      <c r="G9" s="1">
        <f>'SPS1'!J289+'SPS1'!J407</f>
        <v>433.63899133486495</v>
      </c>
      <c r="H9" s="1">
        <f>'SPS1'!K289+'SPS1'!K407</f>
        <v>424.50395923676609</v>
      </c>
    </row>
    <row r="10" spans="2:8" x14ac:dyDescent="0.3">
      <c r="B10" s="25" t="s">
        <v>1734</v>
      </c>
      <c r="C10" s="1">
        <f>'SPS1'!F588+'SPS1'!F602+'SPS1'!F642</f>
        <v>15.32819643669654</v>
      </c>
      <c r="D10" s="1">
        <f>'SPS1'!G588+'SPS1'!G602+'SPS1'!G642</f>
        <v>21.478510837742402</v>
      </c>
      <c r="E10" s="1">
        <f>'SPS1'!H588+'SPS1'!H602+'SPS1'!H642</f>
        <v>25.262608256952188</v>
      </c>
      <c r="F10" s="1">
        <f>'SPS1'!I588+'SPS1'!I602+'SPS1'!I642</f>
        <v>25.522229311270845</v>
      </c>
      <c r="G10" s="1">
        <f>'SPS1'!J588+'SPS1'!J602+'SPS1'!J642</f>
        <v>25.226583871266772</v>
      </c>
      <c r="H10" s="1">
        <f>'SPS1'!K588+'SPS1'!K602+'SPS1'!K642</f>
        <v>35.809760639559101</v>
      </c>
    </row>
    <row r="11" spans="2:8" x14ac:dyDescent="0.3">
      <c r="B11" s="25" t="s">
        <v>1732</v>
      </c>
      <c r="C11" s="1">
        <f>'SPS1'!F677</f>
        <v>7.1587715950879047E-3</v>
      </c>
      <c r="D11" s="1">
        <f>'SPS1'!G677</f>
        <v>2.6307273918595084E-2</v>
      </c>
      <c r="E11" s="1">
        <f>'SPS1'!H677</f>
        <v>3.0843613253169217E-2</v>
      </c>
      <c r="F11" s="1">
        <f>'SPS1'!I677</f>
        <v>0.10821197551985023</v>
      </c>
      <c r="G11" s="1">
        <f>'SPS1'!J677</f>
        <v>13.871339140262599</v>
      </c>
      <c r="H11" s="1">
        <f>'SPS1'!K677</f>
        <v>35.992630326050516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1.4935937650090707E-5</v>
      </c>
      <c r="H12" s="1">
        <f>'SPS1'!K1702</f>
        <v>5.0800480273740585E-5</v>
      </c>
    </row>
    <row r="13" spans="2:8" x14ac:dyDescent="0.3">
      <c r="B13" s="2" t="s">
        <v>1737</v>
      </c>
      <c r="C13" s="3">
        <f>'SPS1'!F2+'SPS1'!F20-'SPS1'!F55</f>
        <v>961.77193547057482</v>
      </c>
      <c r="D13" s="3">
        <f>'SPS1'!G2+'SPS1'!G20-'SPS1'!G55</f>
        <v>959.7081097421476</v>
      </c>
      <c r="E13" s="3">
        <f>'SPS1'!H2+'SPS1'!H20-'SPS1'!H55</f>
        <v>898.26676333267073</v>
      </c>
      <c r="F13" s="3">
        <f>'SPS1'!I2+'SPS1'!I20-'SPS1'!I55</f>
        <v>856.61470035154332</v>
      </c>
      <c r="G13" s="3">
        <f>'SPS1'!J2+'SPS1'!J20-'SPS1'!J55</f>
        <v>720.6318290469186</v>
      </c>
      <c r="H13" s="3">
        <f>'SPS1'!K2+'SPS1'!K20-'SPS1'!K55</f>
        <v>640.52896278959793</v>
      </c>
    </row>
    <row r="14" spans="2:8" x14ac:dyDescent="0.3">
      <c r="B14" s="25" t="s">
        <v>1738</v>
      </c>
      <c r="C14" s="1">
        <f>'SPS1'!F2</f>
        <v>299.34492523985529</v>
      </c>
      <c r="D14" s="1">
        <f>'SPS1'!G2</f>
        <v>291.77151244023469</v>
      </c>
      <c r="E14" s="1">
        <f>'SPS1'!H2</f>
        <v>335.18875457427112</v>
      </c>
      <c r="F14" s="1">
        <f>'SPS1'!I2</f>
        <v>363.30539970821104</v>
      </c>
      <c r="G14" s="1">
        <f>'SPS1'!J2</f>
        <v>424.95475864766109</v>
      </c>
      <c r="H14" s="1">
        <f>'SPS1'!K2</f>
        <v>558.37128721678289</v>
      </c>
    </row>
    <row r="15" spans="2:8" x14ac:dyDescent="0.3">
      <c r="B15" s="25" t="s">
        <v>19</v>
      </c>
      <c r="C15" s="1">
        <f>'SPS1'!F20</f>
        <v>779.59701430455186</v>
      </c>
      <c r="D15" s="1">
        <f>'SPS1'!G20</f>
        <v>703.31092745832962</v>
      </c>
      <c r="E15" s="1">
        <f>'SPS1'!H20</f>
        <v>617.92772276683502</v>
      </c>
      <c r="F15" s="1">
        <f>'SPS1'!I20</f>
        <v>524.35324933961203</v>
      </c>
      <c r="G15" s="1">
        <f>'SPS1'!J20</f>
        <v>309.7938353868044</v>
      </c>
      <c r="H15" s="1">
        <f>'SPS1'!K20</f>
        <v>104.08144529681381</v>
      </c>
    </row>
    <row r="16" spans="2:8" x14ac:dyDescent="0.3">
      <c r="B16" s="25" t="s">
        <v>24</v>
      </c>
      <c r="C16" s="1">
        <f>'SPS1'!F55</f>
        <v>117.17000407383233</v>
      </c>
      <c r="D16" s="1">
        <f>'SPS1'!G55</f>
        <v>35.374330156416697</v>
      </c>
      <c r="E16" s="1">
        <f>'SPS1'!H55</f>
        <v>54.849714008435413</v>
      </c>
      <c r="F16" s="1">
        <f>'SPS1'!I55</f>
        <v>31.043948696279674</v>
      </c>
      <c r="G16" s="1">
        <f>'SPS1'!J55</f>
        <v>14.116764987546841</v>
      </c>
      <c r="H16" s="1">
        <f>'SPS1'!K55</f>
        <v>21.923769723998788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2025-04-15T14:17:31Z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